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s2.kobe.local\work2\14_建築住宅局\12_建築安全課\02_指導係_建築環境ライン\03_環境配慮条例\緑化計画届\06_緑化計画見直し\02_R04～緑化計画見直し（★異常高温対策R4）\03_検討\02_案\02_様式案\改正様式【20250401以降～】\"/>
    </mc:Choice>
  </mc:AlternateContent>
  <bookViews>
    <workbookView xWindow="0" yWindow="0" windowWidth="5805" windowHeight="7125"/>
  </bookViews>
  <sheets>
    <sheet name="第1面" sheetId="7" r:id="rId1"/>
    <sheet name="第2面" sheetId="2" r:id="rId2"/>
    <sheet name="第3面" sheetId="6" r:id="rId3"/>
    <sheet name="引用データ" sheetId="5" r:id="rId4"/>
  </sheets>
  <definedNames>
    <definedName name="_xlnm.Print_Area" localSheetId="0">第1面!$A$1:$K$34</definedName>
    <definedName name="_xlnm.Print_Area" localSheetId="1">第2面!$A$1:$L$27</definedName>
    <definedName name="_xlnm.Print_Area" localSheetId="2">第3面!$A$1:$M$56</definedName>
  </definedNames>
  <calcPr calcId="162913"/>
</workbook>
</file>

<file path=xl/calcChain.xml><?xml version="1.0" encoding="utf-8"?>
<calcChain xmlns="http://schemas.openxmlformats.org/spreadsheetml/2006/main">
  <c r="E11" i="6" l="1"/>
  <c r="E6" i="6"/>
  <c r="G41" i="6" l="1"/>
  <c r="G40" i="6"/>
  <c r="G36" i="6"/>
  <c r="G33" i="6"/>
  <c r="G34" i="6"/>
  <c r="G35" i="6"/>
  <c r="G37" i="6"/>
  <c r="G38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 l="1"/>
  <c r="I10" i="2" l="1"/>
  <c r="I9" i="2"/>
  <c r="F25" i="2" l="1"/>
  <c r="F24" i="2"/>
  <c r="F21" i="2"/>
  <c r="F22" i="2"/>
  <c r="F23" i="2"/>
  <c r="F19" i="2"/>
  <c r="F18" i="2"/>
  <c r="F17" i="2"/>
  <c r="F16" i="2"/>
  <c r="F15" i="2"/>
  <c r="E12" i="6" l="1"/>
  <c r="J17" i="6"/>
  <c r="K17" i="6" s="1"/>
  <c r="D12" i="6" l="1"/>
  <c r="I11" i="6"/>
  <c r="D11" i="2" s="1"/>
  <c r="K51" i="6" l="1"/>
  <c r="G39" i="6"/>
  <c r="G42" i="6" s="1"/>
  <c r="G11" i="6" s="1"/>
  <c r="F20" i="2"/>
  <c r="F26" i="2" s="1"/>
  <c r="D6" i="2" l="1"/>
  <c r="D7" i="2"/>
  <c r="G6" i="6"/>
  <c r="J6" i="6" s="1"/>
  <c r="K6" i="6" s="1"/>
  <c r="G12" i="6"/>
  <c r="K52" i="6"/>
  <c r="K53" i="6" s="1"/>
  <c r="D8" i="2" l="1"/>
  <c r="J11" i="6"/>
  <c r="J12" i="6"/>
  <c r="K12" i="6" s="1"/>
  <c r="K54" i="6"/>
  <c r="D10" i="6" l="1"/>
  <c r="D7" i="6" s="1"/>
  <c r="D12" i="2"/>
  <c r="I12" i="2" s="1"/>
  <c r="D16" i="6"/>
  <c r="E16" i="6" s="1"/>
  <c r="G16" i="6"/>
  <c r="J16" i="6" s="1"/>
  <c r="G10" i="6"/>
  <c r="J10" i="6" s="1"/>
  <c r="E10" i="6" l="1"/>
  <c r="K10" i="6" s="1"/>
  <c r="K13" i="6"/>
  <c r="G14" i="6"/>
  <c r="D13" i="6"/>
  <c r="D14" i="6"/>
  <c r="G15" i="6"/>
  <c r="D15" i="6"/>
  <c r="G13" i="6"/>
  <c r="D9" i="6"/>
  <c r="D8" i="6"/>
  <c r="G9" i="6"/>
  <c r="G8" i="6"/>
  <c r="G7" i="6"/>
</calcChain>
</file>

<file path=xl/comments1.xml><?xml version="1.0" encoding="utf-8"?>
<comments xmlns="http://schemas.openxmlformats.org/spreadsheetml/2006/main">
  <authors>
    <author>Windows ユーザー</author>
    <author>Administrator</author>
  </authors>
  <commentList>
    <comment ref="G4" authorId="0" shapeId="0">
      <text>
        <r>
          <rPr>
            <sz val="9"/>
            <color indexed="81"/>
            <rFont val="MS P ゴシック"/>
            <family val="3"/>
            <charset val="128"/>
          </rPr>
          <t>提出日記入下さい。</t>
        </r>
      </text>
    </comment>
    <comment ref="F20" authorId="1" shapeId="0">
      <text>
        <r>
          <rPr>
            <sz val="12"/>
            <color indexed="81"/>
            <rFont val="ＭＳ Ｐゴシック"/>
            <family val="3"/>
            <charset val="128"/>
            <scheme val="minor"/>
          </rPr>
          <t>氏名欄：代理者の会社名と氏名の両方を記入して下さい。</t>
        </r>
      </text>
    </comment>
    <comment ref="F24" authorId="0" shapeId="0">
      <text>
        <r>
          <rPr>
            <sz val="12"/>
            <color indexed="81"/>
            <rFont val="ＭＳ Ｐゴシック"/>
            <family val="3"/>
            <charset val="128"/>
            <scheme val="minor"/>
          </rPr>
          <t>担当者氏名欄：市からの連絡事項はこちらに連絡します。
差し支えなければメールアドレスも記入下さい。</t>
        </r>
      </text>
    </comment>
    <comment ref="D27" authorId="1" shapeId="0">
      <text>
        <r>
          <rPr>
            <sz val="12"/>
            <color indexed="81"/>
            <rFont val="ＭＳ Ｐゴシック"/>
            <family val="3"/>
            <charset val="128"/>
            <scheme val="minor"/>
          </rPr>
          <t>建築物等の具体的用途を記入下さい。</t>
        </r>
      </text>
    </comment>
  </commentList>
</comments>
</file>

<file path=xl/sharedStrings.xml><?xml version="1.0" encoding="utf-8"?>
<sst xmlns="http://schemas.openxmlformats.org/spreadsheetml/2006/main" count="272" uniqueCount="172">
  <si>
    <t>本数×3.8㎡</t>
    <rPh sb="0" eb="2">
      <t>ホンスウ</t>
    </rPh>
    <phoneticPr fontId="1"/>
  </si>
  <si>
    <t>本数×8㎡</t>
    <rPh sb="0" eb="2">
      <t>ホンスウ</t>
    </rPh>
    <phoneticPr fontId="1"/>
  </si>
  <si>
    <t>本数×13.8㎡</t>
    <rPh sb="0" eb="2">
      <t>ホンスウ</t>
    </rPh>
    <phoneticPr fontId="1"/>
  </si>
  <si>
    <t>本数×21.2㎡</t>
    <rPh sb="0" eb="2">
      <t>ホンスウ</t>
    </rPh>
    <phoneticPr fontId="1"/>
  </si>
  <si>
    <t>本数×30.1㎡</t>
    <rPh sb="0" eb="2">
      <t>ホンスウ</t>
    </rPh>
    <phoneticPr fontId="1"/>
  </si>
  <si>
    <t>㎡</t>
  </si>
  <si>
    <t>㎡</t>
    <phoneticPr fontId="1"/>
  </si>
  <si>
    <t>本</t>
    <rPh sb="0" eb="1">
      <t>ホン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</si>
  <si>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</si>
  <si>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</si>
  <si>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算定面積</t>
    <rPh sb="0" eb="2">
      <t>サンテイ</t>
    </rPh>
    <rPh sb="2" eb="4">
      <t>メンセキ</t>
    </rPh>
    <phoneticPr fontId="1"/>
  </si>
  <si>
    <t>備考</t>
    <rPh sb="0" eb="2">
      <t>ビコウ</t>
    </rPh>
    <phoneticPr fontId="1"/>
  </si>
  <si>
    <t>緑地の面積の合計
（F)=(B)+(D)±(E)</t>
    <rPh sb="0" eb="2">
      <t>リョクチ</t>
    </rPh>
    <rPh sb="3" eb="5">
      <t>メンセキ</t>
    </rPh>
    <rPh sb="6" eb="8">
      <t>ゴウケイ</t>
    </rPh>
    <phoneticPr fontId="1"/>
  </si>
  <si>
    <t>%</t>
    <phoneticPr fontId="1"/>
  </si>
  <si>
    <t>緑地の面積に相当する面積
(D)=（C)×1/2</t>
    <rPh sb="0" eb="2">
      <t>リョクチ</t>
    </rPh>
    <rPh sb="3" eb="5">
      <t>メンセキ</t>
    </rPh>
    <rPh sb="6" eb="8">
      <t>ソウトウ</t>
    </rPh>
    <rPh sb="10" eb="12">
      <t>メンセキ</t>
    </rPh>
    <phoneticPr fontId="1"/>
  </si>
  <si>
    <t>フェンス緑化</t>
    <rPh sb="4" eb="6">
      <t>リョッカ</t>
    </rPh>
    <phoneticPr fontId="1"/>
  </si>
  <si>
    <t>プランター（40ℓ以上）</t>
    <phoneticPr fontId="1"/>
  </si>
  <si>
    <t>太陽電池設置面積等
(㎡)</t>
    <phoneticPr fontId="1"/>
  </si>
  <si>
    <t>合計(D)</t>
    <rPh sb="0" eb="2">
      <t>ゴウケイ</t>
    </rPh>
    <phoneticPr fontId="1"/>
  </si>
  <si>
    <t>「グラスパーキング」の数量欄には、駐車区画である部分のみの計画について記入してください。</t>
    <rPh sb="11" eb="13">
      <t>スウリョウ</t>
    </rPh>
    <phoneticPr fontId="1"/>
  </si>
  <si>
    <t>屋上、ベランダ等</t>
    <rPh sb="0" eb="2">
      <t>オクジョウ</t>
    </rPh>
    <rPh sb="7" eb="8">
      <t>トウ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</si>
  <si>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</si>
  <si>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</si>
  <si>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</si>
  <si>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</si>
  <si>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</si>
  <si>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</si>
  <si>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</si>
  <si>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緑地率
(%)</t>
    <rPh sb="0" eb="2">
      <t>リョクチ</t>
    </rPh>
    <rPh sb="2" eb="3">
      <t>リツ</t>
    </rPh>
    <phoneticPr fontId="1"/>
  </si>
  <si>
    <t>ha</t>
    <phoneticPr fontId="1"/>
  </si>
  <si>
    <t>ha</t>
    <phoneticPr fontId="1"/>
  </si>
  <si>
    <t>㎡</t>
    <phoneticPr fontId="1"/>
  </si>
  <si>
    <t>計画開発区域名</t>
    <rPh sb="0" eb="2">
      <t>ケイカク</t>
    </rPh>
    <rPh sb="2" eb="4">
      <t>カイハツ</t>
    </rPh>
    <rPh sb="4" eb="6">
      <t>クイキ</t>
    </rPh>
    <rPh sb="6" eb="7">
      <t>メイ</t>
    </rPh>
    <phoneticPr fontId="1"/>
  </si>
  <si>
    <t>計画開発区域面積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</si>
  <si>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全体建築物敷地面積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</si>
  <si>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全体緑地面積</t>
    <rPh sb="0" eb="2">
      <t>ゼンタイ</t>
    </rPh>
    <rPh sb="2" eb="4">
      <t>リョクチ</t>
    </rPh>
    <rPh sb="4" eb="6">
      <t>メンセキ</t>
    </rPh>
    <phoneticPr fontId="1"/>
  </si>
  <si>
    <t>当該敷地に加算可能な緑地面積</t>
    <rPh sb="0" eb="2">
      <t>トウガイ</t>
    </rPh>
    <rPh sb="2" eb="4">
      <t>シキチ</t>
    </rPh>
    <rPh sb="5" eb="7">
      <t>カサン</t>
    </rPh>
    <rPh sb="7" eb="9">
      <t>カノウ</t>
    </rPh>
    <rPh sb="10" eb="12">
      <t>リョクチ</t>
    </rPh>
    <rPh sb="12" eb="14">
      <t>メンセキ</t>
    </rPh>
    <phoneticPr fontId="1"/>
  </si>
  <si>
    <t>計画開発区域について</t>
    <rPh sb="0" eb="2">
      <t>ケイカク</t>
    </rPh>
    <rPh sb="2" eb="4">
      <t>カイハツ</t>
    </rPh>
    <rPh sb="4" eb="6">
      <t>クイキ</t>
    </rPh>
    <phoneticPr fontId="1"/>
  </si>
  <si>
    <t>ポートアイランド地区A</t>
    <rPh sb="8" eb="10">
      <t>チク</t>
    </rPh>
    <phoneticPr fontId="1"/>
  </si>
  <si>
    <t>ポートアイランド地区B</t>
    <rPh sb="8" eb="10">
      <t>チク</t>
    </rPh>
    <phoneticPr fontId="1"/>
  </si>
  <si>
    <t>六甲アイランド地区A</t>
    <rPh sb="0" eb="2">
      <t>ロッコウ</t>
    </rPh>
    <rPh sb="7" eb="9">
      <t>チク</t>
    </rPh>
    <phoneticPr fontId="1"/>
  </si>
  <si>
    <t>六甲アイランド地区B</t>
    <rPh sb="0" eb="2">
      <t>ロッコウ</t>
    </rPh>
    <rPh sb="7" eb="9">
      <t>チク</t>
    </rPh>
    <phoneticPr fontId="1"/>
  </si>
  <si>
    <t>神戸空港島地区</t>
    <rPh sb="0" eb="2">
      <t>コウベ</t>
    </rPh>
    <rPh sb="2" eb="4">
      <t>クウコウ</t>
    </rPh>
    <rPh sb="4" eb="5">
      <t>トウ</t>
    </rPh>
    <rPh sb="5" eb="7">
      <t>チク</t>
    </rPh>
    <phoneticPr fontId="1"/>
  </si>
  <si>
    <t>都心ウォーターフロント地区</t>
    <rPh sb="0" eb="2">
      <t>トシン</t>
    </rPh>
    <rPh sb="11" eb="13">
      <t>チク</t>
    </rPh>
    <phoneticPr fontId="1"/>
  </si>
  <si>
    <t>西神住宅団地</t>
    <rPh sb="0" eb="1">
      <t>セイ</t>
    </rPh>
    <rPh sb="1" eb="2">
      <t>シン</t>
    </rPh>
    <rPh sb="2" eb="4">
      <t>ジュウタク</t>
    </rPh>
    <rPh sb="4" eb="6">
      <t>ダンチ</t>
    </rPh>
    <phoneticPr fontId="1"/>
  </si>
  <si>
    <t>西神住宅第2団地</t>
    <rPh sb="0" eb="1">
      <t>セイ</t>
    </rPh>
    <rPh sb="1" eb="2">
      <t>シン</t>
    </rPh>
    <rPh sb="2" eb="4">
      <t>ジュウタク</t>
    </rPh>
    <rPh sb="4" eb="5">
      <t>ダイ</t>
    </rPh>
    <rPh sb="6" eb="8">
      <t>ダンチ</t>
    </rPh>
    <phoneticPr fontId="1"/>
  </si>
  <si>
    <t>神戸研究学園都市</t>
    <rPh sb="0" eb="2">
      <t>コウベ</t>
    </rPh>
    <rPh sb="2" eb="4">
      <t>ケンキュウ</t>
    </rPh>
    <rPh sb="4" eb="6">
      <t>ガクエン</t>
    </rPh>
    <rPh sb="6" eb="8">
      <t>トシ</t>
    </rPh>
    <phoneticPr fontId="1"/>
  </si>
  <si>
    <t>ひよどり台第2期住宅団地</t>
    <rPh sb="4" eb="5">
      <t>ダイ</t>
    </rPh>
    <rPh sb="5" eb="6">
      <t>ダイ</t>
    </rPh>
    <rPh sb="7" eb="8">
      <t>キ</t>
    </rPh>
    <rPh sb="8" eb="10">
      <t>ジュウタク</t>
    </rPh>
    <rPh sb="10" eb="12">
      <t>ダンチ</t>
    </rPh>
    <phoneticPr fontId="1"/>
  </si>
  <si>
    <t>名谷団地</t>
    <rPh sb="0" eb="2">
      <t>ミョウダニ</t>
    </rPh>
    <rPh sb="2" eb="4">
      <t>ダンチ</t>
    </rPh>
    <phoneticPr fontId="1"/>
  </si>
  <si>
    <t>西神工業団地</t>
    <rPh sb="0" eb="1">
      <t>セイ</t>
    </rPh>
    <rPh sb="1" eb="2">
      <t>シン</t>
    </rPh>
    <rPh sb="2" eb="4">
      <t>コウギョウ</t>
    </rPh>
    <rPh sb="4" eb="6">
      <t>ダンチ</t>
    </rPh>
    <phoneticPr fontId="1"/>
  </si>
  <si>
    <t>西神第2工業団地</t>
    <rPh sb="0" eb="1">
      <t>セイ</t>
    </rPh>
    <rPh sb="1" eb="2">
      <t>シン</t>
    </rPh>
    <rPh sb="2" eb="3">
      <t>ダイ</t>
    </rPh>
    <rPh sb="4" eb="6">
      <t>コウギョウ</t>
    </rPh>
    <rPh sb="6" eb="8">
      <t>ダンチ</t>
    </rPh>
    <phoneticPr fontId="1"/>
  </si>
  <si>
    <t>神戸複合産業団地</t>
    <rPh sb="0" eb="2">
      <t>コウベ</t>
    </rPh>
    <rPh sb="2" eb="4">
      <t>フクゴウ</t>
    </rPh>
    <rPh sb="4" eb="6">
      <t>サンギョウ</t>
    </rPh>
    <rPh sb="6" eb="8">
      <t>ダンチ</t>
    </rPh>
    <phoneticPr fontId="1"/>
  </si>
  <si>
    <t>計画開発区域面積(A)</t>
    <rPh sb="0" eb="2">
      <t>ケイカク</t>
    </rPh>
    <rPh sb="2" eb="4">
      <t>カイハツ</t>
    </rPh>
    <rPh sb="4" eb="6">
      <t>クイキ</t>
    </rPh>
    <rPh sb="6" eb="8">
      <t>メンセキ</t>
    </rPh>
    <phoneticPr fontId="1"/>
  </si>
  <si>
    <t>全体緑地面積(b)</t>
    <rPh sb="0" eb="2">
      <t>ゼンタイ</t>
    </rPh>
    <rPh sb="2" eb="4">
      <t>リョクチ</t>
    </rPh>
    <rPh sb="4" eb="6">
      <t>メンセキ</t>
    </rPh>
    <phoneticPr fontId="1"/>
  </si>
  <si>
    <t>全体建築物敷地面積(a)</t>
    <rPh sb="0" eb="2">
      <t>ゼンタイ</t>
    </rPh>
    <rPh sb="2" eb="5">
      <t>ケンチクブツ</t>
    </rPh>
    <rPh sb="5" eb="7">
      <t>シキチ</t>
    </rPh>
    <rPh sb="7" eb="9">
      <t>メンセキ</t>
    </rPh>
    <phoneticPr fontId="1"/>
  </si>
  <si>
    <t>主な樹種等</t>
    <rPh sb="0" eb="1">
      <t>オモ</t>
    </rPh>
    <rPh sb="2" eb="5">
      <t>ジュシュトウ</t>
    </rPh>
    <phoneticPr fontId="1"/>
  </si>
  <si>
    <t>m</t>
    <phoneticPr fontId="1"/>
  </si>
  <si>
    <t>=(D)+(E)/2+(F)</t>
    <phoneticPr fontId="1"/>
  </si>
  <si>
    <t>高木4（H≧7.0m）</t>
    <rPh sb="0" eb="2">
      <t>コウボク</t>
    </rPh>
    <phoneticPr fontId="1"/>
  </si>
  <si>
    <t>計画開発区域における緑化の場合</t>
    <rPh sb="0" eb="2">
      <t>ケイカク</t>
    </rPh>
    <rPh sb="2" eb="4">
      <t>カイハツ</t>
    </rPh>
    <rPh sb="4" eb="6">
      <t>クイキ</t>
    </rPh>
    <rPh sb="10" eb="12">
      <t>リョッカ</t>
    </rPh>
    <rPh sb="13" eb="15">
      <t>バアイ</t>
    </rPh>
    <phoneticPr fontId="1"/>
  </si>
  <si>
    <t>運動場以外</t>
    <rPh sb="0" eb="3">
      <t>ウンドウジョウ</t>
    </rPh>
    <rPh sb="3" eb="5">
      <t>イガイ</t>
    </rPh>
    <phoneticPr fontId="1"/>
  </si>
  <si>
    <t>運動場</t>
    <rPh sb="0" eb="3">
      <t>ウンドウジョウ</t>
    </rPh>
    <phoneticPr fontId="1"/>
  </si>
  <si>
    <t>届出者</t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</si>
  <si>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</si>
  <si>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</si>
  <si>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建築物等の名称</t>
    <rPh sb="0" eb="3">
      <t>ケンチクブツ</t>
    </rPh>
    <rPh sb="3" eb="4">
      <t>トウ</t>
    </rPh>
    <rPh sb="5" eb="7">
      <t>メイショウ</t>
    </rPh>
    <phoneticPr fontId="1"/>
  </si>
  <si>
    <t>建築物等の所在地</t>
    <rPh sb="0" eb="3">
      <t>ケンチクブツ</t>
    </rPh>
    <rPh sb="3" eb="4">
      <t>トウ</t>
    </rPh>
    <rPh sb="5" eb="8">
      <t>ショザイチ</t>
    </rPh>
    <phoneticPr fontId="1"/>
  </si>
  <si>
    <t>建築物等の用途</t>
    <rPh sb="0" eb="3">
      <t>ケンチクブツ</t>
    </rPh>
    <rPh sb="3" eb="4">
      <t>トウ</t>
    </rPh>
    <rPh sb="5" eb="7">
      <t>ヨウト</t>
    </rPh>
    <phoneticPr fontId="1"/>
  </si>
  <si>
    <t>受付処理欄</t>
    <rPh sb="0" eb="2">
      <t>ウケツケ</t>
    </rPh>
    <rPh sb="2" eb="4">
      <t>ショリ</t>
    </rPh>
    <rPh sb="4" eb="5">
      <t>ラン</t>
    </rPh>
    <phoneticPr fontId="1"/>
  </si>
  <si>
    <t>電話番号　</t>
    <phoneticPr fontId="1"/>
  </si>
  <si>
    <t>住所（法人にあっては、主たる事務所の所在地）　　　　　　　　　　　　　　　　　　　　　　　　　　　　　　　　　　　          　</t>
    <phoneticPr fontId="1"/>
  </si>
  <si>
    <t>氏名（法人にあっては、名称及び代表者の氏名）　　　　　　　　　　　　　　　　　　　</t>
    <phoneticPr fontId="1"/>
  </si>
  <si>
    <t>建築面積（A)</t>
    <rPh sb="0" eb="2">
      <t>ケンチク</t>
    </rPh>
    <rPh sb="2" eb="4">
      <t>メンセキ</t>
    </rPh>
    <phoneticPr fontId="1"/>
  </si>
  <si>
    <t>(G)/((B)-(C))×100</t>
    <phoneticPr fontId="1"/>
  </si>
  <si>
    <t>緑地の算定面積　　　　　</t>
    <rPh sb="0" eb="2">
      <t>リョクチ</t>
    </rPh>
    <rPh sb="3" eb="5">
      <t>サンテイ</t>
    </rPh>
    <rPh sb="5" eb="7">
      <t>メンセキ</t>
    </rPh>
    <phoneticPr fontId="1"/>
  </si>
  <si>
    <t>敷地緑化との振替
増(+)減(-)　(E)</t>
    <rPh sb="0" eb="2">
      <t>シキチ</t>
    </rPh>
    <rPh sb="2" eb="4">
      <t>リョッカ</t>
    </rPh>
    <rPh sb="6" eb="7">
      <t>フ</t>
    </rPh>
    <rPh sb="7" eb="8">
      <t>カ</t>
    </rPh>
    <rPh sb="9" eb="10">
      <t>ゾウ</t>
    </rPh>
    <rPh sb="13" eb="14">
      <t>ゲン</t>
    </rPh>
    <phoneticPr fontId="1"/>
  </si>
  <si>
    <t>中木（2.5m＞H≧1.0ｍ）</t>
    <rPh sb="0" eb="1">
      <t>チュウ</t>
    </rPh>
    <rPh sb="1" eb="2">
      <t>ボク</t>
    </rPh>
    <phoneticPr fontId="1"/>
  </si>
  <si>
    <t>高木2（5.5m＞H≧4.0m）</t>
    <rPh sb="0" eb="2">
      <t>コウボク</t>
    </rPh>
    <phoneticPr fontId="1"/>
  </si>
  <si>
    <t>小　　計 (B)</t>
    <rPh sb="0" eb="1">
      <t>ショウ</t>
    </rPh>
    <rPh sb="3" eb="4">
      <t>ケイ</t>
    </rPh>
    <phoneticPr fontId="1"/>
  </si>
  <si>
    <t>合計 （B）</t>
    <rPh sb="0" eb="2">
      <t>ゴウケイ</t>
    </rPh>
    <phoneticPr fontId="1"/>
  </si>
  <si>
    <t>合 計</t>
    <rPh sb="0" eb="1">
      <t>ゴウ</t>
    </rPh>
    <rPh sb="2" eb="3">
      <t>ケイ</t>
    </rPh>
    <phoneticPr fontId="1"/>
  </si>
  <si>
    <t>※2</t>
    <phoneticPr fontId="1"/>
  </si>
  <si>
    <t>※3</t>
    <phoneticPr fontId="1"/>
  </si>
  <si>
    <t>緑地の面積
の合計
(㎡)</t>
    <rPh sb="0" eb="2">
      <t>リョクチ</t>
    </rPh>
    <rPh sb="3" eb="5">
      <t>メンセキ</t>
    </rPh>
    <rPh sb="7" eb="9">
      <t>ゴウケイ</t>
    </rPh>
    <phoneticPr fontId="1"/>
  </si>
  <si>
    <t>（　　）部分は、計画開発区域における加算可能な緑地面積を記入すること。</t>
    <rPh sb="4" eb="6">
      <t>ブブン</t>
    </rPh>
    <rPh sb="18" eb="20">
      <t>カサン</t>
    </rPh>
    <rPh sb="20" eb="22">
      <t>カノウ</t>
    </rPh>
    <rPh sb="25" eb="27">
      <t>メンセキ</t>
    </rPh>
    <rPh sb="28" eb="30">
      <t>キニュウ</t>
    </rPh>
    <phoneticPr fontId="1"/>
  </si>
  <si>
    <t>高木2
（5.5ｍ＞H≧4.0m）</t>
    <rPh sb="0" eb="2">
      <t>コウボク</t>
    </rPh>
    <phoneticPr fontId="1"/>
  </si>
  <si>
    <t>高木4
（H≧7.0m）</t>
    <rPh sb="0" eb="2">
      <t>コウボク</t>
    </rPh>
    <phoneticPr fontId="1"/>
  </si>
  <si>
    <t>グラスパーキング※4</t>
    <phoneticPr fontId="1"/>
  </si>
  <si>
    <t>長さ×高さ1.2m</t>
    <rPh sb="0" eb="1">
      <t>ナガ</t>
    </rPh>
    <rPh sb="3" eb="4">
      <t>タカ</t>
    </rPh>
    <phoneticPr fontId="1"/>
  </si>
  <si>
    <t>道路等に面する
ものに限る。</t>
    <rPh sb="0" eb="3">
      <t>ドウロトウ</t>
    </rPh>
    <rPh sb="4" eb="5">
      <t>メン</t>
    </rPh>
    <rPh sb="11" eb="12">
      <t>カギ</t>
    </rPh>
    <phoneticPr fontId="1"/>
  </si>
  <si>
    <t>※4</t>
    <phoneticPr fontId="1"/>
  </si>
  <si>
    <t>壁　　面　　</t>
    <rPh sb="0" eb="1">
      <t>カベ</t>
    </rPh>
    <rPh sb="3" eb="4">
      <t>メン</t>
    </rPh>
    <phoneticPr fontId="1"/>
  </si>
  <si>
    <t>区　　分　　</t>
    <rPh sb="0" eb="1">
      <t>ク</t>
    </rPh>
    <rPh sb="3" eb="4">
      <t>ブン</t>
    </rPh>
    <phoneticPr fontId="1"/>
  </si>
  <si>
    <t>神戸市長　宛</t>
    <phoneticPr fontId="1"/>
  </si>
  <si>
    <t>低木・地被植物等</t>
    <rPh sb="0" eb="2">
      <t>テイボク</t>
    </rPh>
    <rPh sb="3" eb="5">
      <t>チヒ</t>
    </rPh>
    <rPh sb="5" eb="7">
      <t>ショクブツ</t>
    </rPh>
    <rPh sb="7" eb="8">
      <t>トウ</t>
    </rPh>
    <phoneticPr fontId="1"/>
  </si>
  <si>
    <t>中木
（2.5m＞H≧1.0ｍ）</t>
    <rPh sb="0" eb="2">
      <t>ナカキ</t>
    </rPh>
    <phoneticPr fontId="1"/>
  </si>
  <si>
    <t>低木、地被植物、
100ℓ以上の
プランター等</t>
    <rPh sb="3" eb="4">
      <t>チ</t>
    </rPh>
    <rPh sb="4" eb="5">
      <t>ヒ</t>
    </rPh>
    <rPh sb="5" eb="7">
      <t>ショクブツ</t>
    </rPh>
    <rPh sb="22" eb="23">
      <t>トウ</t>
    </rPh>
    <phoneticPr fontId="1"/>
  </si>
  <si>
    <t>植 栽 内 訳</t>
    <rPh sb="0" eb="1">
      <t>ウエ</t>
    </rPh>
    <rPh sb="2" eb="3">
      <t>サイ</t>
    </rPh>
    <rPh sb="4" eb="5">
      <t>ウチ</t>
    </rPh>
    <rPh sb="6" eb="7">
      <t>ヤク</t>
    </rPh>
    <phoneticPr fontId="1"/>
  </si>
  <si>
    <t xml:space="preserve">※1
</t>
    <phoneticPr fontId="1"/>
  </si>
  <si>
    <t>学校、社会福祉施設及び教育施設の場合に使用してください。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バアイ</t>
    </rPh>
    <rPh sb="19" eb="21">
      <t>シヨウ</t>
    </rPh>
    <phoneticPr fontId="1"/>
  </si>
  <si>
    <t xml:space="preserve">敷地
面積
(㎡)
</t>
    <rPh sb="0" eb="2">
      <t>シキチ</t>
    </rPh>
    <rPh sb="3" eb="5">
      <t>メンセキ</t>
    </rPh>
    <phoneticPr fontId="1"/>
  </si>
  <si>
    <t xml:space="preserve">空地
面積
(㎡)
</t>
    <rPh sb="0" eb="2">
      <t>クウチ</t>
    </rPh>
    <rPh sb="3" eb="5">
      <t>メンセキ</t>
    </rPh>
    <phoneticPr fontId="1"/>
  </si>
  <si>
    <t>除外
面積
(㎡)
※1</t>
    <rPh sb="0" eb="2">
      <t>ジョガイ</t>
    </rPh>
    <rPh sb="3" eb="5">
      <t>メンセキ</t>
    </rPh>
    <phoneticPr fontId="1"/>
  </si>
  <si>
    <t xml:space="preserve">植栽
面積
(㎡)
</t>
    <phoneticPr fontId="1"/>
  </si>
  <si>
    <t>神戸流通業務団地</t>
    <rPh sb="0" eb="2">
      <t>コウベ</t>
    </rPh>
    <rPh sb="2" eb="4">
      <t>リュウツウ</t>
    </rPh>
    <rPh sb="4" eb="6">
      <t>ギョウム</t>
    </rPh>
    <rPh sb="6" eb="8">
      <t>ダンチ</t>
    </rPh>
    <phoneticPr fontId="1"/>
  </si>
  <si>
    <t>ｍ</t>
    <phoneticPr fontId="1"/>
  </si>
  <si>
    <t>㎡</t>
    <phoneticPr fontId="1"/>
  </si>
  <si>
    <t>長さ×(奥行き0.5m+高さ1.2m)</t>
    <rPh sb="0" eb="1">
      <t>ナガ</t>
    </rPh>
    <rPh sb="4" eb="6">
      <t>オクユ</t>
    </rPh>
    <rPh sb="12" eb="13">
      <t>タカ</t>
    </rPh>
    <phoneticPr fontId="1"/>
  </si>
  <si>
    <t>（第１面）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</si>
  <si>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</si>
  <si>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</si>
  <si>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第</t>
    <phoneticPr fontId="1"/>
  </si>
  <si>
    <t>号</t>
    <rPh sb="0" eb="1">
      <t>ゴウ</t>
    </rPh>
    <phoneticPr fontId="1"/>
  </si>
  <si>
    <t>氏  　　名</t>
    <rPh sb="0" eb="1">
      <t>シ</t>
    </rPh>
    <rPh sb="5" eb="6">
      <t>メイ</t>
    </rPh>
    <phoneticPr fontId="1"/>
  </si>
  <si>
    <t>住      所</t>
    <rPh sb="0" eb="1">
      <t>ジュウ</t>
    </rPh>
    <rPh sb="7" eb="8">
      <t>ショ</t>
    </rPh>
    <phoneticPr fontId="1"/>
  </si>
  <si>
    <t>年　　　月　　　日</t>
    <phoneticPr fontId="1"/>
  </si>
  <si>
    <t>（　　　　　　）　　　　　　－　　　　　　</t>
    <phoneticPr fontId="1"/>
  </si>
  <si>
    <t>　　　　神戸市　　　　　　　区</t>
    <rPh sb="4" eb="7">
      <t>コウベシ</t>
    </rPh>
    <rPh sb="14" eb="15">
      <t>ク</t>
    </rPh>
    <phoneticPr fontId="1"/>
  </si>
  <si>
    <t>□新築　　□増築　　□改築</t>
    <rPh sb="1" eb="3">
      <t>シンチク</t>
    </rPh>
    <rPh sb="6" eb="8">
      <t>ゾウチク</t>
    </rPh>
    <rPh sb="11" eb="13">
      <t>カイチク</t>
    </rPh>
    <phoneticPr fontId="1"/>
  </si>
  <si>
    <t>　　　</t>
    <phoneticPr fontId="1"/>
  </si>
  <si>
    <t>太陽電池（C)</t>
    <rPh sb="0" eb="2">
      <t>タイヨウ</t>
    </rPh>
    <rPh sb="2" eb="4">
      <t>デンチ</t>
    </rPh>
    <phoneticPr fontId="1"/>
  </si>
  <si>
    <t>植栽の内容</t>
    <rPh sb="0" eb="2">
      <t>ショクサイ</t>
    </rPh>
    <rPh sb="3" eb="5">
      <t>ナイヨウ</t>
    </rPh>
    <phoneticPr fontId="1"/>
  </si>
  <si>
    <t>低木、地被植物等</t>
    <rPh sb="0" eb="2">
      <t>テイボク</t>
    </rPh>
    <rPh sb="3" eb="4">
      <t>チ</t>
    </rPh>
    <rPh sb="4" eb="5">
      <t>ヒ</t>
    </rPh>
    <rPh sb="5" eb="8">
      <t>ショクブツトウ</t>
    </rPh>
    <phoneticPr fontId="1"/>
  </si>
  <si>
    <t>高木1（4.0m＞H≧2.5ｍ）</t>
    <rPh sb="0" eb="2">
      <t>コウボク</t>
    </rPh>
    <phoneticPr fontId="1"/>
  </si>
  <si>
    <t>高木3（7.0m＞H≧5.5m）</t>
    <rPh sb="0" eb="2">
      <t>コウボク</t>
    </rPh>
    <phoneticPr fontId="1"/>
  </si>
  <si>
    <t>生垣（H≧1.0m）</t>
    <rPh sb="0" eb="2">
      <t>イケガキ</t>
    </rPh>
    <phoneticPr fontId="1"/>
  </si>
  <si>
    <t>コンテナ等を取り扱う部分、大型重量車両（自重又は総積載荷重が20トン以上の車両をいう。）通行部分等の面積をいいます。なお、敷地に設置する露天のプール等も含みます。</t>
    <rPh sb="4" eb="5">
      <t>トウ</t>
    </rPh>
    <rPh sb="6" eb="7">
      <t>ト</t>
    </rPh>
    <rPh sb="8" eb="9">
      <t>アツカ</t>
    </rPh>
    <rPh sb="10" eb="12">
      <t>ブブン</t>
    </rPh>
    <rPh sb="13" eb="15">
      <t>オオガタ</t>
    </rPh>
    <rPh sb="15" eb="17">
      <t>ジュウリョウ</t>
    </rPh>
    <rPh sb="17" eb="19">
      <t>シャリョウ</t>
    </rPh>
    <rPh sb="20" eb="22">
      <t>ジジュウ</t>
    </rPh>
    <rPh sb="22" eb="23">
      <t>マタ</t>
    </rPh>
    <rPh sb="24" eb="25">
      <t>ソウ</t>
    </rPh>
    <rPh sb="25" eb="27">
      <t>セキサイ</t>
    </rPh>
    <rPh sb="27" eb="29">
      <t>カジュウ</t>
    </rPh>
    <rPh sb="34" eb="36">
      <t>イジョウ</t>
    </rPh>
    <rPh sb="37" eb="39">
      <t>シャリョウ</t>
    </rPh>
    <rPh sb="44" eb="46">
      <t>ツウコウ</t>
    </rPh>
    <rPh sb="46" eb="48">
      <t>ブブン</t>
    </rPh>
    <rPh sb="48" eb="49">
      <t>トウ</t>
    </rPh>
    <rPh sb="50" eb="52">
      <t>メンセキ</t>
    </rPh>
    <rPh sb="61" eb="63">
      <t>シキチ</t>
    </rPh>
    <rPh sb="64" eb="66">
      <t>セッチ</t>
    </rPh>
    <rPh sb="68" eb="70">
      <t>ロテン</t>
    </rPh>
    <rPh sb="74" eb="75">
      <t>トウ</t>
    </rPh>
    <rPh sb="76" eb="77">
      <t>フク</t>
    </rPh>
    <phoneticPr fontId="1"/>
  </si>
  <si>
    <t>露天のプール等（C’)</t>
    <rPh sb="0" eb="2">
      <t>ロテン</t>
    </rPh>
    <rPh sb="6" eb="7">
      <t>トウ</t>
    </rPh>
    <phoneticPr fontId="1"/>
  </si>
  <si>
    <t>代理者</t>
    <rPh sb="0" eb="1">
      <t>ヨ</t>
    </rPh>
    <rPh sb="1" eb="2">
      <t>リ</t>
    </rPh>
    <rPh sb="2" eb="3">
      <t>シャ</t>
    </rPh>
    <phoneticPr fontId="1"/>
  </si>
  <si>
    <t>工事種別</t>
    <rPh sb="0" eb="1">
      <t>コウ</t>
    </rPh>
    <rPh sb="1" eb="2">
      <t>コト</t>
    </rPh>
    <rPh sb="2" eb="3">
      <t>シュ</t>
    </rPh>
    <rPh sb="3" eb="4">
      <t>ベツ</t>
    </rPh>
    <phoneticPr fontId="1"/>
  </si>
  <si>
    <t>建築物等緑化計画届
の届出日及び番号</t>
    <rPh sb="0" eb="2">
      <t>ケンチク</t>
    </rPh>
    <rPh sb="3" eb="4">
      <t>トウ</t>
    </rPh>
    <rPh sb="4" eb="6">
      <t>リョッカ</t>
    </rPh>
    <rPh sb="6" eb="8">
      <t>ケイカク</t>
    </rPh>
    <rPh sb="8" eb="9">
      <t>トドケ</t>
    </rPh>
    <rPh sb="11" eb="13">
      <t>トドケデ</t>
    </rPh>
    <rPh sb="13" eb="14">
      <t>ヒ</t>
    </rPh>
    <rPh sb="14" eb="15">
      <t>オヨ</t>
    </rPh>
    <rPh sb="16" eb="18">
      <t>バンゴウ</t>
    </rPh>
    <phoneticPr fontId="1"/>
  </si>
  <si>
    <r>
      <t>（</t>
    </r>
    <r>
      <rPr>
        <sz val="1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住宅等　　　　</t>
    </r>
    <r>
      <rPr>
        <sz val="1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住宅等以外　　　　</t>
    </r>
    <r>
      <rPr>
        <sz val="1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特定工場等）</t>
    </r>
    <rPh sb="2" eb="4">
      <t>ジュウタク</t>
    </rPh>
    <rPh sb="4" eb="5">
      <t>トウ</t>
    </rPh>
    <rPh sb="10" eb="12">
      <t>ジュウタク</t>
    </rPh>
    <rPh sb="12" eb="13">
      <t>トウ</t>
    </rPh>
    <rPh sb="13" eb="15">
      <t>イガイ</t>
    </rPh>
    <rPh sb="20" eb="22">
      <t>トクテイ</t>
    </rPh>
    <rPh sb="22" eb="24">
      <t>コウジョウ</t>
    </rPh>
    <rPh sb="24" eb="25">
      <t>トウ</t>
    </rPh>
    <phoneticPr fontId="1"/>
  </si>
  <si>
    <t>植栽内訳</t>
    <rPh sb="0" eb="2">
      <t>ショクサイ</t>
    </rPh>
    <rPh sb="2" eb="4">
      <t>ウチワケ</t>
    </rPh>
    <phoneticPr fontId="1"/>
  </si>
  <si>
    <t>道路等から2ｍ以内に面する</t>
    <rPh sb="0" eb="2">
      <t>ドウロ</t>
    </rPh>
    <rPh sb="2" eb="3">
      <t>トウ</t>
    </rPh>
    <rPh sb="7" eb="9">
      <t>イナイ</t>
    </rPh>
    <rPh sb="10" eb="11">
      <t>メン</t>
    </rPh>
    <phoneticPr fontId="1"/>
  </si>
  <si>
    <t>道路等から6ｍ以内に面する</t>
    <rPh sb="0" eb="2">
      <t>ドウロ</t>
    </rPh>
    <rPh sb="2" eb="3">
      <t>トウ</t>
    </rPh>
    <rPh sb="7" eb="9">
      <t>イナイ</t>
    </rPh>
    <rPh sb="10" eb="11">
      <t>メン</t>
    </rPh>
    <phoneticPr fontId="1"/>
  </si>
  <si>
    <t>上記以外の位置</t>
    <rPh sb="0" eb="2">
      <t>ジョウキ</t>
    </rPh>
    <rPh sb="2" eb="4">
      <t>イガイ</t>
    </rPh>
    <rPh sb="5" eb="7">
      <t>イチ</t>
    </rPh>
    <phoneticPr fontId="1"/>
  </si>
  <si>
    <t>高木1
（4.0m＞H≧2.5ｍ）</t>
    <rPh sb="0" eb="2">
      <t>コウボク</t>
    </rPh>
    <phoneticPr fontId="1"/>
  </si>
  <si>
    <t>高木3
（7.0ｍ＞H≧5.5m）</t>
    <rPh sb="0" eb="2">
      <t>コウボク</t>
    </rPh>
    <phoneticPr fontId="1"/>
  </si>
  <si>
    <t>本数×3.8㎡×2.0</t>
    <rPh sb="0" eb="2">
      <t>ホンスウ</t>
    </rPh>
    <phoneticPr fontId="1"/>
  </si>
  <si>
    <t>本数×8㎡×2.0</t>
    <rPh sb="0" eb="2">
      <t>ホンスウ</t>
    </rPh>
    <phoneticPr fontId="1"/>
  </si>
  <si>
    <t>本数×13.8㎡×2.0</t>
    <rPh sb="0" eb="2">
      <t>ホンスウ</t>
    </rPh>
    <phoneticPr fontId="1"/>
  </si>
  <si>
    <t>本数×21.2㎡×2.0</t>
    <rPh sb="0" eb="2">
      <t>ホンスウ</t>
    </rPh>
    <phoneticPr fontId="1"/>
  </si>
  <si>
    <t>本数×30.1㎡×2.0</t>
    <rPh sb="0" eb="2">
      <t>ホンスウ</t>
    </rPh>
    <phoneticPr fontId="1"/>
  </si>
  <si>
    <t>長さ×（奥行き0.5ｍ+高さ1.2m）×2.0</t>
    <rPh sb="0" eb="1">
      <t>ナガ</t>
    </rPh>
    <rPh sb="4" eb="6">
      <t>オクユ</t>
    </rPh>
    <rPh sb="12" eb="13">
      <t>タカ</t>
    </rPh>
    <phoneticPr fontId="1"/>
  </si>
  <si>
    <t>本数×3.8㎡×1.5</t>
    <rPh sb="0" eb="2">
      <t>ホンスウ</t>
    </rPh>
    <phoneticPr fontId="1"/>
  </si>
  <si>
    <t>本数×8㎡×1.5</t>
    <rPh sb="0" eb="2">
      <t>ホンスウ</t>
    </rPh>
    <phoneticPr fontId="1"/>
  </si>
  <si>
    <t>本数×13.8㎡×1.5</t>
    <rPh sb="0" eb="2">
      <t>ホンスウ</t>
    </rPh>
    <phoneticPr fontId="1"/>
  </si>
  <si>
    <t>本数×21.2㎡×1.5</t>
    <rPh sb="0" eb="2">
      <t>ホンスウ</t>
    </rPh>
    <phoneticPr fontId="1"/>
  </si>
  <si>
    <t>本数×30.1㎡×1.5</t>
    <rPh sb="0" eb="2">
      <t>ホンスウ</t>
    </rPh>
    <phoneticPr fontId="1"/>
  </si>
  <si>
    <t>長さ×（奥行き0.5ｍ+高さ1.2m）×1.5</t>
    <rPh sb="0" eb="1">
      <t>ナガ</t>
    </rPh>
    <rPh sb="4" eb="6">
      <t>オクユ</t>
    </rPh>
    <rPh sb="12" eb="13">
      <t>タカ</t>
    </rPh>
    <phoneticPr fontId="1"/>
  </si>
  <si>
    <t>長さ×（奥行き0.5ｍ+高さ1.2m）</t>
    <rPh sb="0" eb="1">
      <t>ナガ</t>
    </rPh>
    <rPh sb="4" eb="6">
      <t>オクユ</t>
    </rPh>
    <rPh sb="12" eb="13">
      <t>タカ</t>
    </rPh>
    <phoneticPr fontId="1"/>
  </si>
  <si>
    <t>建築物緑化の面積との振替増(+)減(-)
(㎡)</t>
    <rPh sb="6" eb="8">
      <t>メンセキ</t>
    </rPh>
    <phoneticPr fontId="1"/>
  </si>
  <si>
    <r>
      <t>緑地率（F)/(A)×100</t>
    </r>
    <r>
      <rPr>
        <sz val="9"/>
        <rFont val="ＭＳ Ｐ明朝"/>
        <family val="1"/>
        <charset val="128"/>
      </rPr>
      <t xml:space="preserve">
※露天のプール等がある場合、
（Ａ’）を（Ａ）に代入可能</t>
    </r>
    <rPh sb="0" eb="2">
      <t>リョクチ</t>
    </rPh>
    <rPh sb="2" eb="3">
      <t>リツ</t>
    </rPh>
    <rPh sb="16" eb="18">
      <t>ロテン</t>
    </rPh>
    <rPh sb="22" eb="23">
      <t>トウ</t>
    </rPh>
    <rPh sb="26" eb="28">
      <t>バアイ</t>
    </rPh>
    <rPh sb="39" eb="41">
      <t>ダイニュウ</t>
    </rPh>
    <rPh sb="41" eb="43">
      <t>カノウ</t>
    </rPh>
    <phoneticPr fontId="1"/>
  </si>
  <si>
    <r>
      <t>壁面※基盤造成型のみ</t>
    </r>
    <r>
      <rPr>
        <sz val="9"/>
        <rFont val="ＭＳ Ｐ明朝"/>
        <family val="1"/>
        <charset val="128"/>
      </rPr>
      <t xml:space="preserve">
（道路等から２ｍ以内に面するもの。）</t>
    </r>
    <rPh sb="0" eb="2">
      <t>ヘキメン</t>
    </rPh>
    <rPh sb="3" eb="8">
      <t>キバンゾウセイガタ</t>
    </rPh>
    <rPh sb="12" eb="14">
      <t>ドウロ</t>
    </rPh>
    <rPh sb="14" eb="15">
      <t>トウ</t>
    </rPh>
    <rPh sb="19" eb="21">
      <t>イナイ</t>
    </rPh>
    <rPh sb="22" eb="23">
      <t>メン</t>
    </rPh>
    <phoneticPr fontId="1"/>
  </si>
  <si>
    <t>数量×2.0</t>
    <rPh sb="0" eb="2">
      <t>スウリョウ</t>
    </rPh>
    <phoneticPr fontId="1"/>
  </si>
  <si>
    <r>
      <t>壁面※基盤造成型のみ</t>
    </r>
    <r>
      <rPr>
        <sz val="9"/>
        <rFont val="ＭＳ Ｐ明朝"/>
        <family val="1"/>
        <charset val="128"/>
      </rPr>
      <t xml:space="preserve">
（道路等から6ｍ以内に面するもの。）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ヘキメン</t>
    </rPh>
    <rPh sb="3" eb="8">
      <t>キバンゾウセイガタ</t>
    </rPh>
    <rPh sb="12" eb="14">
      <t>ドウロ</t>
    </rPh>
    <rPh sb="14" eb="15">
      <t>トウ</t>
    </rPh>
    <rPh sb="19" eb="21">
      <t>イナイ</t>
    </rPh>
    <rPh sb="22" eb="23">
      <t>メン</t>
    </rPh>
    <phoneticPr fontId="1"/>
  </si>
  <si>
    <t>数量×1.5</t>
    <rPh sb="0" eb="2">
      <t>スウリョウ</t>
    </rPh>
    <phoneticPr fontId="1"/>
  </si>
  <si>
    <r>
      <rPr>
        <sz val="10"/>
        <rFont val="ＭＳ Ｐ明朝"/>
        <family val="1"/>
        <charset val="128"/>
      </rPr>
      <t>必要緑地面積算定上の建築面積</t>
    </r>
    <r>
      <rPr>
        <sz val="11"/>
        <rFont val="ＭＳ Ｐ明朝"/>
        <family val="1"/>
        <charset val="128"/>
      </rPr>
      <t xml:space="preserve">
(Ａ’)=（Ａ)－（Ｃ’)</t>
    </r>
    <rPh sb="0" eb="2">
      <t>ヒツヨウ</t>
    </rPh>
    <rPh sb="2" eb="4">
      <t>リョクチ</t>
    </rPh>
    <rPh sb="4" eb="6">
      <t>メンセキ</t>
    </rPh>
    <rPh sb="6" eb="9">
      <t>サンテイジョウ</t>
    </rPh>
    <rPh sb="10" eb="12">
      <t>ケンチク</t>
    </rPh>
    <rPh sb="12" eb="14">
      <t>メンセキ</t>
    </rPh>
    <phoneticPr fontId="1"/>
  </si>
  <si>
    <t>様式第6号（第21条関係）</t>
    <phoneticPr fontId="1"/>
  </si>
  <si>
    <t>建築物等緑化計画完了届</t>
    <rPh sb="0" eb="3">
      <t>ケンチクブツ</t>
    </rPh>
    <rPh sb="3" eb="4">
      <t>トウ</t>
    </rPh>
    <rPh sb="4" eb="6">
      <t>リョッカ</t>
    </rPh>
    <rPh sb="6" eb="8">
      <t>ケイカク</t>
    </rPh>
    <rPh sb="8" eb="10">
      <t>カンリョウ</t>
    </rPh>
    <rPh sb="10" eb="11">
      <t>トドケ</t>
    </rPh>
    <phoneticPr fontId="1"/>
  </si>
  <si>
    <t>緑化完了日</t>
    <rPh sb="0" eb="2">
      <t>リョッカ</t>
    </rPh>
    <rPh sb="2" eb="4">
      <t>カンリョウ</t>
    </rPh>
    <rPh sb="4" eb="5">
      <t>ヒ</t>
    </rPh>
    <phoneticPr fontId="1"/>
  </si>
  <si>
    <t>行政特記欄</t>
    <rPh sb="0" eb="2">
      <t>ギョウセイ</t>
    </rPh>
    <rPh sb="2" eb="4">
      <t>トッキ</t>
    </rPh>
    <rPh sb="4" eb="5">
      <t>ラン</t>
    </rPh>
    <phoneticPr fontId="1"/>
  </si>
  <si>
    <t>建築物の緑化状況</t>
    <rPh sb="0" eb="3">
      <t>ケンチクブツ</t>
    </rPh>
    <rPh sb="4" eb="6">
      <t>リョッカ</t>
    </rPh>
    <rPh sb="6" eb="8">
      <t>ジョウキョウ</t>
    </rPh>
    <phoneticPr fontId="1"/>
  </si>
  <si>
    <t>建築物の敷地の緑化状況</t>
    <rPh sb="0" eb="3">
      <t>ケンチクブツ</t>
    </rPh>
    <rPh sb="4" eb="6">
      <t>シキチ</t>
    </rPh>
    <rPh sb="7" eb="9">
      <t>リョッカ</t>
    </rPh>
    <rPh sb="9" eb="11">
      <t>ジョウキョウ</t>
    </rPh>
    <phoneticPr fontId="1"/>
  </si>
  <si>
    <t>　建築物等の緑化が完了したので、神戸市建築物等における環境配慮の推進に関する条例第24条の</t>
    <rPh sb="38" eb="40">
      <t>ジョウレイ</t>
    </rPh>
    <rPh sb="40" eb="41">
      <t>ダイ</t>
    </rPh>
    <rPh sb="43" eb="44">
      <t>ジョウ</t>
    </rPh>
    <phoneticPr fontId="1"/>
  </si>
  <si>
    <t>規定により、次のとおり届け出ます。この建築物等緑化計画完了届及び添付図書に記載の事項は、事</t>
    <rPh sb="0" eb="2">
      <t>キテイ</t>
    </rPh>
    <rPh sb="29" eb="30">
      <t>トドケ</t>
    </rPh>
    <rPh sb="30" eb="31">
      <t>オヨ</t>
    </rPh>
    <rPh sb="32" eb="34">
      <t>テンプ</t>
    </rPh>
    <rPh sb="34" eb="36">
      <t>トショ</t>
    </rPh>
    <rPh sb="37" eb="39">
      <t>キサイ</t>
    </rPh>
    <rPh sb="40" eb="42">
      <t>ジコウ</t>
    </rPh>
    <rPh sb="44" eb="45">
      <t>コト</t>
    </rPh>
    <phoneticPr fontId="1"/>
  </si>
  <si>
    <t>実に相違ありません。</t>
    <phoneticPr fontId="1"/>
  </si>
  <si>
    <t>　　　年　　　　　月　　　　　日</t>
    <rPh sb="3" eb="4">
      <t>ネン</t>
    </rPh>
    <rPh sb="9" eb="10">
      <t>ガツ</t>
    </rPh>
    <rPh sb="15" eb="16">
      <t>ヒ</t>
    </rPh>
    <phoneticPr fontId="1"/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</si>
  <si>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</si>
  <si>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r>
      <t>壁面</t>
    </r>
    <r>
      <rPr>
        <sz val="9"/>
        <rFont val="ＭＳ Ｐ明朝"/>
        <family val="1"/>
        <charset val="128"/>
      </rPr>
      <t xml:space="preserve">
（上記以外のもの。）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ヘキメン</t>
    </rPh>
    <rPh sb="4" eb="6">
      <t>ジョウキ</t>
    </rPh>
    <rPh sb="6" eb="8">
      <t>イガイ</t>
    </rPh>
    <phoneticPr fontId="1"/>
  </si>
  <si>
    <t>↓↓法定建蔽率（計画届のときと同じ数値）↓↓</t>
    <rPh sb="2" eb="4">
      <t>ホウテイ</t>
    </rPh>
    <rPh sb="4" eb="6">
      <t>ケンペイ</t>
    </rPh>
    <rPh sb="6" eb="7">
      <t>リツ</t>
    </rPh>
    <rPh sb="8" eb="10">
      <t>ケイカク</t>
    </rPh>
    <rPh sb="10" eb="11">
      <t>トドケ</t>
    </rPh>
    <rPh sb="15" eb="16">
      <t>オナ</t>
    </rPh>
    <rPh sb="17" eb="19">
      <t>スウチ</t>
    </rPh>
    <phoneticPr fontId="1"/>
  </si>
  <si>
    <t>学校、社会福祉施設及び教育施設（施設の形状が学校に類するものに限る。以下同じ。）以外の場合に使用してください。</t>
    <rPh sb="0" eb="2">
      <t>ガッコウ</t>
    </rPh>
    <rPh sb="3" eb="5">
      <t>シャカイ</t>
    </rPh>
    <rPh sb="5" eb="7">
      <t>フクシ</t>
    </rPh>
    <rPh sb="7" eb="9">
      <t>シセツ</t>
    </rPh>
    <rPh sb="9" eb="10">
      <t>オヨ</t>
    </rPh>
    <rPh sb="11" eb="13">
      <t>キョウイク</t>
    </rPh>
    <rPh sb="13" eb="15">
      <t>シセツ</t>
    </rPh>
    <rPh sb="16" eb="18">
      <t>シセツ</t>
    </rPh>
    <rPh sb="19" eb="21">
      <t>ケイジョウ</t>
    </rPh>
    <rPh sb="22" eb="24">
      <t>ガッコウ</t>
    </rPh>
    <rPh sb="25" eb="26">
      <t>ルイ</t>
    </rPh>
    <rPh sb="31" eb="32">
      <t>カギ</t>
    </rPh>
    <rPh sb="34" eb="36">
      <t>イカ</t>
    </rPh>
    <rPh sb="36" eb="37">
      <t>オナ</t>
    </rPh>
    <rPh sb="40" eb="42">
      <t>イガイ</t>
    </rPh>
    <rPh sb="43" eb="45">
      <t>バアイ</t>
    </rPh>
    <rPh sb="46" eb="4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</si>
</sst>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_ "/>
    <numFmt numFmtId="178" formatCode="0.0%"/>
    <numFmt numFmtId="179" formatCode="&quot;+&quot;\ 0.00;&quot;-&quot;\ 0.00;0.00"/>
    <numFmt numFmtId="180" formatCode="###&quot;%&quot;"/>
    <numFmt numFmtId="181" formatCode="#,##0.00_ "/>
    <numFmt numFmtId="182" formatCode="#,##0_ "/>
    <numFmt numFmtId="183" formatCode="#,##0.0_ "/>
    <numFmt numFmtId="184" formatCode="#,##0.00_);[Red]\(#,##0.00\)"/>
    <numFmt numFmtId="185" formatCode="[$-411]ggge&quot;年&quot;m&quot;月&quot;d&quot;日&quot;;@"/>
    <numFmt numFmtId="186" formatCode="0.00_ "/>
    <numFmt numFmtId="187" formatCode="#,##0_);[Red]\(#,##0\)"/>
    <numFmt numFmtId="188" formatCode="\(#,##0.00\)"/>
    <numFmt numFmtId="189" formatCode="0.00_ ;[Red]\-0.00\ 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color indexed="8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7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 shrinkToFit="1"/>
    </xf>
    <xf numFmtId="181" fontId="2" fillId="0" borderId="72" xfId="0" applyNumberFormat="1" applyFont="1" applyBorder="1" applyAlignment="1">
      <alignment vertical="center" shrinkToFit="1"/>
    </xf>
    <xf numFmtId="181" fontId="2" fillId="0" borderId="63" xfId="0" applyNumberFormat="1" applyFont="1" applyBorder="1" applyAlignment="1">
      <alignment vertical="center" shrinkToFit="1"/>
    </xf>
    <xf numFmtId="181" fontId="2" fillId="0" borderId="86" xfId="0" applyNumberFormat="1" applyFont="1" applyBorder="1" applyAlignment="1">
      <alignment vertical="center" shrinkToFit="1"/>
    </xf>
    <xf numFmtId="181" fontId="5" fillId="0" borderId="11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184" fontId="7" fillId="0" borderId="45" xfId="0" applyNumberFormat="1" applyFont="1" applyBorder="1" applyAlignment="1">
      <alignment horizontal="center" vertical="center" shrinkToFit="1"/>
    </xf>
    <xf numFmtId="178" fontId="0" fillId="0" borderId="73" xfId="0" applyNumberFormat="1" applyBorder="1" applyAlignment="1">
      <alignment horizontal="center" vertical="center"/>
    </xf>
    <xf numFmtId="184" fontId="7" fillId="0" borderId="109" xfId="0" applyNumberFormat="1" applyFont="1" applyBorder="1" applyAlignment="1">
      <alignment horizontal="center" vertical="center" shrinkToFit="1"/>
    </xf>
    <xf numFmtId="184" fontId="7" fillId="0" borderId="11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184" fontId="7" fillId="0" borderId="115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78" fontId="5" fillId="0" borderId="35" xfId="0" applyNumberFormat="1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34" xfId="0" applyBorder="1">
      <alignment vertical="center"/>
    </xf>
    <xf numFmtId="0" fontId="0" fillId="0" borderId="8" xfId="0" applyBorder="1">
      <alignment vertical="center"/>
    </xf>
    <xf numFmtId="0" fontId="5" fillId="0" borderId="16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0" fontId="5" fillId="0" borderId="16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184" fontId="7" fillId="0" borderId="45" xfId="0" applyNumberFormat="1" applyFont="1" applyBorder="1" applyAlignment="1">
      <alignment horizontal="center" shrinkToFit="1"/>
    </xf>
    <xf numFmtId="184" fontId="3" fillId="0" borderId="8" xfId="0" applyNumberFormat="1" applyFont="1" applyFill="1" applyBorder="1" applyAlignment="1">
      <alignment horizontal="center" vertical="center" shrinkToFit="1"/>
    </xf>
    <xf numFmtId="184" fontId="3" fillId="0" borderId="55" xfId="0" applyNumberFormat="1" applyFont="1" applyBorder="1" applyAlignment="1">
      <alignment horizontal="center" vertical="center" shrinkToFit="1"/>
    </xf>
    <xf numFmtId="184" fontId="3" fillId="0" borderId="108" xfId="0" applyNumberFormat="1" applyFont="1" applyBorder="1" applyAlignment="1">
      <alignment horizontal="center" vertical="center" shrinkToFit="1"/>
    </xf>
    <xf numFmtId="0" fontId="9" fillId="0" borderId="12" xfId="0" applyFont="1" applyFill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Fill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181" fontId="5" fillId="2" borderId="78" xfId="0" applyNumberFormat="1" applyFont="1" applyFill="1" applyBorder="1" applyAlignment="1" applyProtection="1">
      <alignment vertical="center" shrinkToFit="1"/>
      <protection locked="0"/>
    </xf>
    <xf numFmtId="182" fontId="5" fillId="2" borderId="84" xfId="0" applyNumberFormat="1" applyFont="1" applyFill="1" applyBorder="1" applyAlignment="1" applyProtection="1">
      <alignment vertical="center" shrinkToFit="1"/>
      <protection locked="0"/>
    </xf>
    <xf numFmtId="183" fontId="5" fillId="2" borderId="65" xfId="0" applyNumberFormat="1" applyFont="1" applyFill="1" applyBorder="1" applyAlignment="1" applyProtection="1">
      <alignment vertical="center" shrinkToFit="1"/>
      <protection locked="0"/>
    </xf>
    <xf numFmtId="0" fontId="2" fillId="0" borderId="5" xfId="0" applyFont="1" applyBorder="1">
      <alignment vertical="center"/>
    </xf>
    <xf numFmtId="0" fontId="2" fillId="0" borderId="77" xfId="0" applyFont="1" applyBorder="1" applyAlignment="1">
      <alignment vertical="center" textRotation="255"/>
    </xf>
    <xf numFmtId="0" fontId="2" fillId="0" borderId="58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49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6" xfId="0" applyFont="1" applyBorder="1" applyAlignment="1">
      <alignment vertical="center"/>
    </xf>
    <xf numFmtId="184" fontId="3" fillId="0" borderId="116" xfId="0" quotePrefix="1" applyNumberFormat="1" applyFont="1" applyFill="1" applyBorder="1" applyAlignment="1" applyProtection="1">
      <alignment horizontal="center" vertical="center" shrinkToFit="1"/>
    </xf>
    <xf numFmtId="184" fontId="3" fillId="0" borderId="76" xfId="0" quotePrefix="1" applyNumberFormat="1" applyFont="1" applyFill="1" applyBorder="1" applyAlignment="1" applyProtection="1">
      <alignment horizontal="center" vertical="center" shrinkToFit="1"/>
    </xf>
    <xf numFmtId="184" fontId="7" fillId="2" borderId="103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77" xfId="0" applyNumberFormat="1" applyFont="1" applyFill="1" applyBorder="1" applyAlignment="1" applyProtection="1">
      <alignment horizontal="center" vertical="center" shrinkToFit="1"/>
      <protection locked="0"/>
    </xf>
    <xf numFmtId="184" fontId="7" fillId="0" borderId="90" xfId="0" applyNumberFormat="1" applyFont="1" applyFill="1" applyBorder="1" applyAlignment="1" applyProtection="1">
      <alignment horizontal="center" vertical="center" shrinkToFit="1"/>
    </xf>
    <xf numFmtId="184" fontId="2" fillId="0" borderId="105" xfId="0" applyNumberFormat="1" applyFont="1" applyBorder="1" applyAlignment="1">
      <alignment horizontal="center" vertical="center" shrinkToFit="1"/>
    </xf>
    <xf numFmtId="184" fontId="2" fillId="0" borderId="104" xfId="0" applyNumberFormat="1" applyFont="1" applyBorder="1" applyAlignment="1">
      <alignment horizontal="center" vertical="center" shrinkToFit="1"/>
    </xf>
    <xf numFmtId="184" fontId="2" fillId="0" borderId="104" xfId="0" applyNumberFormat="1" applyFont="1" applyFill="1" applyBorder="1" applyAlignment="1">
      <alignment horizontal="center" vertical="center" shrinkToFit="1"/>
    </xf>
    <xf numFmtId="184" fontId="2" fillId="0" borderId="53" xfId="0" applyNumberFormat="1" applyFont="1" applyFill="1" applyBorder="1" applyAlignment="1">
      <alignment horizontal="center" vertical="center" shrinkToFit="1"/>
    </xf>
    <xf numFmtId="184" fontId="2" fillId="0" borderId="57" xfId="0" applyNumberFormat="1" applyFont="1" applyFill="1" applyBorder="1" applyAlignment="1">
      <alignment horizontal="center" vertical="center" shrinkToFit="1"/>
    </xf>
    <xf numFmtId="184" fontId="2" fillId="0" borderId="57" xfId="0" applyNumberFormat="1" applyFont="1" applyBorder="1" applyAlignment="1">
      <alignment horizontal="center" vertical="center" shrinkToFit="1"/>
    </xf>
    <xf numFmtId="184" fontId="2" fillId="0" borderId="53" xfId="0" applyNumberFormat="1" applyFont="1" applyBorder="1" applyAlignment="1">
      <alignment horizontal="center" vertical="center" shrinkToFit="1"/>
    </xf>
    <xf numFmtId="184" fontId="2" fillId="0" borderId="88" xfId="0" applyNumberFormat="1" applyFont="1" applyBorder="1" applyAlignment="1">
      <alignment horizontal="center" vertical="center" shrinkToFit="1"/>
    </xf>
    <xf numFmtId="184" fontId="2" fillId="0" borderId="67" xfId="0" applyNumberFormat="1" applyFont="1" applyBorder="1" applyAlignment="1">
      <alignment horizontal="center" vertical="center" shrinkToFit="1"/>
    </xf>
    <xf numFmtId="184" fontId="2" fillId="0" borderId="68" xfId="0" applyNumberFormat="1" applyFont="1" applyBorder="1" applyAlignment="1">
      <alignment horizontal="center" vertical="center" shrinkToFit="1"/>
    </xf>
    <xf numFmtId="184" fontId="2" fillId="0" borderId="55" xfId="0" applyNumberFormat="1" applyFont="1" applyFill="1" applyBorder="1" applyAlignment="1">
      <alignment horizontal="center" shrinkToFit="1"/>
    </xf>
    <xf numFmtId="184" fontId="2" fillId="0" borderId="55" xfId="0" applyNumberFormat="1" applyFont="1" applyFill="1" applyBorder="1" applyAlignment="1">
      <alignment horizontal="center" vertical="center" shrinkToFit="1"/>
    </xf>
    <xf numFmtId="184" fontId="2" fillId="0" borderId="108" xfId="0" applyNumberFormat="1" applyFont="1" applyFill="1" applyBorder="1" applyAlignment="1" applyProtection="1">
      <alignment horizontal="center" vertical="center" shrinkToFit="1"/>
    </xf>
    <xf numFmtId="184" fontId="2" fillId="0" borderId="55" xfId="0" applyNumberFormat="1" applyFont="1" applyFill="1" applyBorder="1" applyAlignment="1" applyProtection="1">
      <alignment horizontal="center" vertical="center" shrinkToFit="1"/>
    </xf>
    <xf numFmtId="184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187" fontId="9" fillId="0" borderId="31" xfId="1" applyNumberFormat="1" applyFont="1" applyBorder="1">
      <alignment vertical="center"/>
    </xf>
    <xf numFmtId="188" fontId="2" fillId="0" borderId="4" xfId="0" applyNumberFormat="1" applyFont="1" applyFill="1" applyBorder="1" applyAlignment="1">
      <alignment horizontal="center" vertical="center" shrinkToFit="1"/>
    </xf>
    <xf numFmtId="188" fontId="2" fillId="0" borderId="58" xfId="0" applyNumberFormat="1" applyFont="1" applyFill="1" applyBorder="1" applyAlignment="1">
      <alignment horizontal="center" vertical="center" shrinkToFit="1"/>
    </xf>
    <xf numFmtId="188" fontId="2" fillId="0" borderId="58" xfId="0" applyNumberFormat="1" applyFont="1" applyBorder="1" applyAlignment="1">
      <alignment horizontal="center" vertical="center" shrinkToFit="1"/>
    </xf>
    <xf numFmtId="188" fontId="2" fillId="0" borderId="68" xfId="0" applyNumberFormat="1" applyFont="1" applyBorder="1" applyAlignment="1">
      <alignment horizontal="center" vertical="center" shrinkToFit="1"/>
    </xf>
    <xf numFmtId="188" fontId="2" fillId="0" borderId="52" xfId="0" applyNumberFormat="1" applyFont="1" applyFill="1" applyBorder="1" applyAlignment="1">
      <alignment horizontal="center" vertical="center" shrinkToFit="1"/>
    </xf>
    <xf numFmtId="188" fontId="2" fillId="0" borderId="56" xfId="0" applyNumberFormat="1" applyFont="1" applyFill="1" applyBorder="1" applyAlignment="1">
      <alignment horizontal="center" vertical="center" shrinkToFit="1"/>
    </xf>
    <xf numFmtId="188" fontId="2" fillId="0" borderId="56" xfId="0" applyNumberFormat="1" applyFont="1" applyBorder="1" applyAlignment="1">
      <alignment horizontal="center" vertical="center" shrinkToFit="1"/>
    </xf>
    <xf numFmtId="188" fontId="2" fillId="0" borderId="110" xfId="0" applyNumberFormat="1" applyFont="1" applyBorder="1" applyAlignment="1">
      <alignment horizontal="center" vertical="center" shrinkToFit="1"/>
    </xf>
    <xf numFmtId="184" fontId="2" fillId="0" borderId="124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182" fontId="5" fillId="2" borderId="65" xfId="0" applyNumberFormat="1" applyFont="1" applyFill="1" applyBorder="1" applyAlignment="1" applyProtection="1">
      <alignment vertical="center" shrinkToFit="1"/>
      <protection locked="0"/>
    </xf>
    <xf numFmtId="181" fontId="2" fillId="0" borderId="127" xfId="0" applyNumberFormat="1" applyFont="1" applyBorder="1" applyAlignment="1">
      <alignment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184" fontId="3" fillId="0" borderId="53" xfId="0" applyNumberFormat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0" xfId="0" applyFont="1" applyBorder="1">
      <alignment vertical="center"/>
    </xf>
    <xf numFmtId="0" fontId="3" fillId="0" borderId="54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textRotation="255"/>
    </xf>
    <xf numFmtId="0" fontId="2" fillId="0" borderId="129" xfId="0" applyFont="1" applyBorder="1" applyAlignment="1">
      <alignment vertical="center" textRotation="255"/>
    </xf>
    <xf numFmtId="181" fontId="5" fillId="2" borderId="88" xfId="0" applyNumberFormat="1" applyFont="1" applyFill="1" applyBorder="1" applyAlignment="1" applyProtection="1">
      <alignment vertical="center" shrinkToFit="1"/>
      <protection locked="0"/>
    </xf>
    <xf numFmtId="0" fontId="2" fillId="0" borderId="89" xfId="0" applyFont="1" applyBorder="1" applyAlignment="1">
      <alignment horizontal="left" vertical="center"/>
    </xf>
    <xf numFmtId="181" fontId="2" fillId="0" borderId="11" xfId="0" applyNumberFormat="1" applyFont="1" applyBorder="1" applyAlignment="1">
      <alignment vertical="center" shrinkToFit="1"/>
    </xf>
    <xf numFmtId="182" fontId="5" fillId="2" borderId="78" xfId="0" applyNumberFormat="1" applyFont="1" applyFill="1" applyBorder="1" applyAlignment="1" applyProtection="1">
      <alignment vertical="center" shrinkToFit="1"/>
      <protection locked="0"/>
    </xf>
    <xf numFmtId="183" fontId="5" fillId="2" borderId="91" xfId="0" applyNumberFormat="1" applyFont="1" applyFill="1" applyBorder="1" applyAlignment="1" applyProtection="1">
      <alignment vertical="center" shrinkToFit="1"/>
      <protection locked="0"/>
    </xf>
    <xf numFmtId="0" fontId="2" fillId="0" borderId="92" xfId="0" applyFont="1" applyBorder="1" applyAlignment="1">
      <alignment horizontal="left" vertical="center"/>
    </xf>
    <xf numFmtId="0" fontId="2" fillId="0" borderId="127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49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/>
    </xf>
    <xf numFmtId="181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81" fontId="12" fillId="2" borderId="88" xfId="0" applyNumberFormat="1" applyFont="1" applyFill="1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2" fontId="17" fillId="0" borderId="88" xfId="0" applyNumberFormat="1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vertical="center" wrapText="1"/>
    </xf>
    <xf numFmtId="181" fontId="17" fillId="0" borderId="0" xfId="0" applyNumberFormat="1" applyFont="1" applyBorder="1">
      <alignment vertical="center"/>
    </xf>
    <xf numFmtId="176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0" xfId="0" applyFont="1" applyBorder="1" applyAlignment="1">
      <alignment vertical="center" wrapText="1"/>
    </xf>
    <xf numFmtId="181" fontId="12" fillId="2" borderId="78" xfId="0" applyNumberFormat="1" applyFont="1" applyFill="1" applyBorder="1" applyAlignment="1" applyProtection="1">
      <alignment vertical="center" shrinkToFit="1"/>
      <protection locked="0"/>
    </xf>
    <xf numFmtId="0" fontId="17" fillId="0" borderId="79" xfId="0" applyFont="1" applyBorder="1" applyAlignment="1">
      <alignment horizontal="center" vertical="center"/>
    </xf>
    <xf numFmtId="181" fontId="17" fillId="0" borderId="72" xfId="0" applyNumberFormat="1" applyFont="1" applyBorder="1" applyAlignment="1">
      <alignment vertical="center" shrinkToFit="1"/>
    </xf>
    <xf numFmtId="0" fontId="17" fillId="0" borderId="72" xfId="0" applyFont="1" applyBorder="1">
      <alignment vertical="center"/>
    </xf>
    <xf numFmtId="0" fontId="17" fillId="0" borderId="59" xfId="0" applyFont="1" applyBorder="1" applyAlignment="1">
      <alignment vertical="center"/>
    </xf>
    <xf numFmtId="182" fontId="12" fillId="2" borderId="65" xfId="0" applyNumberFormat="1" applyFont="1" applyFill="1" applyBorder="1" applyAlignment="1" applyProtection="1">
      <alignment vertical="center" shrinkToFit="1"/>
      <protection locked="0"/>
    </xf>
    <xf numFmtId="0" fontId="17" fillId="0" borderId="66" xfId="0" applyFont="1" applyBorder="1" applyAlignment="1">
      <alignment horizontal="center" vertical="center"/>
    </xf>
    <xf numFmtId="181" fontId="17" fillId="0" borderId="63" xfId="0" applyNumberFormat="1" applyFont="1" applyBorder="1" applyAlignment="1">
      <alignment vertical="center" shrinkToFit="1"/>
    </xf>
    <xf numFmtId="0" fontId="17" fillId="0" borderId="63" xfId="0" applyFont="1" applyBorder="1">
      <alignment vertical="center"/>
    </xf>
    <xf numFmtId="0" fontId="17" fillId="0" borderId="59" xfId="0" applyFont="1" applyBorder="1" applyAlignment="1">
      <alignment vertical="center" wrapText="1"/>
    </xf>
    <xf numFmtId="181" fontId="12" fillId="2" borderId="65" xfId="0" applyNumberFormat="1" applyFont="1" applyFill="1" applyBorder="1" applyAlignment="1" applyProtection="1">
      <alignment vertical="center" shrinkToFit="1"/>
      <protection locked="0"/>
    </xf>
    <xf numFmtId="0" fontId="17" fillId="0" borderId="41" xfId="0" applyFont="1" applyBorder="1" applyAlignment="1">
      <alignment vertical="center" wrapText="1"/>
    </xf>
    <xf numFmtId="181" fontId="12" fillId="2" borderId="91" xfId="0" applyNumberFormat="1" applyFont="1" applyFill="1" applyBorder="1" applyAlignment="1" applyProtection="1">
      <alignment vertical="center" shrinkToFit="1"/>
      <protection locked="0"/>
    </xf>
    <xf numFmtId="0" fontId="17" fillId="0" borderId="92" xfId="0" applyFont="1" applyBorder="1" applyAlignment="1">
      <alignment horizontal="center" vertical="center"/>
    </xf>
    <xf numFmtId="181" fontId="17" fillId="0" borderId="127" xfId="0" applyNumberFormat="1" applyFont="1" applyBorder="1" applyAlignment="1">
      <alignment vertical="center" shrinkToFit="1"/>
    </xf>
    <xf numFmtId="0" fontId="17" fillId="0" borderId="127" xfId="0" applyFont="1" applyBorder="1">
      <alignment vertical="center"/>
    </xf>
    <xf numFmtId="0" fontId="17" fillId="0" borderId="4" xfId="0" applyFont="1" applyBorder="1" applyAlignment="1">
      <alignment vertical="center"/>
    </xf>
    <xf numFmtId="182" fontId="12" fillId="2" borderId="68" xfId="0" applyNumberFormat="1" applyFont="1" applyFill="1" applyBorder="1" applyAlignment="1" applyProtection="1">
      <alignment vertical="center" shrinkToFit="1"/>
      <protection locked="0"/>
    </xf>
    <xf numFmtId="0" fontId="17" fillId="0" borderId="69" xfId="0" applyFont="1" applyBorder="1" applyAlignment="1">
      <alignment horizontal="center" vertical="center"/>
    </xf>
    <xf numFmtId="181" fontId="17" fillId="0" borderId="5" xfId="0" applyNumberFormat="1" applyFont="1" applyBorder="1" applyAlignment="1">
      <alignment vertical="center" shrinkToFit="1"/>
    </xf>
    <xf numFmtId="0" fontId="17" fillId="0" borderId="5" xfId="0" applyFont="1" applyBorder="1">
      <alignment vertical="center"/>
    </xf>
    <xf numFmtId="0" fontId="17" fillId="0" borderId="10" xfId="0" applyFont="1" applyBorder="1" applyAlignment="1">
      <alignment vertical="center"/>
    </xf>
    <xf numFmtId="181" fontId="12" fillId="0" borderId="11" xfId="0" applyNumberFormat="1" applyFont="1" applyBorder="1" applyAlignment="1">
      <alignment vertical="center" shrinkToFit="1"/>
    </xf>
    <xf numFmtId="0" fontId="12" fillId="0" borderId="11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0" xfId="0" applyFont="1" applyAlignment="1">
      <alignment horizontal="center" vertical="center"/>
    </xf>
    <xf numFmtId="184" fontId="28" fillId="0" borderId="71" xfId="0" applyNumberFormat="1" applyFont="1" applyFill="1" applyBorder="1" applyAlignment="1" applyProtection="1">
      <alignment horizontal="center" vertical="center" shrinkToFit="1"/>
    </xf>
    <xf numFmtId="0" fontId="5" fillId="2" borderId="63" xfId="0" applyFont="1" applyFill="1" applyBorder="1" applyAlignment="1">
      <alignment horizontal="center" vertical="center"/>
    </xf>
    <xf numFmtId="0" fontId="5" fillId="2" borderId="63" xfId="0" applyFont="1" applyFill="1" applyBorder="1" applyAlignment="1" applyProtection="1">
      <alignment vertical="center"/>
      <protection locked="0"/>
    </xf>
    <xf numFmtId="0" fontId="5" fillId="2" borderId="60" xfId="0" applyFont="1" applyFill="1" applyBorder="1" applyAlignment="1">
      <alignment horizontal="center" vertical="center"/>
    </xf>
    <xf numFmtId="18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179" fontId="5" fillId="2" borderId="42" xfId="0" applyNumberFormat="1" applyFont="1" applyFill="1" applyBorder="1" applyAlignment="1" applyProtection="1">
      <alignment horizontal="center" vertical="center"/>
      <protection locked="0"/>
    </xf>
    <xf numFmtId="179" fontId="5" fillId="2" borderId="91" xfId="0" applyNumberFormat="1" applyFont="1" applyFill="1" applyBorder="1" applyAlignment="1" applyProtection="1">
      <alignment horizontal="center" vertical="center"/>
      <protection locked="0"/>
    </xf>
    <xf numFmtId="179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distributed" vertical="center" wrapText="1" indent="1"/>
    </xf>
    <xf numFmtId="0" fontId="2" fillId="0" borderId="39" xfId="0" applyFont="1" applyBorder="1" applyAlignment="1">
      <alignment horizontal="distributed" vertical="center" indent="1"/>
    </xf>
    <xf numFmtId="185" fontId="5" fillId="2" borderId="65" xfId="0" quotePrefix="1" applyNumberFormat="1" applyFont="1" applyFill="1" applyBorder="1" applyAlignment="1" applyProtection="1">
      <alignment horizontal="center" vertical="center"/>
      <protection locked="0"/>
    </xf>
    <xf numFmtId="185" fontId="0" fillId="0" borderId="63" xfId="0" applyNumberForma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97" xfId="0" applyBorder="1" applyAlignment="1">
      <alignment vertical="center"/>
    </xf>
    <xf numFmtId="0" fontId="2" fillId="0" borderId="45" xfId="0" applyFont="1" applyFill="1" applyBorder="1" applyAlignment="1">
      <alignment horizontal="distributed" vertical="center" indent="1"/>
    </xf>
    <xf numFmtId="0" fontId="0" fillId="0" borderId="0" xfId="0" applyFill="1" applyBorder="1" applyAlignment="1">
      <alignment horizontal="distributed" vertical="center" indent="1"/>
    </xf>
    <xf numFmtId="0" fontId="9" fillId="0" borderId="46" xfId="0" applyFont="1" applyFill="1" applyBorder="1" applyAlignment="1">
      <alignment horizontal="distributed" vertical="center" indent="1"/>
    </xf>
    <xf numFmtId="0" fontId="13" fillId="0" borderId="47" xfId="0" applyFont="1" applyFill="1" applyBorder="1" applyAlignment="1">
      <alignment horizontal="distributed" vertical="center" indent="1"/>
    </xf>
    <xf numFmtId="185" fontId="5" fillId="2" borderId="42" xfId="0" quotePrefix="1" applyNumberFormat="1" applyFont="1" applyFill="1" applyBorder="1" applyAlignment="1" applyProtection="1">
      <alignment horizontal="center" vertical="center"/>
      <protection locked="0"/>
    </xf>
    <xf numFmtId="185" fontId="5" fillId="2" borderId="42" xfId="0" applyNumberFormat="1" applyFont="1" applyFill="1" applyBorder="1" applyAlignment="1" applyProtection="1">
      <alignment horizontal="center" vertical="center"/>
      <protection locked="0"/>
    </xf>
    <xf numFmtId="185" fontId="5" fillId="2" borderId="91" xfId="0" applyNumberFormat="1" applyFont="1" applyFill="1" applyBorder="1" applyAlignment="1" applyProtection="1">
      <alignment horizontal="center" vertical="center"/>
      <protection locked="0"/>
    </xf>
    <xf numFmtId="185" fontId="5" fillId="2" borderId="43" xfId="0" applyNumberFormat="1" applyFont="1" applyFill="1" applyBorder="1" applyAlignment="1" applyProtection="1">
      <alignment horizontal="center" vertical="center"/>
      <protection locked="0"/>
    </xf>
    <xf numFmtId="179" fontId="5" fillId="2" borderId="56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56" xfId="0" applyNumberFormat="1" applyFont="1" applyFill="1" applyBorder="1" applyAlignment="1" applyProtection="1">
      <alignment horizontal="center" vertical="center"/>
      <protection locked="0"/>
    </xf>
    <xf numFmtId="179" fontId="5" fillId="2" borderId="46" xfId="0" applyNumberFormat="1" applyFont="1" applyFill="1" applyBorder="1" applyAlignment="1" applyProtection="1">
      <alignment horizontal="center" vertical="center"/>
      <protection locked="0"/>
    </xf>
    <xf numFmtId="179" fontId="5" fillId="2" borderId="121" xfId="0" applyNumberFormat="1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left" vertical="center"/>
      <protection locked="0"/>
    </xf>
    <xf numFmtId="0" fontId="5" fillId="2" borderId="47" xfId="0" applyFont="1" applyFill="1" applyBorder="1" applyAlignment="1" applyProtection="1">
      <alignment vertical="center"/>
      <protection locked="0"/>
    </xf>
    <xf numFmtId="0" fontId="5" fillId="2" borderId="48" xfId="0" applyFont="1" applyFill="1" applyBorder="1" applyAlignment="1" applyProtection="1">
      <alignment vertical="center"/>
      <protection locked="0"/>
    </xf>
    <xf numFmtId="179" fontId="5" fillId="2" borderId="39" xfId="0" applyNumberFormat="1" applyFont="1" applyFill="1" applyBorder="1" applyAlignment="1" applyProtection="1">
      <alignment horizontal="left" vertical="center"/>
      <protection locked="0"/>
    </xf>
    <xf numFmtId="179" fontId="5" fillId="2" borderId="65" xfId="0" applyNumberFormat="1" applyFont="1" applyFill="1" applyBorder="1" applyAlignment="1" applyProtection="1">
      <alignment horizontal="left" vertical="center"/>
      <protection locked="0"/>
    </xf>
    <xf numFmtId="179" fontId="5" fillId="2" borderId="4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179" fontId="11" fillId="2" borderId="84" xfId="0" applyNumberFormat="1" applyFont="1" applyFill="1" applyBorder="1" applyAlignment="1" applyProtection="1">
      <alignment horizontal="left" vertical="center"/>
      <protection locked="0"/>
    </xf>
    <xf numFmtId="179" fontId="11" fillId="2" borderId="86" xfId="0" applyNumberFormat="1" applyFont="1" applyFill="1" applyBorder="1" applyAlignment="1" applyProtection="1">
      <alignment horizontal="left" vertical="center"/>
      <protection locked="0"/>
    </xf>
    <xf numFmtId="179" fontId="11" fillId="2" borderId="87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47" xfId="0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85" fontId="5" fillId="2" borderId="47" xfId="0" applyNumberFormat="1" applyFont="1" applyFill="1" applyBorder="1" applyAlignment="1" applyProtection="1">
      <alignment horizontal="right" vertical="center"/>
      <protection locked="0"/>
    </xf>
    <xf numFmtId="185" fontId="0" fillId="0" borderId="47" xfId="0" applyNumberForma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Border="1" applyAlignment="1">
      <alignment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left" vertical="center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177" fontId="5" fillId="2" borderId="39" xfId="0" applyNumberFormat="1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65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125" xfId="0" applyFont="1" applyBorder="1" applyAlignment="1">
      <alignment horizontal="distributed" vertical="center" indent="1"/>
    </xf>
    <xf numFmtId="0" fontId="2" fillId="0" borderId="56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2" fillId="0" borderId="83" xfId="0" applyFont="1" applyBorder="1" applyAlignment="1">
      <alignment horizontal="distributed" vertical="center" indent="1"/>
    </xf>
    <xf numFmtId="0" fontId="2" fillId="0" borderId="85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" fillId="0" borderId="80" xfId="0" applyFont="1" applyBorder="1" applyAlignment="1">
      <alignment horizontal="distributed" vertical="center" indent="1"/>
    </xf>
    <xf numFmtId="0" fontId="24" fillId="3" borderId="6" xfId="0" applyFont="1" applyFill="1" applyBorder="1" applyAlignment="1">
      <alignment horizontal="center" vertical="center" wrapText="1" shrinkToFit="1"/>
    </xf>
    <xf numFmtId="0" fontId="24" fillId="3" borderId="2" xfId="0" applyFont="1" applyFill="1" applyBorder="1" applyAlignment="1">
      <alignment horizontal="center" vertical="center" wrapText="1" shrinkToFit="1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 wrapText="1" shrinkToFit="1"/>
    </xf>
    <xf numFmtId="0" fontId="23" fillId="3" borderId="62" xfId="0" applyFont="1" applyFill="1" applyBorder="1" applyAlignment="1">
      <alignment horizontal="center" vertical="center" wrapText="1" shrinkToFit="1"/>
    </xf>
    <xf numFmtId="0" fontId="21" fillId="3" borderId="60" xfId="0" applyFont="1" applyFill="1" applyBorder="1" applyAlignment="1">
      <alignment horizontal="center" vertical="center" wrapText="1" shrinkToFit="1"/>
    </xf>
    <xf numFmtId="0" fontId="21" fillId="3" borderId="61" xfId="0" applyFont="1" applyFill="1" applyBorder="1" applyAlignment="1">
      <alignment horizontal="center" vertical="center" wrapText="1" shrinkToFit="1"/>
    </xf>
    <xf numFmtId="0" fontId="21" fillId="3" borderId="60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7" fillId="0" borderId="99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/>
    </xf>
    <xf numFmtId="181" fontId="17" fillId="0" borderId="53" xfId="0" applyNumberFormat="1" applyFont="1" applyBorder="1" applyAlignment="1">
      <alignment vertical="center"/>
    </xf>
    <xf numFmtId="181" fontId="17" fillId="0" borderId="88" xfId="0" applyNumberFormat="1" applyFont="1" applyBorder="1" applyAlignment="1">
      <alignment vertical="center"/>
    </xf>
    <xf numFmtId="176" fontId="12" fillId="0" borderId="98" xfId="0" applyNumberFormat="1" applyFont="1" applyFill="1" applyBorder="1" applyAlignment="1">
      <alignment vertical="center"/>
    </xf>
    <xf numFmtId="176" fontId="12" fillId="0" borderId="100" xfId="0" applyNumberFormat="1" applyFont="1" applyFill="1" applyBorder="1" applyAlignment="1">
      <alignment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81" fontId="20" fillId="2" borderId="53" xfId="0" applyNumberFormat="1" applyFont="1" applyFill="1" applyBorder="1" applyAlignment="1" applyProtection="1">
      <alignment horizontal="center" vertical="center"/>
      <protection locked="0"/>
    </xf>
    <xf numFmtId="181" fontId="20" fillId="2" borderId="88" xfId="0" applyNumberFormat="1" applyFont="1" applyFill="1" applyBorder="1" applyAlignment="1" applyProtection="1">
      <alignment horizontal="center" vertical="center"/>
      <protection locked="0"/>
    </xf>
    <xf numFmtId="186" fontId="17" fillId="0" borderId="53" xfId="0" applyNumberFormat="1" applyFont="1" applyFill="1" applyBorder="1" applyAlignment="1">
      <alignment horizontal="center" vertical="center"/>
    </xf>
    <xf numFmtId="186" fontId="17" fillId="0" borderId="88" xfId="0" applyNumberFormat="1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88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88" xfId="0" applyNumberFormat="1" applyFont="1" applyBorder="1" applyAlignment="1">
      <alignment horizontal="center" vertical="center"/>
    </xf>
    <xf numFmtId="189" fontId="17" fillId="0" borderId="53" xfId="0" applyNumberFormat="1" applyFont="1" applyFill="1" applyBorder="1" applyAlignment="1" applyProtection="1">
      <alignment horizontal="center" vertical="center"/>
    </xf>
    <xf numFmtId="189" fontId="17" fillId="0" borderId="54" xfId="0" applyNumberFormat="1" applyFont="1" applyFill="1" applyBorder="1" applyAlignment="1" applyProtection="1">
      <alignment horizontal="center" vertical="center"/>
    </xf>
    <xf numFmtId="189" fontId="17" fillId="0" borderId="44" xfId="0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/>
    <xf numFmtId="0" fontId="17" fillId="0" borderId="88" xfId="0" applyFont="1" applyBorder="1" applyAlignment="1">
      <alignment vertical="center"/>
    </xf>
    <xf numFmtId="0" fontId="25" fillId="0" borderId="89" xfId="0" applyFont="1" applyBorder="1" applyAlignment="1">
      <alignment vertical="center"/>
    </xf>
    <xf numFmtId="0" fontId="22" fillId="2" borderId="65" xfId="0" applyFont="1" applyFill="1" applyBorder="1" applyAlignment="1" applyProtection="1">
      <alignment horizontal="center" vertical="center" wrapText="1"/>
      <protection locked="0"/>
    </xf>
    <xf numFmtId="0" fontId="22" fillId="2" borderId="66" xfId="0" applyFont="1" applyFill="1" applyBorder="1" applyAlignment="1" applyProtection="1">
      <alignment horizontal="center" vertical="center" wrapText="1"/>
      <protection locked="0"/>
    </xf>
    <xf numFmtId="0" fontId="22" fillId="2" borderId="68" xfId="0" applyFont="1" applyFill="1" applyBorder="1" applyAlignment="1" applyProtection="1">
      <alignment horizontal="center" vertical="center" wrapText="1"/>
      <protection locked="0"/>
    </xf>
    <xf numFmtId="0" fontId="22" fillId="2" borderId="69" xfId="0" applyFont="1" applyFill="1" applyBorder="1" applyAlignment="1" applyProtection="1">
      <alignment horizontal="center" vertical="center" wrapText="1"/>
      <protection locked="0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22" fillId="2" borderId="78" xfId="0" applyFont="1" applyFill="1" applyBorder="1" applyAlignment="1" applyProtection="1">
      <alignment horizontal="center" vertical="center"/>
      <protection locked="0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17" fillId="0" borderId="53" xfId="0" applyFont="1" applyBorder="1" applyAlignment="1">
      <alignment horizontal="center" vertical="center"/>
    </xf>
    <xf numFmtId="0" fontId="22" fillId="2" borderId="91" xfId="0" applyFont="1" applyFill="1" applyBorder="1" applyAlignment="1" applyProtection="1">
      <alignment horizontal="center" vertical="center" wrapText="1"/>
      <protection locked="0"/>
    </xf>
    <xf numFmtId="0" fontId="22" fillId="2" borderId="92" xfId="0" applyFont="1" applyFill="1" applyBorder="1" applyAlignment="1" applyProtection="1">
      <alignment horizontal="center" vertical="center" wrapText="1"/>
      <protection locked="0"/>
    </xf>
    <xf numFmtId="0" fontId="21" fillId="3" borderId="128" xfId="0" applyFont="1" applyFill="1" applyBorder="1" applyAlignment="1">
      <alignment horizontal="center" vertical="center" wrapText="1"/>
    </xf>
    <xf numFmtId="0" fontId="21" fillId="3" borderId="126" xfId="0" applyFont="1" applyFill="1" applyBorder="1" applyAlignment="1">
      <alignment horizontal="center" vertical="center" wrapText="1"/>
    </xf>
    <xf numFmtId="0" fontId="2" fillId="0" borderId="126" xfId="0" applyFont="1" applyBorder="1" applyAlignment="1">
      <alignment vertical="center" shrinkToFit="1"/>
    </xf>
    <xf numFmtId="0" fontId="2" fillId="0" borderId="130" xfId="0" applyFont="1" applyBorder="1" applyAlignment="1">
      <alignment vertical="center" shrinkToFit="1"/>
    </xf>
    <xf numFmtId="0" fontId="5" fillId="2" borderId="91" xfId="0" applyFont="1" applyFill="1" applyBorder="1" applyAlignment="1" applyProtection="1">
      <alignment horizontal="center" vertical="center" wrapText="1"/>
      <protection locked="0"/>
    </xf>
    <xf numFmtId="0" fontId="5" fillId="2" borderId="92" xfId="0" applyFont="1" applyFill="1" applyBorder="1" applyAlignment="1" applyProtection="1">
      <alignment horizontal="center" vertical="center" wrapText="1"/>
      <protection locked="0"/>
    </xf>
    <xf numFmtId="0" fontId="3" fillId="0" borderId="128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textRotation="255"/>
    </xf>
    <xf numFmtId="0" fontId="2" fillId="0" borderId="132" xfId="0" applyFont="1" applyBorder="1" applyAlignment="1">
      <alignment horizontal="center" vertical="center" textRotation="255"/>
    </xf>
    <xf numFmtId="0" fontId="2" fillId="0" borderId="133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vertical="center" wrapText="1" shrinkToFit="1"/>
    </xf>
    <xf numFmtId="0" fontId="2" fillId="0" borderId="70" xfId="0" applyFont="1" applyBorder="1" applyAlignment="1">
      <alignment vertical="center" shrinkToFit="1"/>
    </xf>
    <xf numFmtId="0" fontId="5" fillId="2" borderId="78" xfId="0" applyFont="1" applyFill="1" applyBorder="1" applyAlignment="1" applyProtection="1">
      <alignment horizontal="center" vertical="center" wrapText="1"/>
      <protection locked="0"/>
    </xf>
    <xf numFmtId="0" fontId="5" fillId="2" borderId="79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vertical="center" wrapText="1" shrinkToFit="1"/>
    </xf>
    <xf numFmtId="0" fontId="2" fillId="0" borderId="63" xfId="0" applyFont="1" applyBorder="1" applyAlignment="1">
      <alignment vertical="center" shrinkToFit="1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6" xfId="0" applyFont="1" applyFill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2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1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0" fillId="0" borderId="89" xfId="0" applyBorder="1" applyAlignment="1">
      <alignment vertical="center"/>
    </xf>
    <xf numFmtId="0" fontId="2" fillId="0" borderId="50" xfId="0" applyFont="1" applyBorder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0" fontId="2" fillId="0" borderId="83" xfId="0" applyFont="1" applyBorder="1" applyAlignment="1">
      <alignment vertical="center" shrinkToFit="1"/>
    </xf>
    <xf numFmtId="0" fontId="3" fillId="0" borderId="87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8" fontId="5" fillId="0" borderId="26" xfId="0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2" fillId="0" borderId="3" xfId="0" applyFont="1" applyBorder="1" applyAlignment="1"/>
    <xf numFmtId="178" fontId="4" fillId="0" borderId="5" xfId="0" applyNumberFormat="1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0" borderId="8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5" fillId="2" borderId="88" xfId="0" applyFont="1" applyFill="1" applyBorder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180" fontId="31" fillId="0" borderId="134" xfId="0" applyNumberFormat="1" applyFont="1" applyBorder="1" applyAlignment="1" applyProtection="1">
      <alignment horizontal="center" vertical="center"/>
      <protection locked="0"/>
    </xf>
    <xf numFmtId="180" fontId="31" fillId="0" borderId="135" xfId="0" applyNumberFormat="1" applyFont="1" applyBorder="1" applyAlignment="1" applyProtection="1">
      <alignment horizontal="center" vertical="center"/>
      <protection locked="0"/>
    </xf>
    <xf numFmtId="180" fontId="31" fillId="0" borderId="136" xfId="0" applyNumberFormat="1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178" fontId="5" fillId="0" borderId="122" xfId="0" applyNumberFormat="1" applyFont="1" applyBorder="1" applyAlignment="1">
      <alignment horizontal="center" vertical="center"/>
    </xf>
    <xf numFmtId="178" fontId="0" fillId="0" borderId="123" xfId="0" applyNumberFormat="1" applyBorder="1" applyAlignment="1">
      <alignment vertical="center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0" fontId="2" fillId="0" borderId="117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189" fontId="7" fillId="2" borderId="55" xfId="0" applyNumberFormat="1" applyFont="1" applyFill="1" applyBorder="1" applyAlignment="1" applyProtection="1">
      <alignment horizontal="center" vertical="center" shrinkToFit="1"/>
      <protection locked="0"/>
    </xf>
    <xf numFmtId="189" fontId="7" fillId="2" borderId="56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55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56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189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18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06" xfId="0" applyNumberFormat="1" applyFont="1" applyBorder="1" applyAlignment="1">
      <alignment horizontal="center" vertical="center"/>
    </xf>
    <xf numFmtId="178" fontId="0" fillId="0" borderId="107" xfId="0" applyNumberFormat="1" applyBorder="1" applyAlignment="1">
      <alignment vertical="center"/>
    </xf>
    <xf numFmtId="178" fontId="5" fillId="0" borderId="95" xfId="0" applyNumberFormat="1" applyFont="1" applyBorder="1" applyAlignment="1">
      <alignment horizontal="center" vertical="center"/>
    </xf>
    <xf numFmtId="178" fontId="0" fillId="0" borderId="96" xfId="0" applyNumberFormat="1" applyBorder="1" applyAlignment="1">
      <alignment vertical="center"/>
    </xf>
    <xf numFmtId="178" fontId="5" fillId="0" borderId="111" xfId="0" applyNumberFormat="1" applyFont="1" applyBorder="1" applyAlignment="1">
      <alignment horizontal="center" vertical="center"/>
    </xf>
    <xf numFmtId="178" fontId="5" fillId="0" borderId="112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left" vertical="center"/>
    </xf>
    <xf numFmtId="178" fontId="5" fillId="0" borderId="7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178" fontId="5" fillId="0" borderId="113" xfId="0" applyNumberFormat="1" applyFont="1" applyBorder="1" applyAlignment="1">
      <alignment horizontal="center" vertical="center"/>
    </xf>
    <xf numFmtId="178" fontId="5" fillId="0" borderId="11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strike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71991</xdr:colOff>
      <xdr:row>15</xdr:row>
      <xdr:rowOff>23259</xdr:rowOff>
    </xdr:from>
    <xdr:to>
      <xdr:col>12</xdr:col>
      <xdr:colOff>249960</xdr:colOff>
      <xdr:row>19</xdr:row>
      <xdr:rowOff>437485</xdr:rowOff>
    </xdr:to>
    <xdr:sp macro="" textlink="">
      <xdr:nvSpPr>
        <xdr:cNvPr id="3" name="右中かっこ 2"/>
        <xdr:cNvSpPr/>
      </xdr:nvSpPr>
      <xdr:spPr>
        <a:xfrm>
          <a:off x="7398488" y="5577663"/>
          <a:ext cx="177969" cy="2164168"/>
        </a:xfrm>
        <a:prstGeom prst="rightBrace">
          <a:avLst>
            <a:gd name="adj1" fmla="val 8333"/>
            <a:gd name="adj2" fmla="val 2057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80210</xdr:colOff>
      <xdr:row>9</xdr:row>
      <xdr:rowOff>5013</xdr:rowOff>
    </xdr:from>
    <xdr:to>
      <xdr:col>12</xdr:col>
      <xdr:colOff>240386</xdr:colOff>
      <xdr:row>12</xdr:row>
      <xdr:rowOff>7090</xdr:rowOff>
    </xdr:to>
    <xdr:sp macro="" textlink="">
      <xdr:nvSpPr>
        <xdr:cNvPr id="4" name="右中かっこ 3"/>
        <xdr:cNvSpPr/>
      </xdr:nvSpPr>
      <xdr:spPr>
        <a:xfrm>
          <a:off x="7444539" y="3233487"/>
          <a:ext cx="160176" cy="1310511"/>
        </a:xfrm>
        <a:prstGeom prst="rightBrace">
          <a:avLst>
            <a:gd name="adj1" fmla="val 8333"/>
            <a:gd name="adj2" fmla="val 49651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85725</xdr:colOff>
      <xdr:row>1</xdr:row>
      <xdr:rowOff>0</xdr:rowOff>
    </xdr:from>
    <xdr:ext cx="2900602" cy="459100"/>
    <xdr:sp macro="" textlink="">
      <xdr:nvSpPr>
        <xdr:cNvPr id="6" name="テキスト ボックス 5"/>
        <xdr:cNvSpPr txBox="1"/>
      </xdr:nvSpPr>
      <xdr:spPr>
        <a:xfrm>
          <a:off x="7429500" y="190500"/>
          <a:ext cx="2900602" cy="459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神戸市メモ：</a:t>
          </a:r>
          <a:endParaRPr kumimoji="1" lang="en-US" altLang="ja-JP" sz="1100" b="1"/>
        </a:p>
        <a:p>
          <a:r>
            <a:rPr kumimoji="1" lang="ja-JP" altLang="en-US" sz="1100" b="1"/>
            <a:t>ご計画の建築物緑化計画は全て記載下さい。</a:t>
          </a:r>
          <a:endParaRPr kumimoji="1" lang="en-US" altLang="ja-JP" sz="1100" b="1"/>
        </a:p>
      </xdr:txBody>
    </xdr:sp>
    <xdr:clientData fPrintsWithSheet="0"/>
  </xdr:oneCellAnchor>
  <xdr:oneCellAnchor>
    <xdr:from>
      <xdr:col>12</xdr:col>
      <xdr:colOff>638175</xdr:colOff>
      <xdr:row>12</xdr:row>
      <xdr:rowOff>123825</xdr:rowOff>
    </xdr:from>
    <xdr:ext cx="4487254" cy="275717"/>
    <xdr:sp macro="" textlink="">
      <xdr:nvSpPr>
        <xdr:cNvPr id="7" name="テキスト ボックス 6"/>
        <xdr:cNvSpPr txBox="1"/>
      </xdr:nvSpPr>
      <xdr:spPr>
        <a:xfrm>
          <a:off x="7981950" y="4810125"/>
          <a:ext cx="4487254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主な樹種等欄は１種類のみではなく、セルに可能な範囲で記載下さい。</a:t>
          </a:r>
          <a:endParaRPr kumimoji="1" lang="en-US" altLang="ja-JP" sz="1100" b="1"/>
        </a:p>
      </xdr:txBody>
    </xdr:sp>
    <xdr:clientData fPrintsWithSheet="0"/>
  </xdr:oneCellAnchor>
  <xdr:twoCellAnchor>
    <xdr:from>
      <xdr:col>8</xdr:col>
      <xdr:colOff>190500</xdr:colOff>
      <xdr:row>13</xdr:row>
      <xdr:rowOff>104775</xdr:rowOff>
    </xdr:from>
    <xdr:to>
      <xdr:col>12</xdr:col>
      <xdr:colOff>640897</xdr:colOff>
      <xdr:row>13</xdr:row>
      <xdr:rowOff>220437</xdr:rowOff>
    </xdr:to>
    <xdr:cxnSp macro="">
      <xdr:nvCxnSpPr>
        <xdr:cNvPr id="8" name="直線コネクタ 7"/>
        <xdr:cNvCxnSpPr/>
      </xdr:nvCxnSpPr>
      <xdr:spPr>
        <a:xfrm flipV="1">
          <a:off x="6086475" y="4924425"/>
          <a:ext cx="1898197" cy="11566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12</xdr:col>
      <xdr:colOff>333375</xdr:colOff>
      <xdr:row>15</xdr:row>
      <xdr:rowOff>15875</xdr:rowOff>
    </xdr:from>
    <xdr:ext cx="4308325" cy="1361953"/>
    <xdr:sp macro="" textlink="">
      <xdr:nvSpPr>
        <xdr:cNvPr id="9" name="テキスト ボックス 8"/>
        <xdr:cNvSpPr txBox="1"/>
      </xdr:nvSpPr>
      <xdr:spPr>
        <a:xfrm>
          <a:off x="7667625" y="5762625"/>
          <a:ext cx="4308325" cy="136195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中木から高木４の算定面積セルの初期設定は</a:t>
          </a:r>
          <a:endParaRPr kumimoji="1" lang="en-US" altLang="ja-JP" sz="1100" b="1"/>
        </a:p>
        <a:p>
          <a:r>
            <a:rPr kumimoji="1" lang="ja-JP" altLang="en-US" sz="1100" b="1"/>
            <a:t>　　　　＝本数</a:t>
          </a:r>
          <a:r>
            <a:rPr kumimoji="1" lang="en-US" altLang="ja-JP" sz="1100" b="1"/>
            <a:t>×</a:t>
          </a:r>
          <a:r>
            <a:rPr kumimoji="1" lang="ja-JP" altLang="en-US" sz="1100" b="1"/>
            <a:t>（</a:t>
          </a:r>
          <a:r>
            <a:rPr kumimoji="1" lang="ja-JP" altLang="en-US" sz="1100" b="1">
              <a:solidFill>
                <a:srgbClr val="FF0000"/>
              </a:solidFill>
            </a:rPr>
            <a:t>みなし樹冠面積</a:t>
          </a:r>
          <a:r>
            <a:rPr kumimoji="1" lang="ja-JP" altLang="en-US" sz="1100" b="1"/>
            <a:t>）　　による自動計算となります。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これによらない算出の場合、適宜、計算式や備考欄を変更して下さい。</a:t>
          </a:r>
          <a:r>
            <a:rPr kumimoji="1" lang="en-US" altLang="ja-JP" sz="1100" b="1"/>
            <a:t>【 </a:t>
          </a:r>
          <a:r>
            <a:rPr kumimoji="1" lang="ja-JP" altLang="en-US" sz="1100" b="1"/>
            <a:t>解除方法 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校閲タブ＞シートの保護＞ＯＫボタンを押下</a:t>
          </a:r>
          <a:endParaRPr kumimoji="1" lang="en-US" altLang="ja-JP" sz="1100" b="1"/>
        </a:p>
        <a:p>
          <a:r>
            <a:rPr kumimoji="1" lang="ja-JP" altLang="en-US" sz="1100" b="1"/>
            <a:t>パスワードは設定していませんので、入力不要です。</a:t>
          </a:r>
          <a:endParaRPr kumimoji="1" lang="en-US" altLang="ja-JP" sz="1100" b="1"/>
        </a:p>
      </xdr:txBody>
    </xdr:sp>
    <xdr:clientData/>
  </xdr:oneCellAnchor>
  <xdr:oneCellAnchor>
    <xdr:from>
      <xdr:col>12</xdr:col>
      <xdr:colOff>317500</xdr:colOff>
      <xdr:row>9</xdr:row>
      <xdr:rowOff>206375</xdr:rowOff>
    </xdr:from>
    <xdr:ext cx="3570208" cy="1018122"/>
    <xdr:sp macro="" textlink="">
      <xdr:nvSpPr>
        <xdr:cNvPr id="10" name="テキスト ボックス 9"/>
        <xdr:cNvSpPr txBox="1"/>
      </xdr:nvSpPr>
      <xdr:spPr>
        <a:xfrm>
          <a:off x="7651750" y="3476625"/>
          <a:ext cx="3570208" cy="101812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/>
            <a:t>神戸市メモ：</a:t>
          </a:r>
          <a:endParaRPr kumimoji="1" lang="en-US" altLang="ja-JP" sz="1100" b="1"/>
        </a:p>
        <a:p>
          <a:r>
            <a:rPr kumimoji="1" lang="ja-JP" altLang="en-US" sz="1100" b="1"/>
            <a:t>緑地率の初期設定計算式は</a:t>
          </a:r>
          <a:endParaRPr kumimoji="1" lang="en-US" altLang="ja-JP" sz="1100" b="1"/>
        </a:p>
        <a:p>
          <a:r>
            <a:rPr kumimoji="1" lang="ja-JP" altLang="en-US" sz="1100" b="1">
              <a:solidFill>
                <a:srgbClr val="FF0000"/>
              </a:solidFill>
            </a:rPr>
            <a:t>露天のプール等（Ｃ’）及び（Ａ’）は考慮していません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露天のプール等を考慮する場合、適宜、変更して下さい。</a:t>
          </a:r>
          <a:endParaRPr kumimoji="1" lang="en-US" altLang="ja-JP" sz="1100" b="1"/>
        </a:p>
        <a:p>
          <a:r>
            <a:rPr kumimoji="1" lang="ja-JP" altLang="en-US" sz="1100" b="1"/>
            <a:t>解除方法は後述のとおりです。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223838</xdr:colOff>
      <xdr:row>17</xdr:row>
      <xdr:rowOff>198439</xdr:rowOff>
    </xdr:from>
    <xdr:ext cx="4487254" cy="275717"/>
    <xdr:sp macro="" textlink="">
      <xdr:nvSpPr>
        <xdr:cNvPr id="2" name="テキスト ボックス 1"/>
        <xdr:cNvSpPr txBox="1"/>
      </xdr:nvSpPr>
      <xdr:spPr>
        <a:xfrm>
          <a:off x="7729538" y="3979864"/>
          <a:ext cx="4487254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主な樹種等欄は１種類のみではなく、セルに可能な範囲で記載下さい。</a:t>
          </a:r>
          <a:endParaRPr kumimoji="1" lang="en-US" altLang="ja-JP" sz="1100" b="1"/>
        </a:p>
      </xdr:txBody>
    </xdr:sp>
    <xdr:clientData fPrintsWithSheet="0"/>
  </xdr:oneCellAnchor>
  <xdr:twoCellAnchor>
    <xdr:from>
      <xdr:col>13</xdr:col>
      <xdr:colOff>17318</xdr:colOff>
      <xdr:row>9</xdr:row>
      <xdr:rowOff>312538</xdr:rowOff>
    </xdr:from>
    <xdr:to>
      <xdr:col>13</xdr:col>
      <xdr:colOff>191950</xdr:colOff>
      <xdr:row>16</xdr:row>
      <xdr:rowOff>308817</xdr:rowOff>
    </xdr:to>
    <xdr:sp macro="" textlink="">
      <xdr:nvSpPr>
        <xdr:cNvPr id="3" name="右中かっこ 2"/>
        <xdr:cNvSpPr/>
      </xdr:nvSpPr>
      <xdr:spPr>
        <a:xfrm>
          <a:off x="7495931" y="2444501"/>
          <a:ext cx="174632" cy="1592461"/>
        </a:xfrm>
        <a:prstGeom prst="rightBrace">
          <a:avLst>
            <a:gd name="adj1" fmla="val 8333"/>
            <a:gd name="adj2" fmla="val 49651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221976</xdr:colOff>
      <xdr:row>11</xdr:row>
      <xdr:rowOff>67383</xdr:rowOff>
    </xdr:from>
    <xdr:ext cx="3961469" cy="642484"/>
    <xdr:sp macro="" textlink="">
      <xdr:nvSpPr>
        <xdr:cNvPr id="4" name="テキスト ボックス 3"/>
        <xdr:cNvSpPr txBox="1"/>
      </xdr:nvSpPr>
      <xdr:spPr>
        <a:xfrm>
          <a:off x="7712708" y="2761597"/>
          <a:ext cx="3961469" cy="64248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神戸市メモ：（緑化基準第５関係）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３欄は、学校等における運動場の面積を考慮する場合のみ</a:t>
          </a:r>
          <a:endParaRPr kumimoji="1" lang="en-US" altLang="ja-JP" sz="1100" b="1"/>
        </a:p>
        <a:p>
          <a:r>
            <a:rPr kumimoji="1" lang="ja-JP" altLang="en-US" sz="1100" b="1"/>
            <a:t>こちらに記載ください。該当しない場合は空欄となります。</a:t>
          </a:r>
          <a:endParaRPr kumimoji="1" lang="en-US" altLang="ja-JP" sz="1100" b="1"/>
        </a:p>
      </xdr:txBody>
    </xdr:sp>
    <xdr:clientData/>
  </xdr:oneCellAnchor>
  <xdr:twoCellAnchor>
    <xdr:from>
      <xdr:col>9</xdr:col>
      <xdr:colOff>367392</xdr:colOff>
      <xdr:row>18</xdr:row>
      <xdr:rowOff>107698</xdr:rowOff>
    </xdr:from>
    <xdr:to>
      <xdr:col>13</xdr:col>
      <xdr:colOff>223838</xdr:colOff>
      <xdr:row>18</xdr:row>
      <xdr:rowOff>136072</xdr:rowOff>
    </xdr:to>
    <xdr:cxnSp macro="">
      <xdr:nvCxnSpPr>
        <xdr:cNvPr id="6" name="直線コネクタ 5"/>
        <xdr:cNvCxnSpPr>
          <a:endCxn id="2" idx="1"/>
        </xdr:cNvCxnSpPr>
      </xdr:nvCxnSpPr>
      <xdr:spPr>
        <a:xfrm flipV="1">
          <a:off x="5729967" y="4117723"/>
          <a:ext cx="1999571" cy="28374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13</xdr:col>
      <xdr:colOff>168907</xdr:colOff>
      <xdr:row>4</xdr:row>
      <xdr:rowOff>161271</xdr:rowOff>
    </xdr:from>
    <xdr:ext cx="4126868" cy="667403"/>
    <xdr:sp macro="" textlink="">
      <xdr:nvSpPr>
        <xdr:cNvPr id="7" name="テキスト ボックス 6"/>
        <xdr:cNvSpPr txBox="1"/>
      </xdr:nvSpPr>
      <xdr:spPr>
        <a:xfrm>
          <a:off x="7674607" y="1466196"/>
          <a:ext cx="4126868" cy="66740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/>
            <a:t>（Ｂ）欄の空地面積は自動計算による数式を設定しています。</a:t>
          </a:r>
          <a:endParaRPr kumimoji="1" lang="en-US" altLang="ja-JP" sz="1100" b="1"/>
        </a:p>
        <a:p>
          <a:r>
            <a:rPr kumimoji="1" lang="ja-JP" altLang="en-US" sz="1100" b="1"/>
            <a:t>数式に上の「法廷建蔽率」を含みますのでご留意下さい。</a:t>
          </a:r>
          <a:endParaRPr kumimoji="1" lang="en-US" altLang="ja-JP" sz="1100" b="1"/>
        </a:p>
        <a:p>
          <a:r>
            <a:rPr kumimoji="1" lang="ja-JP" altLang="en-US" sz="1100" b="1"/>
            <a:t>（なお、</a:t>
          </a:r>
          <a:r>
            <a:rPr kumimoji="1" lang="ja-JP" altLang="en-US" sz="1100" b="1">
              <a:solidFill>
                <a:srgbClr val="FF0000"/>
              </a:solidFill>
            </a:rPr>
            <a:t>初期設定</a:t>
          </a:r>
          <a:r>
            <a:rPr kumimoji="1" lang="en-US" altLang="ja-JP" sz="1100" b="1">
              <a:solidFill>
                <a:srgbClr val="FF0000"/>
              </a:solidFill>
            </a:rPr>
            <a:t>60</a:t>
          </a:r>
          <a:r>
            <a:rPr kumimoji="1" lang="ja-JP" altLang="en-US" sz="1100" b="1">
              <a:solidFill>
                <a:srgbClr val="FF0000"/>
              </a:solidFill>
            </a:rPr>
            <a:t>％</a:t>
          </a:r>
          <a:r>
            <a:rPr kumimoji="1" lang="ja-JP" altLang="en-US" sz="1100" b="1"/>
            <a:t>としていますので、正しい値をご入力下さい。）</a:t>
          </a:r>
          <a:endParaRPr kumimoji="1" lang="en-US" altLang="ja-JP" sz="1100" b="1"/>
        </a:p>
      </xdr:txBody>
    </xdr:sp>
    <xdr:clientData/>
  </xdr:oneCellAnchor>
  <xdr:twoCellAnchor>
    <xdr:from>
      <xdr:col>13</xdr:col>
      <xdr:colOff>29308</xdr:colOff>
      <xdr:row>20</xdr:row>
      <xdr:rowOff>0</xdr:rowOff>
    </xdr:from>
    <xdr:to>
      <xdr:col>13</xdr:col>
      <xdr:colOff>207277</xdr:colOff>
      <xdr:row>25</xdr:row>
      <xdr:rowOff>0</xdr:rowOff>
    </xdr:to>
    <xdr:sp macro="" textlink="">
      <xdr:nvSpPr>
        <xdr:cNvPr id="10" name="右中かっこ 9"/>
        <xdr:cNvSpPr/>
      </xdr:nvSpPr>
      <xdr:spPr>
        <a:xfrm>
          <a:off x="7519210" y="4846134"/>
          <a:ext cx="177969" cy="1905000"/>
        </a:xfrm>
        <a:prstGeom prst="rightBrace">
          <a:avLst>
            <a:gd name="adj1" fmla="val 8333"/>
            <a:gd name="adj2" fmla="val 2057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390525</xdr:colOff>
      <xdr:row>2</xdr:row>
      <xdr:rowOff>428625</xdr:rowOff>
    </xdr:from>
    <xdr:to>
      <xdr:col>15</xdr:col>
      <xdr:colOff>495300</xdr:colOff>
      <xdr:row>5</xdr:row>
      <xdr:rowOff>57153</xdr:rowOff>
    </xdr:to>
    <xdr:cxnSp macro="">
      <xdr:nvCxnSpPr>
        <xdr:cNvPr id="8" name="直線矢印コネクタ 7"/>
        <xdr:cNvCxnSpPr/>
      </xdr:nvCxnSpPr>
      <xdr:spPr>
        <a:xfrm flipV="1">
          <a:off x="7896225" y="847725"/>
          <a:ext cx="1476375" cy="685803"/>
        </a:xfrm>
        <a:prstGeom prst="straightConnector1">
          <a:avLst/>
        </a:prstGeom>
        <a:ln>
          <a:solidFill>
            <a:srgbClr val="FF0000">
              <a:alpha val="67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323850</xdr:colOff>
      <xdr:row>4</xdr:row>
      <xdr:rowOff>9525</xdr:rowOff>
    </xdr:from>
    <xdr:to>
      <xdr:col>13</xdr:col>
      <xdr:colOff>266700</xdr:colOff>
      <xdr:row>5</xdr:row>
      <xdr:rowOff>133350</xdr:rowOff>
    </xdr:to>
    <xdr:cxnSp macro="">
      <xdr:nvCxnSpPr>
        <xdr:cNvPr id="16" name="直線矢印コネクタ 15"/>
        <xdr:cNvCxnSpPr/>
      </xdr:nvCxnSpPr>
      <xdr:spPr>
        <a:xfrm>
          <a:off x="2305050" y="1314450"/>
          <a:ext cx="5467350" cy="295275"/>
        </a:xfrm>
        <a:prstGeom prst="straightConnector1">
          <a:avLst/>
        </a:prstGeom>
        <a:ln>
          <a:solidFill>
            <a:srgbClr val="FF0000">
              <a:alpha val="67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13</xdr:col>
      <xdr:colOff>257175</xdr:colOff>
      <xdr:row>20</xdr:row>
      <xdr:rowOff>0</xdr:rowOff>
    </xdr:from>
    <xdr:ext cx="4308325" cy="1361953"/>
    <xdr:sp macro="" textlink="">
      <xdr:nvSpPr>
        <xdr:cNvPr id="11" name="テキスト ボックス 10"/>
        <xdr:cNvSpPr txBox="1"/>
      </xdr:nvSpPr>
      <xdr:spPr>
        <a:xfrm>
          <a:off x="7762875" y="4838700"/>
          <a:ext cx="4308325" cy="136195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中木から高木４の算定面積セルの初期設定は</a:t>
          </a:r>
          <a:endParaRPr kumimoji="1" lang="en-US" altLang="ja-JP" sz="1100" b="1"/>
        </a:p>
        <a:p>
          <a:r>
            <a:rPr kumimoji="1" lang="ja-JP" altLang="en-US" sz="1100" b="1"/>
            <a:t>　　　　＝本数</a:t>
          </a:r>
          <a:r>
            <a:rPr kumimoji="1" lang="en-US" altLang="ja-JP" sz="1100" b="1"/>
            <a:t>×</a:t>
          </a:r>
          <a:r>
            <a:rPr kumimoji="1" lang="ja-JP" altLang="en-US" sz="1100" b="1"/>
            <a:t>（</a:t>
          </a:r>
          <a:r>
            <a:rPr kumimoji="1" lang="ja-JP" altLang="en-US" sz="1100" b="1">
              <a:solidFill>
                <a:srgbClr val="FF0000"/>
              </a:solidFill>
            </a:rPr>
            <a:t>みなし樹冠面積</a:t>
          </a:r>
          <a:r>
            <a:rPr kumimoji="1" lang="ja-JP" altLang="en-US" sz="1100" b="1"/>
            <a:t>）　　による自動計算となります。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これによらない算出の場合、適宜、計算式や備考欄を変更して下さい。</a:t>
          </a:r>
          <a:r>
            <a:rPr kumimoji="1" lang="en-US" altLang="ja-JP" sz="1100" b="1"/>
            <a:t>【 </a:t>
          </a:r>
          <a:r>
            <a:rPr kumimoji="1" lang="ja-JP" altLang="en-US" sz="1100" b="1"/>
            <a:t>解除方法 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校閲タブ＞シートの保護＞ＯＫボタンを押下</a:t>
          </a:r>
          <a:endParaRPr kumimoji="1" lang="en-US" altLang="ja-JP" sz="1100" b="1"/>
        </a:p>
        <a:p>
          <a:r>
            <a:rPr kumimoji="1" lang="ja-JP" altLang="en-US" sz="1100" b="1"/>
            <a:t>パスワードは設定していませんので、入力不要です。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BreakPreview" zoomScale="80" zoomScaleNormal="100" zoomScaleSheetLayoutView="80" workbookViewId="0">
      <selection activeCell="G4" sqref="G4:J4"/>
    </sheetView>
  </sheetViews>
  <sheetFormatPr defaultRowHeight="13.5"/>
  <cols>
    <col min="1" max="1" width="3.625" style="1" customWidth="1"/>
    <col min="2" max="2" width="5.625" style="1" customWidth="1"/>
    <col min="3" max="3" width="17.125" style="1" customWidth="1"/>
    <col min="4" max="4" width="5.75" style="1" customWidth="1"/>
    <col min="5" max="5" width="7.625" style="1" customWidth="1"/>
    <col min="6" max="6" width="14.5" style="2" customWidth="1"/>
    <col min="7" max="7" width="13.375" style="1" customWidth="1"/>
    <col min="8" max="8" width="7.125" style="1" customWidth="1"/>
    <col min="9" max="9" width="10.625" style="1" customWidth="1"/>
    <col min="10" max="11" width="3.625" style="1" customWidth="1"/>
    <col min="12" max="16384" width="9" style="1"/>
  </cols>
  <sheetData>
    <row r="1" spans="1:20">
      <c r="A1" s="232" t="s">
        <v>158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20" ht="15" customHeight="1">
      <c r="B2" s="237" t="s">
        <v>108</v>
      </c>
      <c r="C2" s="237"/>
      <c r="D2" s="237"/>
      <c r="E2" s="237"/>
      <c r="F2" s="237"/>
      <c r="G2" s="237"/>
      <c r="H2" s="237"/>
      <c r="I2" s="237"/>
      <c r="J2" s="237"/>
    </row>
    <row r="3" spans="1:20" ht="39" customHeight="1">
      <c r="A3" s="69"/>
      <c r="B3" s="227" t="s">
        <v>159</v>
      </c>
      <c r="C3" s="227"/>
      <c r="D3" s="227"/>
      <c r="E3" s="227"/>
      <c r="F3" s="227"/>
      <c r="G3" s="227"/>
      <c r="H3" s="227"/>
      <c r="I3" s="227"/>
      <c r="J3" s="227"/>
      <c r="K3" s="70"/>
    </row>
    <row r="4" spans="1:20" ht="30" customHeight="1">
      <c r="A4" s="71"/>
      <c r="B4" s="228"/>
      <c r="C4" s="229"/>
      <c r="D4" s="229"/>
      <c r="E4" s="229"/>
      <c r="F4" s="229"/>
      <c r="G4" s="233" t="s">
        <v>115</v>
      </c>
      <c r="H4" s="233"/>
      <c r="I4" s="233"/>
      <c r="J4" s="234"/>
      <c r="K4" s="72"/>
    </row>
    <row r="5" spans="1:20">
      <c r="A5" s="71"/>
      <c r="B5" s="230" t="s">
        <v>93</v>
      </c>
      <c r="C5" s="225"/>
      <c r="D5" s="225"/>
      <c r="E5" s="225"/>
      <c r="F5" s="225"/>
      <c r="G5" s="225"/>
      <c r="H5" s="225"/>
      <c r="I5" s="225"/>
      <c r="J5" s="225"/>
      <c r="K5" s="72"/>
    </row>
    <row r="6" spans="1:20" ht="30" customHeight="1">
      <c r="A6" s="71"/>
      <c r="B6" s="228"/>
      <c r="C6" s="229"/>
      <c r="D6" s="230" t="s">
        <v>62</v>
      </c>
      <c r="E6" s="225"/>
      <c r="F6" s="225"/>
      <c r="G6"/>
      <c r="H6"/>
      <c r="I6"/>
      <c r="J6"/>
      <c r="K6" s="72"/>
    </row>
    <row r="7" spans="1:20" ht="18" customHeight="1">
      <c r="A7" s="71"/>
      <c r="B7" s="228"/>
      <c r="C7" s="229"/>
      <c r="D7" s="229"/>
      <c r="E7" s="230" t="s">
        <v>70</v>
      </c>
      <c r="F7" s="225"/>
      <c r="G7" s="225"/>
      <c r="H7" s="225"/>
      <c r="I7" s="225"/>
      <c r="J7" s="225"/>
      <c r="K7" s="72"/>
    </row>
    <row r="8" spans="1:20" ht="30" customHeight="1">
      <c r="A8" s="71"/>
      <c r="B8" s="229"/>
      <c r="C8" s="229"/>
      <c r="D8" s="229"/>
      <c r="E8" s="226"/>
      <c r="F8" s="226"/>
      <c r="G8" s="226"/>
      <c r="H8" s="226"/>
      <c r="I8" s="226"/>
      <c r="J8" s="226"/>
      <c r="K8" s="72"/>
    </row>
    <row r="9" spans="1:20" ht="18" customHeight="1">
      <c r="A9" s="71"/>
      <c r="B9" s="229"/>
      <c r="C9" s="229"/>
      <c r="D9" s="229"/>
      <c r="E9" s="231" t="s">
        <v>71</v>
      </c>
      <c r="F9" s="231"/>
      <c r="G9" s="231"/>
      <c r="H9" s="231"/>
      <c r="I9" s="231"/>
      <c r="J9" s="231"/>
      <c r="K9" s="76"/>
      <c r="L9" s="68"/>
    </row>
    <row r="10" spans="1:20" ht="30" customHeight="1">
      <c r="A10" s="71"/>
      <c r="B10" s="229"/>
      <c r="C10" s="229"/>
      <c r="D10" s="229"/>
      <c r="E10" s="226"/>
      <c r="F10" s="226"/>
      <c r="G10" s="226"/>
      <c r="H10" s="226"/>
      <c r="I10" s="226"/>
      <c r="J10" s="226"/>
      <c r="K10" s="72"/>
    </row>
    <row r="11" spans="1:20" ht="30" customHeight="1">
      <c r="A11" s="71"/>
      <c r="B11" s="236" t="s">
        <v>69</v>
      </c>
      <c r="C11" s="225"/>
      <c r="D11" s="225"/>
      <c r="E11" s="225"/>
      <c r="F11" s="225"/>
      <c r="G11" s="226" t="s">
        <v>116</v>
      </c>
      <c r="H11" s="226"/>
      <c r="I11" s="226"/>
      <c r="J11" s="235"/>
      <c r="K11" s="72"/>
      <c r="T11"/>
    </row>
    <row r="12" spans="1:20" ht="10.5" customHeight="1">
      <c r="A12" s="71"/>
      <c r="B12" s="224"/>
      <c r="C12" s="225"/>
      <c r="D12" s="225"/>
      <c r="E12" s="225"/>
      <c r="F12" s="225"/>
      <c r="G12" s="225"/>
      <c r="H12" s="225"/>
      <c r="I12" s="225"/>
      <c r="J12" s="225"/>
      <c r="K12" s="72"/>
    </row>
    <row r="13" spans="1:20" ht="13.5" customHeight="1">
      <c r="A13" s="71"/>
      <c r="B13" s="242" t="s">
        <v>164</v>
      </c>
      <c r="C13" s="242"/>
      <c r="D13" s="242"/>
      <c r="E13" s="242"/>
      <c r="F13" s="242"/>
      <c r="G13" s="242"/>
      <c r="H13" s="242"/>
      <c r="I13" s="242"/>
      <c r="J13" s="242"/>
      <c r="K13" s="72"/>
    </row>
    <row r="14" spans="1:20">
      <c r="A14" s="71"/>
      <c r="B14" s="242"/>
      <c r="C14" s="242"/>
      <c r="D14" s="242"/>
      <c r="E14" s="242"/>
      <c r="F14" s="242"/>
      <c r="G14" s="242"/>
      <c r="H14" s="242"/>
      <c r="I14" s="242"/>
      <c r="J14" s="242"/>
      <c r="K14" s="72"/>
      <c r="L14" s="33"/>
      <c r="M14" s="26"/>
    </row>
    <row r="15" spans="1:20" ht="13.5" customHeight="1">
      <c r="A15" s="71"/>
      <c r="B15" s="238" t="s">
        <v>165</v>
      </c>
      <c r="C15" s="238"/>
      <c r="D15" s="238"/>
      <c r="E15" s="238"/>
      <c r="F15" s="238"/>
      <c r="G15" s="238"/>
      <c r="H15" s="238"/>
      <c r="I15" s="238"/>
      <c r="J15" s="238"/>
      <c r="K15" s="72"/>
    </row>
    <row r="16" spans="1:20" ht="13.5" customHeight="1">
      <c r="A16" s="71"/>
      <c r="B16" s="238"/>
      <c r="C16" s="238"/>
      <c r="D16" s="238"/>
      <c r="E16" s="238"/>
      <c r="F16" s="238"/>
      <c r="G16" s="238"/>
      <c r="H16" s="238"/>
      <c r="I16" s="238"/>
      <c r="J16" s="238"/>
      <c r="K16" s="72"/>
    </row>
    <row r="17" spans="1:12" ht="13.5" customHeight="1">
      <c r="A17" s="71"/>
      <c r="B17" s="238" t="s">
        <v>166</v>
      </c>
      <c r="C17" s="238"/>
      <c r="D17" s="238"/>
      <c r="E17" s="238"/>
      <c r="F17" s="238"/>
      <c r="G17" s="238"/>
      <c r="H17" s="238"/>
      <c r="I17" s="238"/>
      <c r="J17" s="238"/>
      <c r="K17" s="72"/>
    </row>
    <row r="18" spans="1:12" ht="13.5" customHeight="1">
      <c r="A18" s="71"/>
      <c r="B18" s="238"/>
      <c r="C18" s="238"/>
      <c r="D18" s="238"/>
      <c r="E18" s="238"/>
      <c r="F18" s="238"/>
      <c r="G18" s="238"/>
      <c r="H18" s="238"/>
      <c r="I18" s="238"/>
      <c r="J18" s="238"/>
      <c r="K18" s="72"/>
    </row>
    <row r="19" spans="1:12" ht="17.25">
      <c r="A19" s="71"/>
      <c r="B19" s="250"/>
      <c r="C19" s="251"/>
      <c r="D19" s="251"/>
      <c r="E19" s="251"/>
      <c r="F19" s="251"/>
      <c r="G19" s="251"/>
      <c r="H19" s="251"/>
      <c r="I19" s="251"/>
      <c r="J19" s="251"/>
      <c r="K19" s="72"/>
    </row>
    <row r="20" spans="1:12" ht="14.45" customHeight="1">
      <c r="A20" s="71"/>
      <c r="B20" s="252" t="s">
        <v>128</v>
      </c>
      <c r="C20" s="253"/>
      <c r="D20" s="243" t="s">
        <v>113</v>
      </c>
      <c r="E20" s="244"/>
      <c r="F20" s="257"/>
      <c r="G20" s="258"/>
      <c r="H20" s="258"/>
      <c r="I20" s="258"/>
      <c r="J20" s="259"/>
      <c r="K20" s="72"/>
    </row>
    <row r="21" spans="1:12" ht="14.45" customHeight="1">
      <c r="A21" s="71"/>
      <c r="B21" s="254"/>
      <c r="C21" s="255"/>
      <c r="D21" s="198"/>
      <c r="E21" s="245"/>
      <c r="F21" s="216"/>
      <c r="G21" s="217"/>
      <c r="H21" s="217"/>
      <c r="I21" s="217"/>
      <c r="J21" s="218"/>
      <c r="K21" s="72"/>
    </row>
    <row r="22" spans="1:12" ht="14.45" customHeight="1">
      <c r="A22" s="71"/>
      <c r="B22" s="256"/>
      <c r="C22" s="191"/>
      <c r="D22" s="198" t="s">
        <v>114</v>
      </c>
      <c r="E22" s="199"/>
      <c r="F22" s="216"/>
      <c r="G22" s="217"/>
      <c r="H22" s="217"/>
      <c r="I22" s="217"/>
      <c r="J22" s="218"/>
      <c r="K22" s="72"/>
    </row>
    <row r="23" spans="1:12" ht="14.45" customHeight="1">
      <c r="A23" s="71"/>
      <c r="B23" s="256"/>
      <c r="C23" s="191"/>
      <c r="D23" s="198" t="s">
        <v>63</v>
      </c>
      <c r="E23" s="199"/>
      <c r="F23" s="222"/>
      <c r="G23" s="222"/>
      <c r="H23" s="222"/>
      <c r="I23" s="222"/>
      <c r="J23" s="223"/>
      <c r="K23" s="72"/>
    </row>
    <row r="24" spans="1:12" ht="14.45" customHeight="1">
      <c r="A24" s="71"/>
      <c r="B24" s="256"/>
      <c r="C24" s="191"/>
      <c r="D24" s="200" t="s">
        <v>64</v>
      </c>
      <c r="E24" s="201"/>
      <c r="F24" s="210"/>
      <c r="G24" s="211"/>
      <c r="H24" s="211"/>
      <c r="I24" s="211"/>
      <c r="J24" s="212"/>
      <c r="K24" s="72"/>
      <c r="L24" s="31"/>
    </row>
    <row r="25" spans="1:12" ht="30" customHeight="1">
      <c r="A25" s="71"/>
      <c r="B25" s="256" t="s">
        <v>65</v>
      </c>
      <c r="C25" s="191"/>
      <c r="D25" s="246"/>
      <c r="E25" s="246"/>
      <c r="F25" s="247"/>
      <c r="G25" s="247"/>
      <c r="H25" s="248"/>
      <c r="I25" s="248"/>
      <c r="J25" s="249"/>
      <c r="K25" s="72"/>
    </row>
    <row r="26" spans="1:12" ht="30" customHeight="1">
      <c r="A26" s="71"/>
      <c r="B26" s="256" t="s">
        <v>66</v>
      </c>
      <c r="C26" s="191"/>
      <c r="D26" s="213" t="s">
        <v>117</v>
      </c>
      <c r="E26" s="213"/>
      <c r="F26" s="213"/>
      <c r="G26" s="213"/>
      <c r="H26" s="214"/>
      <c r="I26" s="214"/>
      <c r="J26" s="215"/>
      <c r="K26" s="72"/>
    </row>
    <row r="27" spans="1:12" ht="21" customHeight="1">
      <c r="A27" s="71"/>
      <c r="B27" s="260" t="s">
        <v>67</v>
      </c>
      <c r="C27" s="261"/>
      <c r="D27" s="219" t="s">
        <v>119</v>
      </c>
      <c r="E27" s="220"/>
      <c r="F27" s="220"/>
      <c r="G27" s="220"/>
      <c r="H27" s="220"/>
      <c r="I27" s="220"/>
      <c r="J27" s="221"/>
      <c r="K27" s="72"/>
    </row>
    <row r="28" spans="1:12" ht="21" customHeight="1">
      <c r="A28" s="71"/>
      <c r="B28" s="262"/>
      <c r="C28" s="263"/>
      <c r="D28" s="206" t="s">
        <v>131</v>
      </c>
      <c r="E28" s="206"/>
      <c r="F28" s="207"/>
      <c r="G28" s="207"/>
      <c r="H28" s="208"/>
      <c r="I28" s="208"/>
      <c r="J28" s="209"/>
      <c r="K28" s="72"/>
    </row>
    <row r="29" spans="1:12" ht="39.75" customHeight="1">
      <c r="A29" s="71"/>
      <c r="B29" s="256" t="s">
        <v>129</v>
      </c>
      <c r="C29" s="191"/>
      <c r="D29" s="239" t="s">
        <v>118</v>
      </c>
      <c r="E29" s="240"/>
      <c r="F29" s="240"/>
      <c r="G29" s="240"/>
      <c r="H29" s="240"/>
      <c r="I29" s="240"/>
      <c r="J29" s="241"/>
      <c r="K29" s="72"/>
    </row>
    <row r="30" spans="1:12" ht="39.950000000000003" customHeight="1">
      <c r="A30" s="71"/>
      <c r="B30" s="190" t="s">
        <v>130</v>
      </c>
      <c r="C30" s="191"/>
      <c r="D30" s="192" t="s">
        <v>168</v>
      </c>
      <c r="E30" s="193"/>
      <c r="F30" s="193"/>
      <c r="G30" s="193"/>
      <c r="H30" s="181" t="s">
        <v>111</v>
      </c>
      <c r="I30" s="182"/>
      <c r="J30" s="183" t="s">
        <v>112</v>
      </c>
      <c r="K30" s="72"/>
    </row>
    <row r="31" spans="1:12" ht="30" customHeight="1">
      <c r="A31" s="71"/>
      <c r="B31" s="185" t="s">
        <v>160</v>
      </c>
      <c r="C31" s="186"/>
      <c r="D31" s="202" t="s">
        <v>167</v>
      </c>
      <c r="E31" s="203"/>
      <c r="F31" s="203"/>
      <c r="G31" s="203"/>
      <c r="H31" s="204"/>
      <c r="I31" s="204"/>
      <c r="J31" s="205"/>
      <c r="K31" s="72"/>
    </row>
    <row r="32" spans="1:12" ht="65.25" customHeight="1">
      <c r="A32" s="71"/>
      <c r="B32" s="185" t="s">
        <v>11</v>
      </c>
      <c r="C32" s="186"/>
      <c r="D32" s="187"/>
      <c r="E32" s="187"/>
      <c r="F32" s="187"/>
      <c r="G32" s="187"/>
      <c r="H32" s="188"/>
      <c r="I32" s="188"/>
      <c r="J32" s="189"/>
      <c r="K32" s="72"/>
    </row>
    <row r="33" spans="1:11" ht="96" customHeight="1">
      <c r="A33" s="71"/>
      <c r="B33" s="66" t="s">
        <v>68</v>
      </c>
      <c r="C33" s="61"/>
      <c r="D33" s="67" t="s">
        <v>161</v>
      </c>
      <c r="E33" s="194"/>
      <c r="F33" s="195"/>
      <c r="G33" s="195"/>
      <c r="H33" s="196"/>
      <c r="I33" s="196"/>
      <c r="J33" s="197"/>
      <c r="K33" s="72"/>
    </row>
    <row r="34" spans="1:11" ht="10.5" customHeight="1">
      <c r="A34" s="73"/>
      <c r="B34" s="65"/>
      <c r="C34" s="65"/>
      <c r="D34" s="65"/>
      <c r="E34" s="65"/>
      <c r="F34" s="74"/>
      <c r="G34" s="65"/>
      <c r="H34" s="65"/>
      <c r="I34" s="65"/>
      <c r="J34" s="65"/>
      <c r="K34" s="75"/>
    </row>
  </sheetData>
  <sheetProtection sheet="1" selectLockedCells="1"/>
  <mergeCells count="46">
    <mergeCell ref="B15:J16"/>
    <mergeCell ref="B17:J18"/>
    <mergeCell ref="D29:J29"/>
    <mergeCell ref="B13:J14"/>
    <mergeCell ref="D20:E21"/>
    <mergeCell ref="D25:J25"/>
    <mergeCell ref="B19:J19"/>
    <mergeCell ref="B20:C24"/>
    <mergeCell ref="B25:C25"/>
    <mergeCell ref="B26:C26"/>
    <mergeCell ref="F20:J20"/>
    <mergeCell ref="F21:J21"/>
    <mergeCell ref="B29:C29"/>
    <mergeCell ref="B27:C28"/>
    <mergeCell ref="A1:K1"/>
    <mergeCell ref="G4:J4"/>
    <mergeCell ref="E7:J7"/>
    <mergeCell ref="G11:J11"/>
    <mergeCell ref="B11:F11"/>
    <mergeCell ref="B2:J2"/>
    <mergeCell ref="B12:J12"/>
    <mergeCell ref="E8:J8"/>
    <mergeCell ref="B3:J3"/>
    <mergeCell ref="B7:D10"/>
    <mergeCell ref="B4:F4"/>
    <mergeCell ref="B5:J5"/>
    <mergeCell ref="B6:C6"/>
    <mergeCell ref="D6:F6"/>
    <mergeCell ref="E9:J9"/>
    <mergeCell ref="E10:J10"/>
    <mergeCell ref="E33:J33"/>
    <mergeCell ref="D22:E22"/>
    <mergeCell ref="D23:E23"/>
    <mergeCell ref="D24:E24"/>
    <mergeCell ref="D31:J31"/>
    <mergeCell ref="D28:J28"/>
    <mergeCell ref="F24:J24"/>
    <mergeCell ref="D26:J26"/>
    <mergeCell ref="F22:J22"/>
    <mergeCell ref="D27:J27"/>
    <mergeCell ref="F23:J23"/>
    <mergeCell ref="B32:C32"/>
    <mergeCell ref="D32:J32"/>
    <mergeCell ref="B31:C31"/>
    <mergeCell ref="B30:C30"/>
    <mergeCell ref="D30:G30"/>
  </mergeCells>
  <phoneticPr fontId="1"/>
  <printOptions horizontalCentered="1" verticalCentered="1"/>
  <pageMargins left="0.23622047244094491" right="0.23622047244094491" top="0.59055118110236227" bottom="0.59055118110236227" header="0.39370078740157483" footer="0.39370078740157483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0" zoomScaleNormal="100" zoomScaleSheetLayoutView="80" workbookViewId="0">
      <selection activeCell="D3" sqref="D3:J3"/>
    </sheetView>
  </sheetViews>
  <sheetFormatPr defaultRowHeight="35.1" customHeight="1"/>
  <cols>
    <col min="1" max="1" width="2.125" style="130" customWidth="1"/>
    <col min="2" max="2" width="5.625" style="130" customWidth="1"/>
    <col min="3" max="3" width="26.5" style="130" customWidth="1"/>
    <col min="4" max="4" width="10.625" style="130" customWidth="1"/>
    <col min="5" max="5" width="5.625" style="179" customWidth="1"/>
    <col min="6" max="6" width="10.625" style="130" customWidth="1"/>
    <col min="7" max="7" width="5.625" style="130" customWidth="1"/>
    <col min="8" max="8" width="10.625" style="130" customWidth="1"/>
    <col min="9" max="11" width="5.625" style="130" customWidth="1"/>
    <col min="12" max="12" width="2.125" style="130" customWidth="1"/>
    <col min="13" max="16384" width="9" style="130"/>
  </cols>
  <sheetData>
    <row r="1" spans="1:12" ht="15" customHeight="1">
      <c r="B1" s="274" t="s">
        <v>109</v>
      </c>
      <c r="C1" s="274"/>
      <c r="D1" s="274"/>
      <c r="E1" s="274"/>
      <c r="F1" s="274"/>
      <c r="G1" s="274"/>
      <c r="H1" s="274"/>
      <c r="I1" s="274"/>
      <c r="J1" s="274"/>
      <c r="K1" s="274"/>
    </row>
    <row r="2" spans="1:12" ht="22.5" customHeight="1">
      <c r="A2" s="131"/>
      <c r="B2" s="301" t="s">
        <v>162</v>
      </c>
      <c r="C2" s="301"/>
      <c r="D2" s="301"/>
      <c r="E2" s="301"/>
      <c r="F2" s="301"/>
      <c r="G2" s="301"/>
      <c r="H2" s="301"/>
      <c r="I2" s="301"/>
      <c r="J2" s="301"/>
      <c r="K2" s="301"/>
      <c r="L2" s="132"/>
    </row>
    <row r="3" spans="1:12" ht="35.1" customHeight="1">
      <c r="A3" s="133"/>
      <c r="B3" s="288" t="s">
        <v>72</v>
      </c>
      <c r="C3" s="313"/>
      <c r="D3" s="290"/>
      <c r="E3" s="290"/>
      <c r="F3" s="290"/>
      <c r="G3" s="290"/>
      <c r="H3" s="290"/>
      <c r="I3" s="290"/>
      <c r="J3" s="291"/>
      <c r="K3" s="134" t="s">
        <v>6</v>
      </c>
      <c r="L3" s="135"/>
    </row>
    <row r="4" spans="1:12" ht="10.5" customHeight="1">
      <c r="A4" s="133"/>
      <c r="B4" s="136"/>
      <c r="C4" s="137"/>
      <c r="D4" s="138"/>
      <c r="E4" s="138"/>
      <c r="F4" s="138"/>
      <c r="G4" s="138"/>
      <c r="H4" s="138"/>
      <c r="I4" s="138"/>
      <c r="J4" s="138"/>
      <c r="K4" s="139"/>
      <c r="L4" s="135"/>
    </row>
    <row r="5" spans="1:12" ht="35.1" customHeight="1">
      <c r="A5" s="133"/>
      <c r="B5" s="286" t="s">
        <v>92</v>
      </c>
      <c r="C5" s="289"/>
      <c r="D5" s="287" t="s">
        <v>74</v>
      </c>
      <c r="E5" s="286"/>
      <c r="F5" s="286"/>
      <c r="G5" s="286"/>
      <c r="H5" s="286"/>
      <c r="I5" s="286"/>
      <c r="J5" s="286"/>
      <c r="K5" s="286"/>
      <c r="L5" s="135"/>
    </row>
    <row r="6" spans="1:12" ht="35.1" customHeight="1">
      <c r="A6" s="133"/>
      <c r="B6" s="288" t="s">
        <v>20</v>
      </c>
      <c r="C6" s="313"/>
      <c r="D6" s="292" t="str">
        <f>IF($F$26="","",SUM(F15:F20)+SUM(F24:F25))</f>
        <v/>
      </c>
      <c r="E6" s="292"/>
      <c r="F6" s="292"/>
      <c r="G6" s="292"/>
      <c r="H6" s="292"/>
      <c r="I6" s="292"/>
      <c r="J6" s="293"/>
      <c r="K6" s="134" t="s">
        <v>6</v>
      </c>
      <c r="L6" s="135"/>
    </row>
    <row r="7" spans="1:12" ht="35.1" customHeight="1">
      <c r="A7" s="133"/>
      <c r="B7" s="288" t="s">
        <v>91</v>
      </c>
      <c r="C7" s="313"/>
      <c r="D7" s="294" t="str">
        <f>IF($F$26="","",SUM(F21:F23))</f>
        <v/>
      </c>
      <c r="E7" s="294"/>
      <c r="F7" s="294"/>
      <c r="G7" s="294"/>
      <c r="H7" s="294"/>
      <c r="I7" s="294"/>
      <c r="J7" s="295"/>
      <c r="K7" s="134" t="s">
        <v>6</v>
      </c>
      <c r="L7" s="135"/>
    </row>
    <row r="8" spans="1:12" ht="35.1" customHeight="1">
      <c r="A8" s="133"/>
      <c r="B8" s="288" t="s">
        <v>78</v>
      </c>
      <c r="C8" s="313"/>
      <c r="D8" s="296" t="str">
        <f>IF($F$26="","",SUM(D6:D7))</f>
        <v/>
      </c>
      <c r="E8" s="296"/>
      <c r="F8" s="296"/>
      <c r="G8" s="296"/>
      <c r="H8" s="296"/>
      <c r="I8" s="296"/>
      <c r="J8" s="297"/>
      <c r="K8" s="134" t="s">
        <v>6</v>
      </c>
      <c r="L8" s="135"/>
    </row>
    <row r="9" spans="1:12" ht="35.1" customHeight="1">
      <c r="A9" s="133"/>
      <c r="B9" s="288" t="s">
        <v>120</v>
      </c>
      <c r="C9" s="313"/>
      <c r="D9" s="140"/>
      <c r="E9" s="134" t="s">
        <v>6</v>
      </c>
      <c r="F9" s="283" t="s">
        <v>14</v>
      </c>
      <c r="G9" s="284"/>
      <c r="H9" s="284"/>
      <c r="I9" s="277" t="str">
        <f>IF(D9="","",D9/2)</f>
        <v/>
      </c>
      <c r="J9" s="278"/>
      <c r="K9" s="134" t="s">
        <v>6</v>
      </c>
      <c r="L9" s="135"/>
    </row>
    <row r="10" spans="1:12" ht="35.1" customHeight="1">
      <c r="A10" s="133"/>
      <c r="B10" s="288" t="s">
        <v>127</v>
      </c>
      <c r="C10" s="313"/>
      <c r="D10" s="140"/>
      <c r="E10" s="134" t="s">
        <v>6</v>
      </c>
      <c r="F10" s="283" t="s">
        <v>157</v>
      </c>
      <c r="G10" s="284"/>
      <c r="H10" s="284"/>
      <c r="I10" s="277" t="str">
        <f>IF(D10="","",D3-D10)</f>
        <v/>
      </c>
      <c r="J10" s="278"/>
      <c r="K10" s="134" t="s">
        <v>6</v>
      </c>
      <c r="L10" s="135"/>
    </row>
    <row r="11" spans="1:12" ht="35.1" customHeight="1" thickBot="1">
      <c r="A11" s="133"/>
      <c r="B11" s="283" t="s">
        <v>75</v>
      </c>
      <c r="C11" s="284"/>
      <c r="D11" s="298">
        <f>-IF(第3面!D17="",第3面!I6,第3面!I11)</f>
        <v>0</v>
      </c>
      <c r="E11" s="298"/>
      <c r="F11" s="299"/>
      <c r="G11" s="299"/>
      <c r="H11" s="299"/>
      <c r="I11" s="299"/>
      <c r="J11" s="300"/>
      <c r="K11" s="141" t="s">
        <v>6</v>
      </c>
      <c r="L11" s="135"/>
    </row>
    <row r="12" spans="1:12" ht="45" customHeight="1" thickBot="1">
      <c r="A12" s="133"/>
      <c r="B12" s="283" t="s">
        <v>12</v>
      </c>
      <c r="C12" s="284"/>
      <c r="D12" s="142">
        <f>SUM(D8,I9,D11)</f>
        <v>0</v>
      </c>
      <c r="E12" s="143" t="s">
        <v>6</v>
      </c>
      <c r="F12" s="275" t="s">
        <v>152</v>
      </c>
      <c r="G12" s="276"/>
      <c r="H12" s="276"/>
      <c r="I12" s="279" t="e">
        <f>IF($D$12="","",ROUNDDOWN(D12/D3*100,1))</f>
        <v>#DIV/0!</v>
      </c>
      <c r="J12" s="280"/>
      <c r="K12" s="144" t="s">
        <v>13</v>
      </c>
      <c r="L12" s="135"/>
    </row>
    <row r="13" spans="1:12" ht="10.5" customHeight="1">
      <c r="A13" s="133"/>
      <c r="B13" s="145"/>
      <c r="C13" s="146"/>
      <c r="D13" s="147"/>
      <c r="E13" s="139"/>
      <c r="F13" s="139"/>
      <c r="G13" s="139"/>
      <c r="H13" s="139"/>
      <c r="I13" s="148"/>
      <c r="J13" s="148"/>
      <c r="K13" s="149"/>
      <c r="L13" s="135"/>
    </row>
    <row r="14" spans="1:12" ht="35.1" customHeight="1">
      <c r="A14" s="133"/>
      <c r="B14" s="310" t="s">
        <v>97</v>
      </c>
      <c r="C14" s="150" t="s">
        <v>121</v>
      </c>
      <c r="D14" s="287" t="s">
        <v>9</v>
      </c>
      <c r="E14" s="288"/>
      <c r="F14" s="285" t="s">
        <v>10</v>
      </c>
      <c r="G14" s="289"/>
      <c r="H14" s="281" t="s">
        <v>55</v>
      </c>
      <c r="I14" s="282"/>
      <c r="J14" s="285" t="s">
        <v>11</v>
      </c>
      <c r="K14" s="286"/>
      <c r="L14" s="135"/>
    </row>
    <row r="15" spans="1:12" ht="35.1" customHeight="1">
      <c r="A15" s="133"/>
      <c r="B15" s="310"/>
      <c r="C15" s="151" t="s">
        <v>122</v>
      </c>
      <c r="D15" s="152"/>
      <c r="E15" s="153" t="s">
        <v>6</v>
      </c>
      <c r="F15" s="154" t="str">
        <f>IF(D15="","",D15*1)</f>
        <v/>
      </c>
      <c r="G15" s="155" t="s">
        <v>6</v>
      </c>
      <c r="H15" s="311"/>
      <c r="I15" s="312"/>
      <c r="J15" s="268" t="s">
        <v>96</v>
      </c>
      <c r="K15" s="269"/>
      <c r="L15" s="135"/>
    </row>
    <row r="16" spans="1:12" ht="35.1" customHeight="1">
      <c r="A16" s="133"/>
      <c r="B16" s="310"/>
      <c r="C16" s="156" t="s">
        <v>76</v>
      </c>
      <c r="D16" s="157"/>
      <c r="E16" s="158" t="s">
        <v>7</v>
      </c>
      <c r="F16" s="159" t="str">
        <f>IF(D16="","",D16*3.8)</f>
        <v/>
      </c>
      <c r="G16" s="160" t="s">
        <v>6</v>
      </c>
      <c r="H16" s="304"/>
      <c r="I16" s="305"/>
      <c r="J16" s="270" t="s">
        <v>0</v>
      </c>
      <c r="K16" s="271"/>
      <c r="L16" s="135"/>
    </row>
    <row r="17" spans="1:12" ht="35.1" customHeight="1">
      <c r="A17" s="133"/>
      <c r="B17" s="310"/>
      <c r="C17" s="156" t="s">
        <v>123</v>
      </c>
      <c r="D17" s="157"/>
      <c r="E17" s="158" t="s">
        <v>7</v>
      </c>
      <c r="F17" s="159" t="str">
        <f>IF(D17="","",D17*8)</f>
        <v/>
      </c>
      <c r="G17" s="160" t="s">
        <v>6</v>
      </c>
      <c r="H17" s="304"/>
      <c r="I17" s="305"/>
      <c r="J17" s="270" t="s">
        <v>1</v>
      </c>
      <c r="K17" s="271"/>
      <c r="L17" s="135"/>
    </row>
    <row r="18" spans="1:12" ht="35.1" customHeight="1">
      <c r="A18" s="133"/>
      <c r="B18" s="310"/>
      <c r="C18" s="156" t="s">
        <v>77</v>
      </c>
      <c r="D18" s="157"/>
      <c r="E18" s="158" t="s">
        <v>7</v>
      </c>
      <c r="F18" s="159" t="str">
        <f>IF(D18="","",D18*13.8)</f>
        <v/>
      </c>
      <c r="G18" s="160" t="s">
        <v>6</v>
      </c>
      <c r="H18" s="304"/>
      <c r="I18" s="305"/>
      <c r="J18" s="270" t="s">
        <v>2</v>
      </c>
      <c r="K18" s="271"/>
      <c r="L18" s="135"/>
    </row>
    <row r="19" spans="1:12" ht="35.1" customHeight="1">
      <c r="A19" s="133"/>
      <c r="B19" s="310"/>
      <c r="C19" s="156" t="s">
        <v>124</v>
      </c>
      <c r="D19" s="157"/>
      <c r="E19" s="158" t="s">
        <v>7</v>
      </c>
      <c r="F19" s="159" t="str">
        <f>IF(D19="","",D19*21.2)</f>
        <v/>
      </c>
      <c r="G19" s="160" t="s">
        <v>6</v>
      </c>
      <c r="H19" s="304"/>
      <c r="I19" s="305"/>
      <c r="J19" s="270" t="s">
        <v>3</v>
      </c>
      <c r="K19" s="271"/>
      <c r="L19" s="135"/>
    </row>
    <row r="20" spans="1:12" ht="35.1" customHeight="1">
      <c r="A20" s="133"/>
      <c r="B20" s="310"/>
      <c r="C20" s="156" t="s">
        <v>58</v>
      </c>
      <c r="D20" s="157"/>
      <c r="E20" s="158" t="s">
        <v>7</v>
      </c>
      <c r="F20" s="159" t="str">
        <f>IF(D20="","",D20*30.1)</f>
        <v/>
      </c>
      <c r="G20" s="160" t="s">
        <v>6</v>
      </c>
      <c r="H20" s="304"/>
      <c r="I20" s="305"/>
      <c r="J20" s="270" t="s">
        <v>4</v>
      </c>
      <c r="K20" s="271"/>
      <c r="L20" s="135"/>
    </row>
    <row r="21" spans="1:12" ht="35.1" customHeight="1">
      <c r="A21" s="133"/>
      <c r="B21" s="310"/>
      <c r="C21" s="161" t="s">
        <v>153</v>
      </c>
      <c r="D21" s="162"/>
      <c r="E21" s="158" t="s">
        <v>6</v>
      </c>
      <c r="F21" s="159" t="str">
        <f>IF(D21="","",D21*2)</f>
        <v/>
      </c>
      <c r="G21" s="160" t="s">
        <v>6</v>
      </c>
      <c r="H21" s="304"/>
      <c r="I21" s="305"/>
      <c r="J21" s="272" t="s">
        <v>154</v>
      </c>
      <c r="K21" s="273"/>
      <c r="L21" s="135"/>
    </row>
    <row r="22" spans="1:12" ht="35.1" customHeight="1">
      <c r="A22" s="133"/>
      <c r="B22" s="310"/>
      <c r="C22" s="161" t="s">
        <v>155</v>
      </c>
      <c r="D22" s="162"/>
      <c r="E22" s="158" t="s">
        <v>6</v>
      </c>
      <c r="F22" s="159" t="str">
        <f>IF(D22="","",D22*1.5)</f>
        <v/>
      </c>
      <c r="G22" s="160" t="s">
        <v>6</v>
      </c>
      <c r="H22" s="304"/>
      <c r="I22" s="305"/>
      <c r="J22" s="272" t="s">
        <v>156</v>
      </c>
      <c r="K22" s="273"/>
      <c r="L22" s="135"/>
    </row>
    <row r="23" spans="1:12" ht="35.1" customHeight="1">
      <c r="A23" s="133"/>
      <c r="B23" s="310"/>
      <c r="C23" s="163" t="s">
        <v>169</v>
      </c>
      <c r="D23" s="164"/>
      <c r="E23" s="165" t="s">
        <v>6</v>
      </c>
      <c r="F23" s="166" t="str">
        <f>IF(D23="","",D23*1)</f>
        <v/>
      </c>
      <c r="G23" s="167" t="s">
        <v>6</v>
      </c>
      <c r="H23" s="314"/>
      <c r="I23" s="315"/>
      <c r="J23" s="316"/>
      <c r="K23" s="317"/>
      <c r="L23" s="135"/>
    </row>
    <row r="24" spans="1:12" ht="35.1" customHeight="1">
      <c r="A24" s="133"/>
      <c r="B24" s="310"/>
      <c r="C24" s="168" t="s">
        <v>125</v>
      </c>
      <c r="D24" s="169"/>
      <c r="E24" s="170" t="s">
        <v>105</v>
      </c>
      <c r="F24" s="171" t="str">
        <f>IF(D24="","",D24*1.7)</f>
        <v/>
      </c>
      <c r="G24" s="172" t="s">
        <v>106</v>
      </c>
      <c r="H24" s="306"/>
      <c r="I24" s="307"/>
      <c r="J24" s="264" t="s">
        <v>107</v>
      </c>
      <c r="K24" s="265"/>
      <c r="L24" s="135"/>
    </row>
    <row r="25" spans="1:12" ht="35.1" customHeight="1">
      <c r="A25" s="133"/>
      <c r="B25" s="310"/>
      <c r="C25" s="168" t="s">
        <v>16</v>
      </c>
      <c r="D25" s="169"/>
      <c r="E25" s="170" t="s">
        <v>8</v>
      </c>
      <c r="F25" s="171" t="str">
        <f>IF(D25="","",D25*1)</f>
        <v/>
      </c>
      <c r="G25" s="172" t="s">
        <v>6</v>
      </c>
      <c r="H25" s="306"/>
      <c r="I25" s="307"/>
      <c r="J25" s="264" t="s">
        <v>89</v>
      </c>
      <c r="K25" s="265"/>
      <c r="L25" s="135"/>
    </row>
    <row r="26" spans="1:12" ht="35.1" customHeight="1">
      <c r="A26" s="133"/>
      <c r="B26" s="310"/>
      <c r="C26" s="173" t="s">
        <v>79</v>
      </c>
      <c r="D26" s="302"/>
      <c r="E26" s="303"/>
      <c r="F26" s="174" t="str">
        <f>IF(SUM(F15:F25)=0,"",SUM(F15:F25))</f>
        <v/>
      </c>
      <c r="G26" s="175" t="s">
        <v>6</v>
      </c>
      <c r="H26" s="308"/>
      <c r="I26" s="309"/>
      <c r="J26" s="266"/>
      <c r="K26" s="267"/>
      <c r="L26" s="135"/>
    </row>
    <row r="27" spans="1:12" ht="8.1" customHeight="1">
      <c r="A27" s="176"/>
      <c r="B27" s="172"/>
      <c r="C27" s="172"/>
      <c r="D27" s="172"/>
      <c r="E27" s="177"/>
      <c r="F27" s="172"/>
      <c r="G27" s="172"/>
      <c r="H27" s="172"/>
      <c r="I27" s="172"/>
      <c r="J27" s="172"/>
      <c r="K27" s="172"/>
      <c r="L27" s="178"/>
    </row>
  </sheetData>
  <sheetProtection sheet="1" selectLockedCells="1"/>
  <mergeCells count="53">
    <mergeCell ref="F10:H10"/>
    <mergeCell ref="I10:J10"/>
    <mergeCell ref="H23:I23"/>
    <mergeCell ref="J23:K23"/>
    <mergeCell ref="B9:C9"/>
    <mergeCell ref="B11:C11"/>
    <mergeCell ref="B12:C12"/>
    <mergeCell ref="B10:C10"/>
    <mergeCell ref="J22:K22"/>
    <mergeCell ref="B3:C3"/>
    <mergeCell ref="B5:C5"/>
    <mergeCell ref="B6:C6"/>
    <mergeCell ref="B7:C7"/>
    <mergeCell ref="B8:C8"/>
    <mergeCell ref="D26:E26"/>
    <mergeCell ref="H22:I22"/>
    <mergeCell ref="H25:I25"/>
    <mergeCell ref="H26:I26"/>
    <mergeCell ref="B14:B26"/>
    <mergeCell ref="H15:I15"/>
    <mergeCell ref="H16:I16"/>
    <mergeCell ref="H17:I17"/>
    <mergeCell ref="H18:I18"/>
    <mergeCell ref="H19:I19"/>
    <mergeCell ref="H20:I20"/>
    <mergeCell ref="H21:I21"/>
    <mergeCell ref="H24:I24"/>
    <mergeCell ref="B1:K1"/>
    <mergeCell ref="F12:H12"/>
    <mergeCell ref="I9:J9"/>
    <mergeCell ref="I12:J12"/>
    <mergeCell ref="H14:I14"/>
    <mergeCell ref="F9:H9"/>
    <mergeCell ref="J14:K14"/>
    <mergeCell ref="D14:E14"/>
    <mergeCell ref="F14:G14"/>
    <mergeCell ref="D3:J3"/>
    <mergeCell ref="D5:K5"/>
    <mergeCell ref="D6:J6"/>
    <mergeCell ref="D7:J7"/>
    <mergeCell ref="D8:J8"/>
    <mergeCell ref="D11:J11"/>
    <mergeCell ref="B2:K2"/>
    <mergeCell ref="J25:K25"/>
    <mergeCell ref="J26:K26"/>
    <mergeCell ref="J15:K15"/>
    <mergeCell ref="J16:K16"/>
    <mergeCell ref="J17:K17"/>
    <mergeCell ref="J18:K18"/>
    <mergeCell ref="J19:K19"/>
    <mergeCell ref="J20:K20"/>
    <mergeCell ref="J21:K21"/>
    <mergeCell ref="J24:K24"/>
  </mergeCells>
  <phoneticPr fontId="1"/>
  <printOptions horizontalCentered="1" verticalCentered="1"/>
  <pageMargins left="0.39370078740157483" right="0.23622047244094491" top="0.55118110236220474" bottom="0.55118110236220474" header="0.31496062992125984" footer="0.31496062992125984"/>
  <pageSetup paperSize="9" scale="9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80" zoomScaleNormal="100" zoomScaleSheetLayoutView="80" workbookViewId="0">
      <selection activeCell="D6" sqref="D6"/>
    </sheetView>
  </sheetViews>
  <sheetFormatPr defaultRowHeight="13.5"/>
  <cols>
    <col min="1" max="1" width="3.125" style="3" customWidth="1"/>
    <col min="2" max="2" width="5.625" style="3" customWidth="1"/>
    <col min="3" max="5" width="8.625" style="3" customWidth="1"/>
    <col min="6" max="6" width="8.625" style="4" customWidth="1"/>
    <col min="7" max="7" width="8.625" style="3" customWidth="1"/>
    <col min="8" max="8" width="8.625" style="4" customWidth="1"/>
    <col min="9" max="9" width="9.875" style="116" customWidth="1"/>
    <col min="10" max="10" width="9.75" style="3" customWidth="1"/>
    <col min="11" max="11" width="8.625" style="3" customWidth="1"/>
    <col min="12" max="12" width="8.125" style="3" customWidth="1"/>
    <col min="13" max="13" width="1.625" style="3" customWidth="1"/>
    <col min="14" max="16384" width="9" style="3"/>
  </cols>
  <sheetData>
    <row r="1" spans="1:19" customFormat="1" ht="15" customHeight="1" thickBot="1">
      <c r="B1" s="237" t="s">
        <v>110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9" customFormat="1" ht="18" customHeight="1" thickBot="1">
      <c r="A2" s="38"/>
      <c r="B2" s="384" t="s">
        <v>163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9"/>
      <c r="O2" s="394" t="s">
        <v>170</v>
      </c>
      <c r="P2" s="395"/>
      <c r="Q2" s="395"/>
      <c r="R2" s="395"/>
      <c r="S2" s="396"/>
    </row>
    <row r="3" spans="1:19" ht="56.25" customHeight="1" thickBot="1">
      <c r="A3" s="40"/>
      <c r="B3" s="405"/>
      <c r="C3" s="406"/>
      <c r="D3" s="14" t="s">
        <v>100</v>
      </c>
      <c r="E3" s="6" t="s">
        <v>101</v>
      </c>
      <c r="F3" s="6" t="s">
        <v>102</v>
      </c>
      <c r="G3" s="6" t="s">
        <v>103</v>
      </c>
      <c r="H3" s="6" t="s">
        <v>17</v>
      </c>
      <c r="I3" s="117" t="s">
        <v>151</v>
      </c>
      <c r="J3" s="118" t="s">
        <v>83</v>
      </c>
      <c r="K3" s="376" t="s">
        <v>28</v>
      </c>
      <c r="L3" s="377"/>
      <c r="M3" s="41"/>
      <c r="O3" s="397">
        <v>60</v>
      </c>
      <c r="P3" s="398"/>
      <c r="Q3" s="398"/>
      <c r="R3" s="398"/>
      <c r="S3" s="399"/>
    </row>
    <row r="4" spans="1:19" s="4" customFormat="1">
      <c r="A4" s="42"/>
      <c r="B4" s="407"/>
      <c r="C4" s="408"/>
      <c r="D4" s="15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11" t="s">
        <v>26</v>
      </c>
      <c r="J4" s="20" t="s">
        <v>27</v>
      </c>
      <c r="K4" s="378" t="s">
        <v>73</v>
      </c>
      <c r="L4" s="379"/>
      <c r="M4" s="43"/>
    </row>
    <row r="5" spans="1:19">
      <c r="A5" s="40"/>
      <c r="B5" s="407"/>
      <c r="C5" s="408"/>
      <c r="D5" s="9"/>
      <c r="E5" s="10"/>
      <c r="F5" s="11"/>
      <c r="G5" s="10"/>
      <c r="H5" s="10"/>
      <c r="I5" s="112"/>
      <c r="J5" s="21" t="s">
        <v>57</v>
      </c>
      <c r="K5" s="380"/>
      <c r="L5" s="381"/>
      <c r="M5" s="44"/>
    </row>
    <row r="6" spans="1:19" s="4" customFormat="1" ht="24.95" customHeight="1">
      <c r="A6" s="42"/>
      <c r="B6" s="409" t="s">
        <v>81</v>
      </c>
      <c r="C6" s="412"/>
      <c r="D6" s="79"/>
      <c r="E6" s="85" t="str">
        <f>IF(D6="","",ROUND(D6*(1-O3/100),2))</f>
        <v/>
      </c>
      <c r="F6" s="419"/>
      <c r="G6" s="84" t="str">
        <f>IF(D6="","",G42)</f>
        <v/>
      </c>
      <c r="H6" s="419"/>
      <c r="I6" s="423"/>
      <c r="J6" s="83" t="str">
        <f>IF(D6="","",(G6+H6/2+I6))</f>
        <v/>
      </c>
      <c r="K6" s="382" t="str">
        <f>IF(D6="","",ROUNDDOWN((J6/(E6-F6)),3))</f>
        <v/>
      </c>
      <c r="L6" s="383"/>
      <c r="M6" s="45"/>
    </row>
    <row r="7" spans="1:19" s="4" customFormat="1" ht="9" customHeight="1">
      <c r="A7" s="42"/>
      <c r="B7" s="410"/>
      <c r="C7" s="413"/>
      <c r="D7" s="53" t="str">
        <f>IF(D10="(　　　　　)","",D6)</f>
        <v/>
      </c>
      <c r="E7" s="93"/>
      <c r="F7" s="420"/>
      <c r="G7" s="54" t="str">
        <f>IF(D10="(　　　　　)","",G6)</f>
        <v/>
      </c>
      <c r="H7" s="420"/>
      <c r="I7" s="417"/>
      <c r="J7" s="52"/>
      <c r="K7" s="37"/>
      <c r="L7" s="28"/>
      <c r="M7" s="45"/>
    </row>
    <row r="8" spans="1:19" s="4" customFormat="1" ht="9" customHeight="1">
      <c r="A8" s="42"/>
      <c r="B8" s="410"/>
      <c r="C8" s="413"/>
      <c r="D8" s="53" t="str">
        <f>IF(D10="(　　　　　)","","+")</f>
        <v/>
      </c>
      <c r="E8" s="94"/>
      <c r="F8" s="420"/>
      <c r="G8" s="54" t="str">
        <f>IF(D10="(　　　　　)","","+")</f>
        <v/>
      </c>
      <c r="H8" s="420"/>
      <c r="I8" s="417"/>
      <c r="J8" s="27"/>
      <c r="K8" s="37"/>
      <c r="L8" s="28"/>
      <c r="M8" s="45"/>
    </row>
    <row r="9" spans="1:19" s="4" customFormat="1" ht="9" customHeight="1">
      <c r="A9" s="42"/>
      <c r="B9" s="410"/>
      <c r="C9" s="413"/>
      <c r="D9" s="53" t="str">
        <f>IF(D10="(　　　　　)","",K54)</f>
        <v/>
      </c>
      <c r="E9" s="94"/>
      <c r="F9" s="420"/>
      <c r="G9" s="54" t="str">
        <f>IF(D10="(　　　　　)","",K54)</f>
        <v/>
      </c>
      <c r="H9" s="420"/>
      <c r="I9" s="417"/>
      <c r="J9" s="27"/>
      <c r="K9" s="37"/>
      <c r="L9" s="28"/>
      <c r="M9" s="45"/>
    </row>
    <row r="10" spans="1:19" s="4" customFormat="1" ht="24.95" customHeight="1">
      <c r="A10" s="42"/>
      <c r="B10" s="411"/>
      <c r="C10" s="414"/>
      <c r="D10" s="99" t="str">
        <f>IF($K$54="","(　　　　　)",IF($D$6="","(　　　　　)",(SUM(D6+$K54))))</f>
        <v>(　　　　　)</v>
      </c>
      <c r="E10" s="100" t="str">
        <f>IF($K$54="","(　　　　　)",IF($D$6="","(　　　　　)",(ROUND(D10*(1-O3/100),2))))</f>
        <v>(　　　　　)</v>
      </c>
      <c r="F10" s="422"/>
      <c r="G10" s="101" t="str">
        <f>IF(K54="","(　　　　　)",IF($D$6="","(　　　　　)",(G6+K54)))</f>
        <v>(　　　　　)</v>
      </c>
      <c r="H10" s="422"/>
      <c r="I10" s="424"/>
      <c r="J10" s="102" t="str">
        <f>IF(K54="","(　　　　　)",IF($D$6="","(　　　　　)",(G10+H6/2+I6)))</f>
        <v>(　　　　　)</v>
      </c>
      <c r="K10" s="401" t="str">
        <f>IF(K54="","",IF($D$6="","",ROUNDDOWN((J10/(E10-F6)),3)))</f>
        <v/>
      </c>
      <c r="L10" s="402"/>
      <c r="M10" s="45"/>
    </row>
    <row r="11" spans="1:19" s="4" customFormat="1" ht="20.100000000000001" customHeight="1">
      <c r="A11" s="42"/>
      <c r="B11" s="410" t="s">
        <v>82</v>
      </c>
      <c r="C11" s="119" t="s">
        <v>80</v>
      </c>
      <c r="D11" s="80"/>
      <c r="E11" s="86" t="str">
        <f>IF(D17="","",ROUND(D11*(1-O3/100),2))</f>
        <v/>
      </c>
      <c r="F11" s="419"/>
      <c r="G11" s="89" t="str">
        <f>IF(D11="","",G42)</f>
        <v/>
      </c>
      <c r="H11" s="419"/>
      <c r="I11" s="113" t="str">
        <f>IF(D17="","",I12+I17)</f>
        <v/>
      </c>
      <c r="J11" s="90" t="str">
        <f>IF(G11="","",(G11+H11/2+I11))</f>
        <v/>
      </c>
      <c r="K11" s="403"/>
      <c r="L11" s="404"/>
      <c r="M11" s="45"/>
    </row>
    <row r="12" spans="1:19" ht="20.100000000000001" customHeight="1">
      <c r="A12" s="40"/>
      <c r="B12" s="410"/>
      <c r="C12" s="415" t="s">
        <v>60</v>
      </c>
      <c r="D12" s="180" t="str">
        <f>IF(D17="","",D11-D17)</f>
        <v/>
      </c>
      <c r="E12" s="87" t="str">
        <f>IF(D17="","",E11-D17)</f>
        <v/>
      </c>
      <c r="F12" s="420"/>
      <c r="G12" s="88" t="str">
        <f>IF(G17="","",(G11-G17))</f>
        <v/>
      </c>
      <c r="H12" s="420"/>
      <c r="I12" s="417"/>
      <c r="J12" s="91" t="str">
        <f>IF(G11="","",(G12+H11/2+I12))</f>
        <v/>
      </c>
      <c r="K12" s="425" t="str">
        <f>IF(G11="","",ROUNDDOWN((J12/(E11-F11-D17)),3))</f>
        <v/>
      </c>
      <c r="L12" s="426"/>
      <c r="M12" s="46"/>
    </row>
    <row r="13" spans="1:19" ht="9" customHeight="1">
      <c r="A13" s="40"/>
      <c r="B13" s="410"/>
      <c r="C13" s="415"/>
      <c r="D13" s="77" t="str">
        <f>IF(D16="(　　　　　)","",D11)</f>
        <v/>
      </c>
      <c r="E13" s="95"/>
      <c r="F13" s="420"/>
      <c r="G13" s="55" t="str">
        <f>IF(D16="(　　　　　)","",G12)</f>
        <v/>
      </c>
      <c r="H13" s="420"/>
      <c r="I13" s="417"/>
      <c r="J13" s="29"/>
      <c r="K13" s="429" t="str">
        <f>IF(K54="","",IF($D$11="","",ROUNDDOWN((J16/(E16-(E17+F11))),3)))</f>
        <v/>
      </c>
      <c r="L13" s="430"/>
      <c r="M13" s="46"/>
    </row>
    <row r="14" spans="1:19" ht="9" customHeight="1">
      <c r="A14" s="40"/>
      <c r="B14" s="410"/>
      <c r="C14" s="415"/>
      <c r="D14" s="78" t="str">
        <f>IF(D16="(　　　　　)","","+")</f>
        <v/>
      </c>
      <c r="E14" s="96"/>
      <c r="F14" s="420"/>
      <c r="G14" s="54" t="str">
        <f>IF(D16="(　　　　　)","","+")</f>
        <v/>
      </c>
      <c r="H14" s="420"/>
      <c r="I14" s="417"/>
      <c r="J14" s="32"/>
      <c r="K14" s="431"/>
      <c r="L14" s="432"/>
      <c r="M14" s="46"/>
    </row>
    <row r="15" spans="1:19" ht="9" customHeight="1">
      <c r="A15" s="40"/>
      <c r="B15" s="410"/>
      <c r="C15" s="415"/>
      <c r="D15" s="78" t="str">
        <f>IF(D16="(　　　　　)","",K54)</f>
        <v/>
      </c>
      <c r="E15" s="96"/>
      <c r="F15" s="420"/>
      <c r="G15" s="54" t="str">
        <f>IF(D16="(　　　　　)","",K54)</f>
        <v/>
      </c>
      <c r="H15" s="420"/>
      <c r="I15" s="417"/>
      <c r="J15" s="30"/>
      <c r="K15" s="433"/>
      <c r="L15" s="432"/>
      <c r="M15" s="46"/>
    </row>
    <row r="16" spans="1:19" ht="20.100000000000001" customHeight="1">
      <c r="A16" s="40"/>
      <c r="B16" s="410"/>
      <c r="C16" s="416"/>
      <c r="D16" s="103" t="str">
        <f>IF($K$54="","(　　　　　)",IF($D$11="","(　　　　　)",(SUM(D11+K54))))</f>
        <v>(　　　　　)</v>
      </c>
      <c r="E16" s="104" t="str">
        <f>IF($K$54="","(　　　　　)",IF($D$11="","(　　　　　)",(ROUND(D16*(1-O3/100),2))))</f>
        <v>(　　　　　)</v>
      </c>
      <c r="F16" s="421"/>
      <c r="G16" s="105" t="str">
        <f>IF(K54="","(　　　　　)",IF($D$11="","(　　　　　)",(G12+K54)))</f>
        <v>(　　　　　)</v>
      </c>
      <c r="H16" s="421"/>
      <c r="I16" s="418"/>
      <c r="J16" s="106" t="str">
        <f>IF(K54="","(　　　　　)",IF($D$11="","(　　　　　)",(G16+H11/2+I11)))</f>
        <v>(　　　　　)</v>
      </c>
      <c r="K16" s="434"/>
      <c r="L16" s="435"/>
      <c r="M16" s="46"/>
    </row>
    <row r="17" spans="1:13" ht="20.100000000000001" customHeight="1" thickBot="1">
      <c r="A17" s="40"/>
      <c r="B17" s="411"/>
      <c r="C17" s="120" t="s">
        <v>61</v>
      </c>
      <c r="D17" s="81"/>
      <c r="E17" s="107"/>
      <c r="F17" s="82"/>
      <c r="G17" s="97"/>
      <c r="H17" s="82"/>
      <c r="I17" s="184"/>
      <c r="J17" s="92" t="str">
        <f>IF(D17="","",(G17+I17))</f>
        <v/>
      </c>
      <c r="K17" s="427" t="str">
        <f>IF(D17="","",IF(D17=0,"-",ROUNDDOWN((J17/D17),3)))</f>
        <v/>
      </c>
      <c r="L17" s="428"/>
      <c r="M17" s="46"/>
    </row>
    <row r="18" spans="1:13" ht="18" customHeight="1">
      <c r="A18" s="40"/>
      <c r="B18" s="385" t="s">
        <v>84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47"/>
    </row>
    <row r="19" spans="1:13" ht="30" customHeight="1">
      <c r="A19" s="40"/>
      <c r="B19" s="391" t="s">
        <v>132</v>
      </c>
      <c r="C19" s="392"/>
      <c r="D19" s="393"/>
      <c r="E19" s="387" t="s">
        <v>9</v>
      </c>
      <c r="F19" s="388"/>
      <c r="G19" s="372" t="s">
        <v>10</v>
      </c>
      <c r="H19" s="391"/>
      <c r="I19" s="387" t="s">
        <v>55</v>
      </c>
      <c r="J19" s="388"/>
      <c r="K19" s="372" t="s">
        <v>11</v>
      </c>
      <c r="L19" s="373"/>
      <c r="M19" s="47"/>
    </row>
    <row r="20" spans="1:13" ht="35.25" customHeight="1">
      <c r="A20" s="40"/>
      <c r="B20" s="122"/>
      <c r="C20" s="370" t="s">
        <v>94</v>
      </c>
      <c r="D20" s="371"/>
      <c r="E20" s="123"/>
      <c r="F20" s="124" t="s">
        <v>5</v>
      </c>
      <c r="G20" s="125" t="str">
        <f>IF(E20="","",E20*1)</f>
        <v/>
      </c>
      <c r="H20" s="108" t="s">
        <v>5</v>
      </c>
      <c r="I20" s="389"/>
      <c r="J20" s="390"/>
      <c r="K20" s="374" t="s">
        <v>96</v>
      </c>
      <c r="L20" s="375"/>
      <c r="M20" s="47"/>
    </row>
    <row r="21" spans="1:13" ht="30" customHeight="1">
      <c r="A21" s="40"/>
      <c r="B21" s="330" t="s">
        <v>133</v>
      </c>
      <c r="C21" s="332" t="s">
        <v>95</v>
      </c>
      <c r="D21" s="333"/>
      <c r="E21" s="126"/>
      <c r="F21" s="12" t="s">
        <v>7</v>
      </c>
      <c r="G21" s="22" t="str">
        <f>IF(E21="","",E21*3.8*2)</f>
        <v/>
      </c>
      <c r="H21" s="13" t="s">
        <v>5</v>
      </c>
      <c r="I21" s="334"/>
      <c r="J21" s="335"/>
      <c r="K21" s="324" t="s">
        <v>138</v>
      </c>
      <c r="L21" s="325"/>
      <c r="M21" s="47"/>
    </row>
    <row r="22" spans="1:13" ht="30" customHeight="1">
      <c r="A22" s="40"/>
      <c r="B22" s="330"/>
      <c r="C22" s="336" t="s">
        <v>136</v>
      </c>
      <c r="D22" s="337"/>
      <c r="E22" s="109"/>
      <c r="F22" s="7" t="s">
        <v>7</v>
      </c>
      <c r="G22" s="23" t="str">
        <f>IF(E22="","",E22*8*2)</f>
        <v/>
      </c>
      <c r="H22" s="8" t="s">
        <v>5</v>
      </c>
      <c r="I22" s="338"/>
      <c r="J22" s="339"/>
      <c r="K22" s="340" t="s">
        <v>139</v>
      </c>
      <c r="L22" s="341"/>
      <c r="M22" s="47"/>
    </row>
    <row r="23" spans="1:13" ht="30" customHeight="1">
      <c r="A23" s="40"/>
      <c r="B23" s="330"/>
      <c r="C23" s="336" t="s">
        <v>85</v>
      </c>
      <c r="D23" s="337"/>
      <c r="E23" s="109"/>
      <c r="F23" s="7" t="s">
        <v>7</v>
      </c>
      <c r="G23" s="23" t="str">
        <f>IF(E23="","",E23*13.8*2)</f>
        <v/>
      </c>
      <c r="H23" s="8" t="s">
        <v>5</v>
      </c>
      <c r="I23" s="338"/>
      <c r="J23" s="339"/>
      <c r="K23" s="340" t="s">
        <v>140</v>
      </c>
      <c r="L23" s="341"/>
      <c r="M23" s="47"/>
    </row>
    <row r="24" spans="1:13" ht="30" customHeight="1">
      <c r="A24" s="40"/>
      <c r="B24" s="330"/>
      <c r="C24" s="336" t="s">
        <v>137</v>
      </c>
      <c r="D24" s="337"/>
      <c r="E24" s="109"/>
      <c r="F24" s="7" t="s">
        <v>7</v>
      </c>
      <c r="G24" s="23" t="str">
        <f>IF(E24="","",E24*21.2*2)</f>
        <v/>
      </c>
      <c r="H24" s="8" t="s">
        <v>5</v>
      </c>
      <c r="I24" s="338"/>
      <c r="J24" s="339"/>
      <c r="K24" s="340" t="s">
        <v>141</v>
      </c>
      <c r="L24" s="341"/>
      <c r="M24" s="47"/>
    </row>
    <row r="25" spans="1:13" ht="30" customHeight="1">
      <c r="A25" s="40"/>
      <c r="B25" s="330"/>
      <c r="C25" s="336" t="s">
        <v>86</v>
      </c>
      <c r="D25" s="337"/>
      <c r="E25" s="109"/>
      <c r="F25" s="7" t="s">
        <v>7</v>
      </c>
      <c r="G25" s="23" t="str">
        <f>IF(E25="","",E25*30.1*2)</f>
        <v/>
      </c>
      <c r="H25" s="8" t="s">
        <v>5</v>
      </c>
      <c r="I25" s="338"/>
      <c r="J25" s="339"/>
      <c r="K25" s="340" t="s">
        <v>142</v>
      </c>
      <c r="L25" s="341"/>
      <c r="M25" s="47"/>
    </row>
    <row r="26" spans="1:13" ht="30" customHeight="1">
      <c r="A26" s="40"/>
      <c r="B26" s="331"/>
      <c r="C26" s="318" t="s">
        <v>125</v>
      </c>
      <c r="D26" s="319"/>
      <c r="E26" s="127"/>
      <c r="F26" s="128" t="s">
        <v>56</v>
      </c>
      <c r="G26" s="110" t="str">
        <f>IF(E26="","",E26*1.7*2)</f>
        <v/>
      </c>
      <c r="H26" s="129" t="s">
        <v>5</v>
      </c>
      <c r="I26" s="320"/>
      <c r="J26" s="321"/>
      <c r="K26" s="322" t="s">
        <v>143</v>
      </c>
      <c r="L26" s="323"/>
      <c r="M26" s="47"/>
    </row>
    <row r="27" spans="1:13" ht="30" customHeight="1">
      <c r="A27" s="40"/>
      <c r="B27" s="329" t="s">
        <v>134</v>
      </c>
      <c r="C27" s="332" t="s">
        <v>95</v>
      </c>
      <c r="D27" s="333"/>
      <c r="E27" s="126"/>
      <c r="F27" s="12" t="s">
        <v>7</v>
      </c>
      <c r="G27" s="22" t="str">
        <f>IF(E27="","",E27*3.8*1.5)</f>
        <v/>
      </c>
      <c r="H27" s="13" t="s">
        <v>5</v>
      </c>
      <c r="I27" s="334"/>
      <c r="J27" s="335"/>
      <c r="K27" s="324" t="s">
        <v>144</v>
      </c>
      <c r="L27" s="325"/>
      <c r="M27" s="47"/>
    </row>
    <row r="28" spans="1:13" ht="30" customHeight="1">
      <c r="A28" s="40"/>
      <c r="B28" s="330"/>
      <c r="C28" s="336" t="s">
        <v>136</v>
      </c>
      <c r="D28" s="337"/>
      <c r="E28" s="109"/>
      <c r="F28" s="7" t="s">
        <v>7</v>
      </c>
      <c r="G28" s="23" t="str">
        <f>IF(E28="","",E28*8*1.5)</f>
        <v/>
      </c>
      <c r="H28" s="8" t="s">
        <v>5</v>
      </c>
      <c r="I28" s="338"/>
      <c r="J28" s="339"/>
      <c r="K28" s="340" t="s">
        <v>145</v>
      </c>
      <c r="L28" s="341"/>
      <c r="M28" s="47"/>
    </row>
    <row r="29" spans="1:13" ht="30" customHeight="1">
      <c r="A29" s="40"/>
      <c r="B29" s="330"/>
      <c r="C29" s="336" t="s">
        <v>85</v>
      </c>
      <c r="D29" s="337"/>
      <c r="E29" s="109"/>
      <c r="F29" s="7" t="s">
        <v>7</v>
      </c>
      <c r="G29" s="23" t="str">
        <f>IF(E29="","",E29*13.8*1.5)</f>
        <v/>
      </c>
      <c r="H29" s="8" t="s">
        <v>5</v>
      </c>
      <c r="I29" s="338"/>
      <c r="J29" s="339"/>
      <c r="K29" s="340" t="s">
        <v>146</v>
      </c>
      <c r="L29" s="341"/>
      <c r="M29" s="47"/>
    </row>
    <row r="30" spans="1:13" ht="30" customHeight="1">
      <c r="A30" s="40"/>
      <c r="B30" s="330"/>
      <c r="C30" s="336" t="s">
        <v>137</v>
      </c>
      <c r="D30" s="337"/>
      <c r="E30" s="109"/>
      <c r="F30" s="7" t="s">
        <v>7</v>
      </c>
      <c r="G30" s="23" t="str">
        <f>IF(E30="","",E30*21.2*1.5)</f>
        <v/>
      </c>
      <c r="H30" s="8" t="s">
        <v>5</v>
      </c>
      <c r="I30" s="338"/>
      <c r="J30" s="339"/>
      <c r="K30" s="340" t="s">
        <v>147</v>
      </c>
      <c r="L30" s="341"/>
      <c r="M30" s="47"/>
    </row>
    <row r="31" spans="1:13" ht="30" customHeight="1">
      <c r="A31" s="40"/>
      <c r="B31" s="330"/>
      <c r="C31" s="336" t="s">
        <v>86</v>
      </c>
      <c r="D31" s="337"/>
      <c r="E31" s="109"/>
      <c r="F31" s="7" t="s">
        <v>7</v>
      </c>
      <c r="G31" s="23" t="str">
        <f>IF(E31="","",E31*30.1*1.5)</f>
        <v/>
      </c>
      <c r="H31" s="8" t="s">
        <v>5</v>
      </c>
      <c r="I31" s="338"/>
      <c r="J31" s="339"/>
      <c r="K31" s="340" t="s">
        <v>148</v>
      </c>
      <c r="L31" s="341"/>
      <c r="M31" s="47"/>
    </row>
    <row r="32" spans="1:13" ht="30" customHeight="1">
      <c r="A32" s="40"/>
      <c r="B32" s="331"/>
      <c r="C32" s="318" t="s">
        <v>125</v>
      </c>
      <c r="D32" s="319"/>
      <c r="E32" s="127"/>
      <c r="F32" s="128" t="s">
        <v>56</v>
      </c>
      <c r="G32" s="110" t="str">
        <f>IF(E32="","",E32*1.7*1.5)</f>
        <v/>
      </c>
      <c r="H32" s="129" t="s">
        <v>5</v>
      </c>
      <c r="I32" s="320"/>
      <c r="J32" s="321"/>
      <c r="K32" s="322" t="s">
        <v>149</v>
      </c>
      <c r="L32" s="323"/>
      <c r="M32" s="47"/>
    </row>
    <row r="33" spans="1:13" ht="30" customHeight="1">
      <c r="A33" s="40"/>
      <c r="B33" s="329" t="s">
        <v>135</v>
      </c>
      <c r="C33" s="332" t="s">
        <v>95</v>
      </c>
      <c r="D33" s="333"/>
      <c r="E33" s="126"/>
      <c r="F33" s="12" t="s">
        <v>7</v>
      </c>
      <c r="G33" s="22" t="str">
        <f>IF(E33="","",E33*3.8)</f>
        <v/>
      </c>
      <c r="H33" s="13" t="s">
        <v>5</v>
      </c>
      <c r="I33" s="334"/>
      <c r="J33" s="335"/>
      <c r="K33" s="324" t="s">
        <v>0</v>
      </c>
      <c r="L33" s="325"/>
      <c r="M33" s="47"/>
    </row>
    <row r="34" spans="1:13" ht="30" customHeight="1">
      <c r="A34" s="40"/>
      <c r="B34" s="330"/>
      <c r="C34" s="336" t="s">
        <v>136</v>
      </c>
      <c r="D34" s="337"/>
      <c r="E34" s="109"/>
      <c r="F34" s="7" t="s">
        <v>7</v>
      </c>
      <c r="G34" s="23" t="str">
        <f>IF(E34="","",E34*8)</f>
        <v/>
      </c>
      <c r="H34" s="8" t="s">
        <v>5</v>
      </c>
      <c r="I34" s="338"/>
      <c r="J34" s="339"/>
      <c r="K34" s="340" t="s">
        <v>1</v>
      </c>
      <c r="L34" s="341"/>
      <c r="M34" s="47"/>
    </row>
    <row r="35" spans="1:13" ht="30" customHeight="1">
      <c r="A35" s="40"/>
      <c r="B35" s="330"/>
      <c r="C35" s="336" t="s">
        <v>85</v>
      </c>
      <c r="D35" s="337"/>
      <c r="E35" s="109"/>
      <c r="F35" s="7" t="s">
        <v>7</v>
      </c>
      <c r="G35" s="23" t="str">
        <f>IF(E35="","",E35*13.8)</f>
        <v/>
      </c>
      <c r="H35" s="8" t="s">
        <v>5</v>
      </c>
      <c r="I35" s="338"/>
      <c r="J35" s="339"/>
      <c r="K35" s="340" t="s">
        <v>2</v>
      </c>
      <c r="L35" s="341"/>
      <c r="M35" s="47"/>
    </row>
    <row r="36" spans="1:13" ht="30" customHeight="1">
      <c r="A36" s="40"/>
      <c r="B36" s="330"/>
      <c r="C36" s="336" t="s">
        <v>137</v>
      </c>
      <c r="D36" s="337"/>
      <c r="E36" s="109"/>
      <c r="F36" s="7" t="s">
        <v>7</v>
      </c>
      <c r="G36" s="23" t="str">
        <f>IF(E36="","",E36*21.2)</f>
        <v/>
      </c>
      <c r="H36" s="8" t="s">
        <v>5</v>
      </c>
      <c r="I36" s="338"/>
      <c r="J36" s="339"/>
      <c r="K36" s="340" t="s">
        <v>3</v>
      </c>
      <c r="L36" s="341"/>
      <c r="M36" s="47"/>
    </row>
    <row r="37" spans="1:13" ht="30" customHeight="1">
      <c r="A37" s="40"/>
      <c r="B37" s="330"/>
      <c r="C37" s="336" t="s">
        <v>86</v>
      </c>
      <c r="D37" s="337"/>
      <c r="E37" s="109"/>
      <c r="F37" s="7" t="s">
        <v>7</v>
      </c>
      <c r="G37" s="23" t="str">
        <f>IF(E37="","",E37*30.1)</f>
        <v/>
      </c>
      <c r="H37" s="8" t="s">
        <v>5</v>
      </c>
      <c r="I37" s="338"/>
      <c r="J37" s="339"/>
      <c r="K37" s="340" t="s">
        <v>4</v>
      </c>
      <c r="L37" s="341"/>
      <c r="M37" s="47"/>
    </row>
    <row r="38" spans="1:13" ht="30" customHeight="1">
      <c r="A38" s="40"/>
      <c r="B38" s="331"/>
      <c r="C38" s="318" t="s">
        <v>125</v>
      </c>
      <c r="D38" s="319"/>
      <c r="E38" s="127"/>
      <c r="F38" s="128" t="s">
        <v>56</v>
      </c>
      <c r="G38" s="110" t="str">
        <f>IF(E38="","",E38*1.7)</f>
        <v/>
      </c>
      <c r="H38" s="129" t="s">
        <v>5</v>
      </c>
      <c r="I38" s="320"/>
      <c r="J38" s="321"/>
      <c r="K38" s="322" t="s">
        <v>150</v>
      </c>
      <c r="L38" s="323"/>
      <c r="M38" s="47"/>
    </row>
    <row r="39" spans="1:13" ht="30" customHeight="1">
      <c r="A39" s="40"/>
      <c r="B39" s="326"/>
      <c r="C39" s="365" t="s">
        <v>87</v>
      </c>
      <c r="D39" s="333"/>
      <c r="E39" s="62"/>
      <c r="F39" s="12" t="s">
        <v>5</v>
      </c>
      <c r="G39" s="22" t="str">
        <f t="shared" ref="G39" si="0">IF(E39="","",E39*1)</f>
        <v/>
      </c>
      <c r="H39" s="13" t="s">
        <v>5</v>
      </c>
      <c r="I39" s="334"/>
      <c r="J39" s="335"/>
      <c r="K39" s="324"/>
      <c r="L39" s="325"/>
      <c r="M39" s="47"/>
    </row>
    <row r="40" spans="1:13" ht="30" customHeight="1">
      <c r="A40" s="40"/>
      <c r="B40" s="327"/>
      <c r="C40" s="342" t="s">
        <v>15</v>
      </c>
      <c r="D40" s="343"/>
      <c r="E40" s="64"/>
      <c r="F40" s="7" t="s">
        <v>56</v>
      </c>
      <c r="G40" s="23" t="str">
        <f>IF(E40="","",E40*1.2)</f>
        <v/>
      </c>
      <c r="H40" s="8" t="s">
        <v>5</v>
      </c>
      <c r="I40" s="338"/>
      <c r="J40" s="339"/>
      <c r="K40" s="340" t="s">
        <v>88</v>
      </c>
      <c r="L40" s="341"/>
      <c r="M40" s="47"/>
    </row>
    <row r="41" spans="1:13" ht="30" customHeight="1">
      <c r="A41" s="40"/>
      <c r="B41" s="328"/>
      <c r="C41" s="366" t="s">
        <v>16</v>
      </c>
      <c r="D41" s="367"/>
      <c r="E41" s="63"/>
      <c r="F41" s="17" t="s">
        <v>8</v>
      </c>
      <c r="G41" s="24" t="str">
        <f>IF(E41="","",E41*1)</f>
        <v/>
      </c>
      <c r="H41" s="18" t="s">
        <v>5</v>
      </c>
      <c r="I41" s="320"/>
      <c r="J41" s="321"/>
      <c r="K41" s="368" t="s">
        <v>89</v>
      </c>
      <c r="L41" s="369"/>
      <c r="M41" s="47"/>
    </row>
    <row r="42" spans="1:13" ht="30" customHeight="1">
      <c r="A42" s="40"/>
      <c r="B42" s="121"/>
      <c r="C42" s="370" t="s">
        <v>18</v>
      </c>
      <c r="D42" s="371"/>
      <c r="E42" s="363"/>
      <c r="F42" s="364"/>
      <c r="G42" s="25">
        <f>SUM(G20:G41)</f>
        <v>0</v>
      </c>
      <c r="H42" s="19" t="s">
        <v>5</v>
      </c>
      <c r="I42" s="400"/>
      <c r="J42" s="393"/>
      <c r="K42" s="392"/>
      <c r="L42" s="372"/>
      <c r="M42" s="47"/>
    </row>
    <row r="43" spans="1:13" ht="26.45" customHeight="1">
      <c r="A43" s="40"/>
      <c r="B43" s="36" t="s">
        <v>98</v>
      </c>
      <c r="C43" s="361" t="s">
        <v>126</v>
      </c>
      <c r="D43" s="362"/>
      <c r="E43" s="362"/>
      <c r="F43" s="362"/>
      <c r="G43" s="362"/>
      <c r="H43" s="362"/>
      <c r="I43" s="362"/>
      <c r="J43" s="362"/>
      <c r="K43" s="362"/>
      <c r="L43" s="362"/>
      <c r="M43" s="47"/>
    </row>
    <row r="44" spans="1:13" ht="26.45" customHeight="1">
      <c r="A44" s="40"/>
      <c r="B44" s="36" t="s">
        <v>81</v>
      </c>
      <c r="C44" s="352" t="s">
        <v>171</v>
      </c>
      <c r="D44" s="351"/>
      <c r="E44" s="351"/>
      <c r="F44" s="351"/>
      <c r="G44" s="351"/>
      <c r="H44" s="351"/>
      <c r="I44" s="351"/>
      <c r="J44" s="351"/>
      <c r="K44" s="351"/>
      <c r="L44" s="351"/>
      <c r="M44" s="47"/>
    </row>
    <row r="45" spans="1:13" ht="14.1" customHeight="1">
      <c r="A45" s="40"/>
      <c r="B45" s="5" t="s">
        <v>82</v>
      </c>
      <c r="C45" s="352" t="s">
        <v>99</v>
      </c>
      <c r="D45" s="351"/>
      <c r="E45" s="351"/>
      <c r="F45" s="351"/>
      <c r="G45" s="351"/>
      <c r="H45" s="351"/>
      <c r="I45" s="351"/>
      <c r="J45" s="351"/>
      <c r="K45" s="351"/>
      <c r="L45" s="351"/>
      <c r="M45" s="47"/>
    </row>
    <row r="46" spans="1:13" ht="14.1" customHeight="1">
      <c r="A46" s="40"/>
      <c r="B46" s="5" t="s">
        <v>90</v>
      </c>
      <c r="C46" s="350" t="s">
        <v>19</v>
      </c>
      <c r="D46" s="351"/>
      <c r="E46" s="351"/>
      <c r="F46" s="351"/>
      <c r="G46" s="351"/>
      <c r="H46" s="351"/>
      <c r="I46" s="351"/>
      <c r="J46" s="351"/>
      <c r="K46" s="351"/>
      <c r="L46" s="351"/>
      <c r="M46" s="47"/>
    </row>
    <row r="47" spans="1:13" ht="1.5" customHeight="1">
      <c r="A47" s="40"/>
      <c r="B47" s="5"/>
      <c r="C47" s="35"/>
      <c r="D47" s="34"/>
      <c r="E47" s="34"/>
      <c r="F47" s="34"/>
      <c r="G47" s="34"/>
      <c r="H47" s="34"/>
      <c r="I47" s="114"/>
      <c r="J47" s="34"/>
      <c r="K47" s="34"/>
      <c r="L47" s="34"/>
      <c r="M47" s="47"/>
    </row>
    <row r="48" spans="1:13" ht="1.5" customHeight="1">
      <c r="A48" s="4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47"/>
    </row>
    <row r="49" spans="1:13" ht="14.25" thickBot="1">
      <c r="A49" s="40"/>
      <c r="B49" s="35"/>
      <c r="C49" s="34"/>
      <c r="D49" s="34"/>
      <c r="E49" s="231" t="s">
        <v>59</v>
      </c>
      <c r="F49" s="231"/>
      <c r="G49" s="231"/>
      <c r="H49" s="231"/>
      <c r="I49" s="231"/>
      <c r="J49" s="231"/>
      <c r="K49" s="231"/>
      <c r="L49" s="231"/>
      <c r="M49" s="47"/>
    </row>
    <row r="50" spans="1:13">
      <c r="A50" s="40"/>
      <c r="B50" s="34"/>
      <c r="C50" s="34"/>
      <c r="D50" s="34"/>
      <c r="E50" s="353" t="s">
        <v>32</v>
      </c>
      <c r="F50" s="354"/>
      <c r="G50" s="354"/>
      <c r="H50" s="354"/>
      <c r="I50" s="354"/>
      <c r="J50" s="355"/>
      <c r="K50" s="359"/>
      <c r="L50" s="360"/>
      <c r="M50" s="47"/>
    </row>
    <row r="51" spans="1:13">
      <c r="A51" s="40"/>
      <c r="B51" s="34"/>
      <c r="C51" s="34"/>
      <c r="D51" s="34"/>
      <c r="E51" s="356" t="s">
        <v>33</v>
      </c>
      <c r="F51" s="357"/>
      <c r="G51" s="357"/>
      <c r="H51" s="357"/>
      <c r="I51" s="357"/>
      <c r="J51" s="358"/>
      <c r="K51" s="56" t="str">
        <f>IF(K50="","",(VLOOKUP(K$50,引用データ!$A$4:$D$18,2,FALSE)))</f>
        <v/>
      </c>
      <c r="L51" s="57" t="s">
        <v>29</v>
      </c>
      <c r="M51" s="47"/>
    </row>
    <row r="52" spans="1:13">
      <c r="A52" s="40"/>
      <c r="B52" s="34"/>
      <c r="C52" s="34"/>
      <c r="D52" s="34"/>
      <c r="E52" s="344" t="s">
        <v>35</v>
      </c>
      <c r="F52" s="345"/>
      <c r="G52" s="345"/>
      <c r="H52" s="345"/>
      <c r="I52" s="345"/>
      <c r="J52" s="346"/>
      <c r="K52" s="58" t="str">
        <f>IF(K51="","",(VLOOKUP(K$50,引用データ!$A$4:$D$18,3,FALSE)))</f>
        <v/>
      </c>
      <c r="L52" s="59" t="s">
        <v>29</v>
      </c>
      <c r="M52" s="47"/>
    </row>
    <row r="53" spans="1:13">
      <c r="A53" s="40"/>
      <c r="B53" s="34"/>
      <c r="C53" s="34"/>
      <c r="D53" s="34"/>
      <c r="E53" s="344" t="s">
        <v>34</v>
      </c>
      <c r="F53" s="345"/>
      <c r="G53" s="345"/>
      <c r="H53" s="345"/>
      <c r="I53" s="345"/>
      <c r="J53" s="346"/>
      <c r="K53" s="58" t="str">
        <f>IF(K52="","",(VLOOKUP(K$50,引用データ!$A$4:$D$18,4,FALSE)))</f>
        <v/>
      </c>
      <c r="L53" s="59" t="s">
        <v>30</v>
      </c>
      <c r="M53" s="47"/>
    </row>
    <row r="54" spans="1:13" ht="14.25" thickBot="1">
      <c r="A54" s="40"/>
      <c r="B54" s="34"/>
      <c r="C54" s="34"/>
      <c r="D54" s="34"/>
      <c r="E54" s="347" t="s">
        <v>36</v>
      </c>
      <c r="F54" s="348"/>
      <c r="G54" s="348"/>
      <c r="H54" s="348"/>
      <c r="I54" s="348"/>
      <c r="J54" s="349"/>
      <c r="K54" s="98" t="str">
        <f>IF(K51="","",IF(D6="",(ROUND(D11*K52/K53,0)),(ROUND(D6*K52/K53,0))))</f>
        <v/>
      </c>
      <c r="L54" s="60" t="s">
        <v>31</v>
      </c>
      <c r="M54" s="47"/>
    </row>
    <row r="55" spans="1:13" ht="6.75" customHeight="1">
      <c r="A55" s="48"/>
      <c r="B55" s="49"/>
      <c r="C55" s="49"/>
      <c r="D55" s="49"/>
      <c r="E55" s="49"/>
      <c r="F55" s="50"/>
      <c r="G55" s="49"/>
      <c r="H55" s="50"/>
      <c r="I55" s="115"/>
      <c r="J55" s="49"/>
      <c r="K55" s="49"/>
      <c r="L55" s="49"/>
      <c r="M55" s="51"/>
    </row>
  </sheetData>
  <sheetProtection sheet="1" selectLockedCells="1"/>
  <mergeCells count="116">
    <mergeCell ref="O2:S2"/>
    <mergeCell ref="O3:S3"/>
    <mergeCell ref="I42:J42"/>
    <mergeCell ref="K42:L42"/>
    <mergeCell ref="C20:D20"/>
    <mergeCell ref="K24:L24"/>
    <mergeCell ref="E19:F19"/>
    <mergeCell ref="G19:H19"/>
    <mergeCell ref="K10:L10"/>
    <mergeCell ref="K11:L11"/>
    <mergeCell ref="B3:C5"/>
    <mergeCell ref="B6:B10"/>
    <mergeCell ref="B11:B17"/>
    <mergeCell ref="C6:C10"/>
    <mergeCell ref="C12:C16"/>
    <mergeCell ref="I12:I16"/>
    <mergeCell ref="F11:F16"/>
    <mergeCell ref="H11:H16"/>
    <mergeCell ref="F6:F10"/>
    <mergeCell ref="H6:H10"/>
    <mergeCell ref="I6:I10"/>
    <mergeCell ref="K12:L12"/>
    <mergeCell ref="K17:L17"/>
    <mergeCell ref="K13:L16"/>
    <mergeCell ref="K19:L19"/>
    <mergeCell ref="K20:L20"/>
    <mergeCell ref="B1:L1"/>
    <mergeCell ref="K3:L3"/>
    <mergeCell ref="K4:L4"/>
    <mergeCell ref="K5:L5"/>
    <mergeCell ref="K6:L6"/>
    <mergeCell ref="B2:L2"/>
    <mergeCell ref="B18:L18"/>
    <mergeCell ref="I19:J19"/>
    <mergeCell ref="I20:J20"/>
    <mergeCell ref="B19:D19"/>
    <mergeCell ref="C39:D39"/>
    <mergeCell ref="I39:J39"/>
    <mergeCell ref="K22:L22"/>
    <mergeCell ref="K39:L39"/>
    <mergeCell ref="C41:D41"/>
    <mergeCell ref="I41:J41"/>
    <mergeCell ref="K41:L41"/>
    <mergeCell ref="C42:D42"/>
    <mergeCell ref="C38:D38"/>
    <mergeCell ref="I38:J38"/>
    <mergeCell ref="K38:L38"/>
    <mergeCell ref="B21:B26"/>
    <mergeCell ref="B27:B32"/>
    <mergeCell ref="C27:D27"/>
    <mergeCell ref="I27:J27"/>
    <mergeCell ref="K27:L27"/>
    <mergeCell ref="C28:D28"/>
    <mergeCell ref="I28:J28"/>
    <mergeCell ref="K28:L28"/>
    <mergeCell ref="C29:D29"/>
    <mergeCell ref="I29:J29"/>
    <mergeCell ref="C21:D21"/>
    <mergeCell ref="I21:J21"/>
    <mergeCell ref="C22:D22"/>
    <mergeCell ref="K23:L23"/>
    <mergeCell ref="C23:D23"/>
    <mergeCell ref="I23:J23"/>
    <mergeCell ref="I22:J22"/>
    <mergeCell ref="C25:D25"/>
    <mergeCell ref="I25:J25"/>
    <mergeCell ref="K25:L25"/>
    <mergeCell ref="C40:D40"/>
    <mergeCell ref="I40:J40"/>
    <mergeCell ref="E52:J52"/>
    <mergeCell ref="E53:J53"/>
    <mergeCell ref="E54:J54"/>
    <mergeCell ref="C46:L46"/>
    <mergeCell ref="C45:L45"/>
    <mergeCell ref="E49:L49"/>
    <mergeCell ref="E50:J50"/>
    <mergeCell ref="E51:J51"/>
    <mergeCell ref="K50:L50"/>
    <mergeCell ref="B48:L48"/>
    <mergeCell ref="C43:L43"/>
    <mergeCell ref="C44:L44"/>
    <mergeCell ref="E42:F42"/>
    <mergeCell ref="I30:J30"/>
    <mergeCell ref="K30:L30"/>
    <mergeCell ref="C31:D31"/>
    <mergeCell ref="I31:J31"/>
    <mergeCell ref="K31:L31"/>
    <mergeCell ref="C32:D32"/>
    <mergeCell ref="I32:J32"/>
    <mergeCell ref="K32:L32"/>
    <mergeCell ref="C24:D24"/>
    <mergeCell ref="I24:J24"/>
    <mergeCell ref="C26:D26"/>
    <mergeCell ref="I26:J26"/>
    <mergeCell ref="K26:L26"/>
    <mergeCell ref="K21:L21"/>
    <mergeCell ref="B39:B41"/>
    <mergeCell ref="B33:B38"/>
    <mergeCell ref="C33:D33"/>
    <mergeCell ref="I33:J33"/>
    <mergeCell ref="K33:L33"/>
    <mergeCell ref="C34:D34"/>
    <mergeCell ref="I34:J34"/>
    <mergeCell ref="K34:L34"/>
    <mergeCell ref="C35:D35"/>
    <mergeCell ref="I35:J35"/>
    <mergeCell ref="K35:L35"/>
    <mergeCell ref="C36:D36"/>
    <mergeCell ref="I36:J36"/>
    <mergeCell ref="K36:L36"/>
    <mergeCell ref="C37:D37"/>
    <mergeCell ref="I37:J37"/>
    <mergeCell ref="K37:L37"/>
    <mergeCell ref="K40:L40"/>
    <mergeCell ref="K29:L29"/>
    <mergeCell ref="C30:D30"/>
  </mergeCells>
  <phoneticPr fontId="1"/>
  <conditionalFormatting sqref="E41">
    <cfRule type="expression" dxfId="0" priority="1">
      <formula>$E$41&gt;10</formula>
    </cfRule>
  </conditionalFormatting>
  <printOptions horizontalCentered="1"/>
  <pageMargins left="0.31496062992125984" right="0.15748031496062992" top="0.74803149606299213" bottom="0.55118110236220474" header="0.31496062992125984" footer="0.31496062992125984"/>
  <pageSetup paperSize="9" orientation="portrait" blackAndWhite="1" r:id="rId1"/>
  <rowBreaks count="1" manualBreakCount="1">
    <brk id="3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引用データ!$A$3:$A$18</xm:f>
          </x14:formula1>
          <xm:sqref>K50:L50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3.5"/>
  <cols>
    <col min="1" max="1" width="24.375" bestFit="1" customWidth="1"/>
    <col min="2" max="2" width="19.875" hidden="1" customWidth="1"/>
    <col min="3" max="3" width="15.375" hidden="1" customWidth="1"/>
    <col min="4" max="4" width="21.625" hidden="1" customWidth="1"/>
  </cols>
  <sheetData>
    <row r="1" spans="1:4">
      <c r="A1" t="s">
        <v>37</v>
      </c>
    </row>
    <row r="3" spans="1:4">
      <c r="B3" t="s">
        <v>52</v>
      </c>
      <c r="C3" t="s">
        <v>53</v>
      </c>
      <c r="D3" t="s">
        <v>54</v>
      </c>
    </row>
    <row r="4" spans="1:4">
      <c r="A4" t="s">
        <v>38</v>
      </c>
      <c r="B4">
        <v>111</v>
      </c>
      <c r="C4">
        <v>9</v>
      </c>
      <c r="D4">
        <v>72</v>
      </c>
    </row>
    <row r="5" spans="1:4">
      <c r="A5" t="s">
        <v>39</v>
      </c>
      <c r="B5">
        <v>179</v>
      </c>
      <c r="C5">
        <v>29</v>
      </c>
      <c r="D5">
        <v>106</v>
      </c>
    </row>
    <row r="6" spans="1:4">
      <c r="A6" t="s">
        <v>40</v>
      </c>
      <c r="B6">
        <v>50</v>
      </c>
      <c r="C6">
        <v>5</v>
      </c>
      <c r="D6">
        <v>38</v>
      </c>
    </row>
    <row r="7" spans="1:4">
      <c r="A7" t="s">
        <v>41</v>
      </c>
      <c r="B7">
        <v>204</v>
      </c>
      <c r="C7">
        <v>43</v>
      </c>
      <c r="D7">
        <v>129</v>
      </c>
    </row>
    <row r="8" spans="1:4">
      <c r="A8" t="s">
        <v>42</v>
      </c>
      <c r="B8">
        <v>272</v>
      </c>
      <c r="C8">
        <v>85</v>
      </c>
      <c r="D8">
        <v>129</v>
      </c>
    </row>
    <row r="9" spans="1:4">
      <c r="A9" t="s">
        <v>43</v>
      </c>
      <c r="B9">
        <v>190</v>
      </c>
      <c r="C9">
        <v>47</v>
      </c>
      <c r="D9">
        <v>143</v>
      </c>
    </row>
    <row r="10" spans="1:4">
      <c r="A10" t="s">
        <v>44</v>
      </c>
      <c r="B10">
        <v>634</v>
      </c>
      <c r="C10">
        <v>94</v>
      </c>
      <c r="D10">
        <v>366</v>
      </c>
    </row>
    <row r="11" spans="1:4">
      <c r="A11" t="s">
        <v>45</v>
      </c>
      <c r="B11">
        <v>415</v>
      </c>
      <c r="C11">
        <v>108</v>
      </c>
      <c r="D11">
        <v>223</v>
      </c>
    </row>
    <row r="12" spans="1:4">
      <c r="A12" t="s">
        <v>46</v>
      </c>
      <c r="B12">
        <v>303</v>
      </c>
      <c r="C12">
        <v>58</v>
      </c>
      <c r="D12">
        <v>187</v>
      </c>
    </row>
    <row r="13" spans="1:4">
      <c r="A13" t="s">
        <v>47</v>
      </c>
      <c r="B13">
        <v>28</v>
      </c>
      <c r="C13">
        <v>8</v>
      </c>
      <c r="D13">
        <v>12</v>
      </c>
    </row>
    <row r="14" spans="1:4">
      <c r="A14" t="s">
        <v>48</v>
      </c>
      <c r="B14">
        <v>276</v>
      </c>
      <c r="C14">
        <v>49</v>
      </c>
      <c r="D14">
        <v>171</v>
      </c>
    </row>
    <row r="15" spans="1:4">
      <c r="A15" t="s">
        <v>49</v>
      </c>
      <c r="B15">
        <v>275</v>
      </c>
      <c r="C15">
        <v>64</v>
      </c>
      <c r="D15">
        <v>172</v>
      </c>
    </row>
    <row r="16" spans="1:4">
      <c r="A16" t="s">
        <v>50</v>
      </c>
      <c r="B16">
        <v>94</v>
      </c>
      <c r="C16">
        <v>24</v>
      </c>
      <c r="D16">
        <v>59</v>
      </c>
    </row>
    <row r="17" spans="1:4">
      <c r="A17" t="s">
        <v>104</v>
      </c>
      <c r="B17">
        <v>113</v>
      </c>
      <c r="C17">
        <v>23</v>
      </c>
      <c r="D17">
        <v>65</v>
      </c>
    </row>
    <row r="18" spans="1:4">
      <c r="A18" t="s">
        <v>51</v>
      </c>
      <c r="B18">
        <v>270</v>
      </c>
      <c r="C18">
        <v>46</v>
      </c>
      <c r="D18">
        <v>160</v>
      </c>
    </row>
  </sheetData>
  <sheetProtection password="9F7D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第1面</vt:lpstr>
      <vt:lpstr>第2面</vt:lpstr>
      <vt:lpstr>第3面</vt:lpstr>
      <vt:lpstr>引用データ</vt:lpstr>
      <vt:lpstr>第1面!Print_Area</vt:lpstr>
      <vt:lpstr>第2面!Print_Area</vt:lpstr>
      <vt:lpstr>第3面!Print_Area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2025-02-10T07:11:31Z</cp:lastPrinted>
  <dcterms:created xsi:type="dcterms:W3CDTF">2016-07-20T06:22:58Z</dcterms:created>
  <dcterms:modified xsi:type="dcterms:W3CDTF">2025-03-06T04:52:10Z</dcterms:modified>
</cp:coreProperties>
</file>