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mc:AlternateContent xmlns:mc="http://schemas.openxmlformats.org/markup-compatibility/2006">
    <mc:Choice Requires="x15">
      <x15ac:absPath xmlns:x15ac="http://schemas.microsoft.com/office/spreadsheetml/2010/11/ac" url="C:\Users\196143\Desktop\"/>
    </mc:Choice>
  </mc:AlternateContent>
  <bookViews>
    <workbookView xWindow="0" yWindow="0" windowWidth="20490" windowHeight="8835"/>
  </bookViews>
  <sheets>
    <sheet name="第1面" sheetId="7" r:id="rId1"/>
    <sheet name="第2面" sheetId="2" r:id="rId2"/>
    <sheet name="第3面" sheetId="6" r:id="rId3"/>
    <sheet name="引用データ" sheetId="5" r:id="rId4"/>
  </sheets>
  <definedNames>
    <definedName name="_xlnm.Print_Area" localSheetId="0">第1面!$A$1:$K$35</definedName>
    <definedName name="_xlnm.Print_Area" localSheetId="1">第2面!$A$1:$L$27</definedName>
    <definedName name="_xlnm.Print_Area" localSheetId="2">第3面!$A$1:$M$60</definedName>
  </definedNames>
  <calcPr calcId="162913"/>
</workbook>
</file>

<file path=xl/calcChain.xml><?xml version="1.0" encoding="utf-8"?>
<calcChain xmlns="http://schemas.openxmlformats.org/spreadsheetml/2006/main">
  <c r="G41" i="6" l="1"/>
  <c r="G40" i="6"/>
  <c r="G36" i="6"/>
  <c r="G33" i="6"/>
  <c r="G34" i="6"/>
  <c r="G35" i="6"/>
  <c r="G37" i="6"/>
  <c r="G38" i="6"/>
  <c r="G32" i="6"/>
  <c r="G31" i="6"/>
  <c r="G30" i="6"/>
  <c r="G29" i="6"/>
  <c r="G28" i="6"/>
  <c r="G27" i="6"/>
  <c r="G26" i="6"/>
  <c r="G25" i="6"/>
  <c r="G24" i="6"/>
  <c r="G23" i="6"/>
  <c r="G22" i="6"/>
  <c r="G21" i="6"/>
  <c r="G20" i="6" l="1"/>
  <c r="I10" i="2" l="1"/>
  <c r="I9" i="2"/>
  <c r="F25" i="2" l="1"/>
  <c r="F24" i="2"/>
  <c r="F21" i="2"/>
  <c r="F22" i="2"/>
  <c r="F23" i="2"/>
  <c r="F19" i="2"/>
  <c r="F18" i="2"/>
  <c r="F17" i="2"/>
  <c r="F16" i="2"/>
  <c r="F15" i="2"/>
  <c r="G11" i="6" l="1"/>
  <c r="E11" i="6" l="1"/>
  <c r="E12" i="6" l="1"/>
  <c r="J17" i="6"/>
  <c r="K17" i="6" s="1"/>
  <c r="D12" i="6" l="1"/>
  <c r="I11" i="6"/>
  <c r="D11" i="2" s="1"/>
  <c r="E6" i="6" l="1"/>
  <c r="K51" i="6" l="1"/>
  <c r="G39" i="6"/>
  <c r="G42" i="6" s="1"/>
  <c r="F20" i="2"/>
  <c r="F26" i="2" s="1"/>
  <c r="D6" i="2" l="1"/>
  <c r="D7" i="2"/>
  <c r="G6" i="6"/>
  <c r="G12" i="6"/>
  <c r="K52" i="6"/>
  <c r="K53" i="6" s="1"/>
  <c r="D8" i="2" l="1"/>
  <c r="J6" i="6"/>
  <c r="K6" i="6" s="1"/>
  <c r="J11" i="6"/>
  <c r="J12" i="6"/>
  <c r="K12" i="6" s="1"/>
  <c r="K54" i="6"/>
  <c r="D10" i="6" l="1"/>
  <c r="D7" i="6" s="1"/>
  <c r="D12" i="2"/>
  <c r="I12" i="2" s="1"/>
  <c r="D16" i="6"/>
  <c r="E16" i="6" s="1"/>
  <c r="G16" i="6"/>
  <c r="J16" i="6" s="1"/>
  <c r="G10" i="6"/>
  <c r="J10" i="6" s="1"/>
  <c r="E10" i="6" l="1"/>
  <c r="K10" i="6" s="1"/>
  <c r="K13" i="6"/>
  <c r="G14" i="6"/>
  <c r="D13" i="6"/>
  <c r="D14" i="6"/>
  <c r="G15" i="6"/>
  <c r="D15" i="6"/>
  <c r="G13" i="6"/>
  <c r="D9" i="6"/>
  <c r="D8" i="6"/>
  <c r="G9" i="6"/>
  <c r="G8" i="6"/>
  <c r="G7" i="6"/>
</calcChain>
</file>

<file path=xl/comments1.xml><?xml version="1.0" encoding="utf-8"?>
<comments xmlns="http://schemas.openxmlformats.org/spreadsheetml/2006/main">
  <authors>
    <author>Windows ユーザー</author>
    <author>Administrator</author>
  </authors>
  <commentList>
    <comment ref="G4" authorId="0" shapeId="0">
      <text>
        <r>
          <rPr>
            <sz val="9"/>
            <color indexed="81"/>
            <rFont val="MS P ゴシック"/>
            <family val="3"/>
            <charset val="128"/>
          </rPr>
          <t>提出日記入下さい。</t>
        </r>
      </text>
    </comment>
    <comment ref="C15" authorId="0" shapeId="0">
      <text>
        <r>
          <rPr>
            <sz val="11"/>
            <color indexed="81"/>
            <rFont val="MS P ゴシック"/>
            <family val="3"/>
            <charset val="128"/>
          </rPr>
          <t>どちらか一方を取り消し線にて見え消しして下さい。
見え消しするセル指定＞右クリック＞セルの書式設定＞フォント＞取り消し線＞ＯＫ</t>
        </r>
      </text>
    </comment>
    <comment ref="F18" authorId="1" shapeId="0">
      <text>
        <r>
          <rPr>
            <sz val="12"/>
            <color indexed="81"/>
            <rFont val="ＭＳ Ｐゴシック"/>
            <family val="3"/>
            <charset val="128"/>
            <scheme val="minor"/>
          </rPr>
          <t>氏名欄：代理者の会社名と氏名の両方を記入して下さい。</t>
        </r>
      </text>
    </comment>
    <comment ref="F22" authorId="0" shapeId="0">
      <text>
        <r>
          <rPr>
            <sz val="12"/>
            <color indexed="81"/>
            <rFont val="ＭＳ Ｐゴシック"/>
            <family val="3"/>
            <charset val="128"/>
            <scheme val="minor"/>
          </rPr>
          <t>担当者氏名欄：市からの連絡事項はこちらに連絡します。
差し支えなければメールアドレスも記入下さい。</t>
        </r>
      </text>
    </comment>
    <comment ref="D25" authorId="1" shapeId="0">
      <text>
        <r>
          <rPr>
            <sz val="12"/>
            <color indexed="81"/>
            <rFont val="ＭＳ Ｐゴシック"/>
            <family val="3"/>
            <charset val="128"/>
            <scheme val="minor"/>
          </rPr>
          <t>建築物等の具体的用途を記入下さい。</t>
        </r>
      </text>
    </comment>
    <comment ref="H27" authorId="0" shapeId="0">
      <text>
        <r>
          <rPr>
            <sz val="12"/>
            <color indexed="81"/>
            <rFont val="ＭＳ Ｐゴシック"/>
            <family val="3"/>
            <charset val="128"/>
            <scheme val="minor"/>
          </rPr>
          <t>当該敷地で最大建築可能な建蔽率を記載下さい。
（建蔽率緩和を適用する場合は、図面等に根拠を記載下さい。）
（留意点）敷地緑化の第３面の計算式と連動しています。</t>
        </r>
      </text>
    </comment>
  </commentList>
</comments>
</file>

<file path=xl/sharedStrings.xml><?xml version="1.0" encoding="utf-8"?>
<sst xmlns="http://schemas.openxmlformats.org/spreadsheetml/2006/main" count="279" uniqueCount="179">
  <si>
    <t>本数×3.8㎡</t>
    <rPh sb="0" eb="2">
      <t>ホンスウ</t>
    </rPh>
    <phoneticPr fontId="1"/>
  </si>
  <si>
    <t>本数×8㎡</t>
    <rPh sb="0" eb="2">
      <t>ホンスウ</t>
    </rPh>
    <phoneticPr fontId="1"/>
  </si>
  <si>
    <t>本数×13.8㎡</t>
    <rPh sb="0" eb="2">
      <t>ホンスウ</t>
    </rPh>
    <phoneticPr fontId="1"/>
  </si>
  <si>
    <t>本数×21.2㎡</t>
    <rPh sb="0" eb="2">
      <t>ホンスウ</t>
    </rPh>
    <phoneticPr fontId="1"/>
  </si>
  <si>
    <t>本数×30.1㎡</t>
    <rPh sb="0" eb="2">
      <t>ホンスウ</t>
    </rPh>
    <phoneticPr fontId="1"/>
  </si>
  <si>
    <t>㎡</t>
  </si>
  <si>
    <t>㎡</t>
    <phoneticPr fontId="1"/>
  </si>
  <si>
    <t>本</t>
    <rPh sb="0" eb="1">
      <t>ホン</t>
    </rPh>
    <phoneticPr fontId="1"/>
  </si>
  <si>
    <t>個</t>
    <rPh sb="0" eb="1">
      <t>コ</t>
    </rPh>
    <phoneticPr fontId="1"/>
  </si>
  <si>
    <t>数量</t>
    <rPh sb="0" eb="2">
      <t>スウリョウ</t>
    </rPh>
    <phoneticPr fontId="1"/>
  </si>
  <si>
    <t>算定面積</t>
    <rPh sb="0" eb="2">
      <t>サンテイ</t>
    </rPh>
    <rPh sb="2" eb="4">
      <t>メンセキ</t>
    </rPh>
    <phoneticPr fontId="1"/>
  </si>
  <si>
    <t>備考</t>
    <rPh sb="0" eb="2">
      <t>ビコウ</t>
    </rPh>
    <phoneticPr fontId="1"/>
  </si>
  <si>
    <t>緑地の面積の合計
（F)=(B)+(D)±(E)</t>
    <rPh sb="0" eb="2">
      <t>リョクチ</t>
    </rPh>
    <rPh sb="3" eb="5">
      <t>メンセキ</t>
    </rPh>
    <rPh sb="6" eb="8">
      <t>ゴウケイ</t>
    </rPh>
    <phoneticPr fontId="1"/>
  </si>
  <si>
    <t>%</t>
    <phoneticPr fontId="1"/>
  </si>
  <si>
    <t>緑地の面積に相当する面積
(D)=（C)×1/2</t>
    <rPh sb="0" eb="2">
      <t>リョクチ</t>
    </rPh>
    <rPh sb="3" eb="5">
      <t>メンセキ</t>
    </rPh>
    <rPh sb="6" eb="8">
      <t>ソウトウ</t>
    </rPh>
    <rPh sb="10" eb="12">
      <t>メンセキ</t>
    </rPh>
    <phoneticPr fontId="1"/>
  </si>
  <si>
    <t>建築物の（変更）緑化計画</t>
    <rPh sb="0" eb="3">
      <t>ケンチクブツ</t>
    </rPh>
    <rPh sb="5" eb="7">
      <t>ヘンコウ</t>
    </rPh>
    <rPh sb="8" eb="10">
      <t>リョッカ</t>
    </rPh>
    <rPh sb="10" eb="12">
      <t>ケイカク</t>
    </rPh>
    <phoneticPr fontId="1"/>
  </si>
  <si>
    <t>フェンス緑化</t>
    <rPh sb="4" eb="6">
      <t>リョッカ</t>
    </rPh>
    <phoneticPr fontId="1"/>
  </si>
  <si>
    <t>建築物の敷地の（変更）緑化計画</t>
    <rPh sb="0" eb="3">
      <t>ケンチクブツ</t>
    </rPh>
    <rPh sb="4" eb="6">
      <t>シキチ</t>
    </rPh>
    <rPh sb="8" eb="10">
      <t>ヘンコウ</t>
    </rPh>
    <rPh sb="11" eb="13">
      <t>リョッカ</t>
    </rPh>
    <rPh sb="13" eb="15">
      <t>ケイカク</t>
    </rPh>
    <phoneticPr fontId="1"/>
  </si>
  <si>
    <t>プランター（40ℓ以上）</t>
    <phoneticPr fontId="1"/>
  </si>
  <si>
    <t>太陽電池設置面積等
(㎡)</t>
    <phoneticPr fontId="1"/>
  </si>
  <si>
    <t>合計(D)</t>
    <rPh sb="0" eb="2">
      <t>ゴウケイ</t>
    </rPh>
    <phoneticPr fontId="1"/>
  </si>
  <si>
    <t>「グラスパーキング」の数量欄には、駐車区画である部分のみの計画について記入してください。</t>
    <rPh sb="11" eb="13">
      <t>スウリョウ</t>
    </rPh>
    <phoneticPr fontId="1"/>
  </si>
  <si>
    <t>屋上、ベランダ等</t>
    <rPh sb="0" eb="2">
      <t>オクジョウ</t>
    </rPh>
    <rPh sb="7" eb="8">
      <t>トウ</t>
    </rPh>
    <phoneticPr fontId="1"/>
  </si>
  <si>
    <t>(A)</t>
    <phoneticPr fontId="1"/>
  </si>
  <si>
    <t>(B)</t>
    <phoneticPr fontId="1"/>
  </si>
  <si>
    <t>(C)</t>
    <phoneticPr fontId="1"/>
  </si>
  <si>
    <t>(D)</t>
    <phoneticPr fontId="1"/>
  </si>
  <si>
    <t>(E)</t>
    <phoneticPr fontId="1"/>
  </si>
  <si>
    <t>(F)</t>
    <phoneticPr fontId="1"/>
  </si>
  <si>
    <t>(G)</t>
    <phoneticPr fontId="1"/>
  </si>
  <si>
    <t>緑地率
(%)</t>
    <rPh sb="0" eb="2">
      <t>リョクチ</t>
    </rPh>
    <rPh sb="2" eb="3">
      <t>リツ</t>
    </rPh>
    <phoneticPr fontId="1"/>
  </si>
  <si>
    <t>ha</t>
    <phoneticPr fontId="1"/>
  </si>
  <si>
    <t>ha</t>
    <phoneticPr fontId="1"/>
  </si>
  <si>
    <t>㎡</t>
    <phoneticPr fontId="1"/>
  </si>
  <si>
    <t>計画開発区域名</t>
    <rPh sb="0" eb="2">
      <t>ケイカク</t>
    </rPh>
    <rPh sb="2" eb="4">
      <t>カイハツ</t>
    </rPh>
    <rPh sb="4" eb="6">
      <t>クイキ</t>
    </rPh>
    <rPh sb="6" eb="7">
      <t>メイ</t>
    </rPh>
    <phoneticPr fontId="1"/>
  </si>
  <si>
    <t>計画開発区域面積</t>
    <rPh sb="0" eb="2">
      <t>ケイカク</t>
    </rPh>
    <rPh sb="2" eb="4">
      <t>カイハツ</t>
    </rPh>
    <rPh sb="4" eb="6">
      <t>クイキ</t>
    </rPh>
    <rPh sb="6" eb="8">
      <t>メンセキ</t>
    </rPh>
    <phoneticPr fontId="1"/>
  </si>
  <si>
    <t>全体建築物敷地面積</t>
    <rPh sb="0" eb="2">
      <t>ゼンタイ</t>
    </rPh>
    <rPh sb="2" eb="5">
      <t>ケンチクブツ</t>
    </rPh>
    <rPh sb="5" eb="7">
      <t>シキチ</t>
    </rPh>
    <rPh sb="7" eb="9">
      <t>メンセキ</t>
    </rPh>
    <phoneticPr fontId="1"/>
  </si>
  <si>
    <t>全体緑地面積</t>
    <rPh sb="0" eb="2">
      <t>ゼンタイ</t>
    </rPh>
    <rPh sb="2" eb="4">
      <t>リョクチ</t>
    </rPh>
    <rPh sb="4" eb="6">
      <t>メンセキ</t>
    </rPh>
    <phoneticPr fontId="1"/>
  </si>
  <si>
    <t>当該敷地に加算可能な緑地面積</t>
    <rPh sb="0" eb="2">
      <t>トウガイ</t>
    </rPh>
    <rPh sb="2" eb="4">
      <t>シキチ</t>
    </rPh>
    <rPh sb="5" eb="7">
      <t>カサン</t>
    </rPh>
    <rPh sb="7" eb="9">
      <t>カノウ</t>
    </rPh>
    <rPh sb="10" eb="12">
      <t>リョクチ</t>
    </rPh>
    <rPh sb="12" eb="14">
      <t>メンセキ</t>
    </rPh>
    <phoneticPr fontId="1"/>
  </si>
  <si>
    <t>計画開発区域について</t>
    <rPh sb="0" eb="2">
      <t>ケイカク</t>
    </rPh>
    <rPh sb="2" eb="4">
      <t>カイハツ</t>
    </rPh>
    <rPh sb="4" eb="6">
      <t>クイキ</t>
    </rPh>
    <phoneticPr fontId="1"/>
  </si>
  <si>
    <t>ポートアイランド地区A</t>
    <rPh sb="8" eb="10">
      <t>チク</t>
    </rPh>
    <phoneticPr fontId="1"/>
  </si>
  <si>
    <t>ポートアイランド地区B</t>
    <rPh sb="8" eb="10">
      <t>チク</t>
    </rPh>
    <phoneticPr fontId="1"/>
  </si>
  <si>
    <t>六甲アイランド地区A</t>
    <rPh sb="0" eb="2">
      <t>ロッコウ</t>
    </rPh>
    <rPh sb="7" eb="9">
      <t>チク</t>
    </rPh>
    <phoneticPr fontId="1"/>
  </si>
  <si>
    <t>六甲アイランド地区B</t>
    <rPh sb="0" eb="2">
      <t>ロッコウ</t>
    </rPh>
    <rPh sb="7" eb="9">
      <t>チク</t>
    </rPh>
    <phoneticPr fontId="1"/>
  </si>
  <si>
    <t>神戸空港島地区</t>
    <rPh sb="0" eb="2">
      <t>コウベ</t>
    </rPh>
    <rPh sb="2" eb="4">
      <t>クウコウ</t>
    </rPh>
    <rPh sb="4" eb="5">
      <t>トウ</t>
    </rPh>
    <rPh sb="5" eb="7">
      <t>チク</t>
    </rPh>
    <phoneticPr fontId="1"/>
  </si>
  <si>
    <t>都心ウォーターフロント地区</t>
    <rPh sb="0" eb="2">
      <t>トシン</t>
    </rPh>
    <rPh sb="11" eb="13">
      <t>チク</t>
    </rPh>
    <phoneticPr fontId="1"/>
  </si>
  <si>
    <t>西神住宅団地</t>
    <rPh sb="0" eb="1">
      <t>セイ</t>
    </rPh>
    <rPh sb="1" eb="2">
      <t>シン</t>
    </rPh>
    <rPh sb="2" eb="4">
      <t>ジュウタク</t>
    </rPh>
    <rPh sb="4" eb="6">
      <t>ダンチ</t>
    </rPh>
    <phoneticPr fontId="1"/>
  </si>
  <si>
    <t>西神住宅第2団地</t>
    <rPh sb="0" eb="1">
      <t>セイ</t>
    </rPh>
    <rPh sb="1" eb="2">
      <t>シン</t>
    </rPh>
    <rPh sb="2" eb="4">
      <t>ジュウタク</t>
    </rPh>
    <rPh sb="4" eb="5">
      <t>ダイ</t>
    </rPh>
    <rPh sb="6" eb="8">
      <t>ダンチ</t>
    </rPh>
    <phoneticPr fontId="1"/>
  </si>
  <si>
    <t>神戸研究学園都市</t>
    <rPh sb="0" eb="2">
      <t>コウベ</t>
    </rPh>
    <rPh sb="2" eb="4">
      <t>ケンキュウ</t>
    </rPh>
    <rPh sb="4" eb="6">
      <t>ガクエン</t>
    </rPh>
    <rPh sb="6" eb="8">
      <t>トシ</t>
    </rPh>
    <phoneticPr fontId="1"/>
  </si>
  <si>
    <t>ひよどり台第2期住宅団地</t>
    <rPh sb="4" eb="5">
      <t>ダイ</t>
    </rPh>
    <rPh sb="5" eb="6">
      <t>ダイ</t>
    </rPh>
    <rPh sb="7" eb="8">
      <t>キ</t>
    </rPh>
    <rPh sb="8" eb="10">
      <t>ジュウタク</t>
    </rPh>
    <rPh sb="10" eb="12">
      <t>ダンチ</t>
    </rPh>
    <phoneticPr fontId="1"/>
  </si>
  <si>
    <t>名谷団地</t>
    <rPh sb="0" eb="2">
      <t>ミョウダニ</t>
    </rPh>
    <rPh sb="2" eb="4">
      <t>ダンチ</t>
    </rPh>
    <phoneticPr fontId="1"/>
  </si>
  <si>
    <t>西神工業団地</t>
    <rPh sb="0" eb="1">
      <t>セイ</t>
    </rPh>
    <rPh sb="1" eb="2">
      <t>シン</t>
    </rPh>
    <rPh sb="2" eb="4">
      <t>コウギョウ</t>
    </rPh>
    <rPh sb="4" eb="6">
      <t>ダンチ</t>
    </rPh>
    <phoneticPr fontId="1"/>
  </si>
  <si>
    <t>西神第2工業団地</t>
    <rPh sb="0" eb="1">
      <t>セイ</t>
    </rPh>
    <rPh sb="1" eb="2">
      <t>シン</t>
    </rPh>
    <rPh sb="2" eb="3">
      <t>ダイ</t>
    </rPh>
    <rPh sb="4" eb="6">
      <t>コウギョウ</t>
    </rPh>
    <rPh sb="6" eb="8">
      <t>ダンチ</t>
    </rPh>
    <phoneticPr fontId="1"/>
  </si>
  <si>
    <t>神戸複合産業団地</t>
    <rPh sb="0" eb="2">
      <t>コウベ</t>
    </rPh>
    <rPh sb="2" eb="4">
      <t>フクゴウ</t>
    </rPh>
    <rPh sb="4" eb="6">
      <t>サンギョウ</t>
    </rPh>
    <rPh sb="6" eb="8">
      <t>ダンチ</t>
    </rPh>
    <phoneticPr fontId="1"/>
  </si>
  <si>
    <t>計画開発区域面積(A)</t>
    <rPh sb="0" eb="2">
      <t>ケイカク</t>
    </rPh>
    <rPh sb="2" eb="4">
      <t>カイハツ</t>
    </rPh>
    <rPh sb="4" eb="6">
      <t>クイキ</t>
    </rPh>
    <rPh sb="6" eb="8">
      <t>メンセキ</t>
    </rPh>
    <phoneticPr fontId="1"/>
  </si>
  <si>
    <t>全体緑地面積(b)</t>
    <rPh sb="0" eb="2">
      <t>ゼンタイ</t>
    </rPh>
    <rPh sb="2" eb="4">
      <t>リョクチ</t>
    </rPh>
    <rPh sb="4" eb="6">
      <t>メンセキ</t>
    </rPh>
    <phoneticPr fontId="1"/>
  </si>
  <si>
    <t>全体建築物敷地面積(a)</t>
    <rPh sb="0" eb="2">
      <t>ゼンタイ</t>
    </rPh>
    <rPh sb="2" eb="5">
      <t>ケンチクブツ</t>
    </rPh>
    <rPh sb="5" eb="7">
      <t>シキチ</t>
    </rPh>
    <rPh sb="7" eb="9">
      <t>メンセキ</t>
    </rPh>
    <phoneticPr fontId="1"/>
  </si>
  <si>
    <t>主な樹種等</t>
    <rPh sb="0" eb="1">
      <t>オモ</t>
    </rPh>
    <rPh sb="2" eb="5">
      <t>ジュシュトウ</t>
    </rPh>
    <phoneticPr fontId="1"/>
  </si>
  <si>
    <t>m</t>
    <phoneticPr fontId="1"/>
  </si>
  <si>
    <t>=(D)+(E)/2+(F)</t>
    <phoneticPr fontId="1"/>
  </si>
  <si>
    <t>高木4（H≧7.0m）</t>
    <rPh sb="0" eb="2">
      <t>コウボク</t>
    </rPh>
    <phoneticPr fontId="1"/>
  </si>
  <si>
    <t>計画開発区域における緑化の場合</t>
    <rPh sb="0" eb="2">
      <t>ケイカク</t>
    </rPh>
    <rPh sb="2" eb="4">
      <t>カイハツ</t>
    </rPh>
    <rPh sb="4" eb="6">
      <t>クイキ</t>
    </rPh>
    <rPh sb="10" eb="12">
      <t>リョッカ</t>
    </rPh>
    <rPh sb="13" eb="15">
      <t>バアイ</t>
    </rPh>
    <phoneticPr fontId="1"/>
  </si>
  <si>
    <t>運動場以外</t>
    <rPh sb="0" eb="3">
      <t>ウンドウジョウ</t>
    </rPh>
    <rPh sb="3" eb="5">
      <t>イガイ</t>
    </rPh>
    <phoneticPr fontId="1"/>
  </si>
  <si>
    <t>運動場</t>
    <rPh sb="0" eb="3">
      <t>ウンドウジョウ</t>
    </rPh>
    <phoneticPr fontId="1"/>
  </si>
  <si>
    <t>様式第5号（第19条及び第20条関係）</t>
    <phoneticPr fontId="1"/>
  </si>
  <si>
    <t>届出者</t>
    <phoneticPr fontId="1"/>
  </si>
  <si>
    <t>電話番号</t>
    <rPh sb="0" eb="2">
      <t>デンワ</t>
    </rPh>
    <rPh sb="2" eb="4">
      <t>バンゴウ</t>
    </rPh>
    <phoneticPr fontId="1"/>
  </si>
  <si>
    <t>担当者氏名</t>
    <rPh sb="0" eb="3">
      <t>タントウシャ</t>
    </rPh>
    <rPh sb="3" eb="5">
      <t>シメイ</t>
    </rPh>
    <phoneticPr fontId="1"/>
  </si>
  <si>
    <t>建築物等の名称</t>
    <rPh sb="0" eb="3">
      <t>ケンチクブツ</t>
    </rPh>
    <rPh sb="3" eb="4">
      <t>トウ</t>
    </rPh>
    <rPh sb="5" eb="7">
      <t>メイショウ</t>
    </rPh>
    <phoneticPr fontId="1"/>
  </si>
  <si>
    <t>建築物等の所在地</t>
    <rPh sb="0" eb="3">
      <t>ケンチクブツ</t>
    </rPh>
    <rPh sb="3" eb="4">
      <t>トウ</t>
    </rPh>
    <rPh sb="5" eb="8">
      <t>ショザイチ</t>
    </rPh>
    <phoneticPr fontId="1"/>
  </si>
  <si>
    <t>建築物等の用途</t>
    <rPh sb="0" eb="3">
      <t>ケンチクブツ</t>
    </rPh>
    <rPh sb="3" eb="4">
      <t>トウ</t>
    </rPh>
    <rPh sb="5" eb="7">
      <t>ヨウト</t>
    </rPh>
    <phoneticPr fontId="1"/>
  </si>
  <si>
    <t>年　　　　月　　　　日</t>
    <rPh sb="0" eb="1">
      <t>ネン</t>
    </rPh>
    <rPh sb="5" eb="6">
      <t>ガツ</t>
    </rPh>
    <rPh sb="10" eb="11">
      <t>ヒ</t>
    </rPh>
    <phoneticPr fontId="1"/>
  </si>
  <si>
    <t>緑化完了予定日</t>
    <rPh sb="0" eb="2">
      <t>リョッカ</t>
    </rPh>
    <rPh sb="2" eb="4">
      <t>カンリョウ</t>
    </rPh>
    <rPh sb="4" eb="7">
      <t>ヨテイビ</t>
    </rPh>
    <phoneticPr fontId="1"/>
  </si>
  <si>
    <t>以下、変更届の場合のみ記入してください。</t>
    <phoneticPr fontId="1"/>
  </si>
  <si>
    <t>受付処理欄</t>
    <rPh sb="0" eb="2">
      <t>ウケツケ</t>
    </rPh>
    <rPh sb="2" eb="4">
      <t>ショリ</t>
    </rPh>
    <rPh sb="4" eb="5">
      <t>ラン</t>
    </rPh>
    <phoneticPr fontId="1"/>
  </si>
  <si>
    <t>特記欄</t>
    <rPh sb="0" eb="2">
      <t>トッキ</t>
    </rPh>
    <rPh sb="2" eb="3">
      <t>ラン</t>
    </rPh>
    <phoneticPr fontId="1"/>
  </si>
  <si>
    <t>電話番号　</t>
    <phoneticPr fontId="1"/>
  </si>
  <si>
    <t>建築物等緑化計画（変更）届</t>
    <rPh sb="0" eb="3">
      <t>ケンチクブツ</t>
    </rPh>
    <rPh sb="3" eb="4">
      <t>トウ</t>
    </rPh>
    <rPh sb="4" eb="6">
      <t>リョッカ</t>
    </rPh>
    <rPh sb="6" eb="8">
      <t>ケイカク</t>
    </rPh>
    <rPh sb="12" eb="13">
      <t>トドケ</t>
    </rPh>
    <phoneticPr fontId="1"/>
  </si>
  <si>
    <t>住所（法人にあっては、主たる事務所の所在地）　　　　　　　　　　　　　　　　　　　　　　　　　　　　　　　　　　　          　</t>
    <phoneticPr fontId="1"/>
  </si>
  <si>
    <t>氏名（法人にあっては、名称及び代表者の氏名）　　　　　　　　　　　　　　　　　　　</t>
    <phoneticPr fontId="1"/>
  </si>
  <si>
    <t>変更の概要</t>
    <rPh sb="0" eb="2">
      <t>ヘンコウ</t>
    </rPh>
    <rPh sb="3" eb="5">
      <t>ガイヨウ</t>
    </rPh>
    <phoneticPr fontId="1"/>
  </si>
  <si>
    <t>建築面積（A)</t>
    <rPh sb="0" eb="2">
      <t>ケンチク</t>
    </rPh>
    <rPh sb="2" eb="4">
      <t>メンセキ</t>
    </rPh>
    <phoneticPr fontId="1"/>
  </si>
  <si>
    <t>(G)/((B)-(C))×100</t>
    <phoneticPr fontId="1"/>
  </si>
  <si>
    <r>
      <t xml:space="preserve">建築工事着手予定日
</t>
    </r>
    <r>
      <rPr>
        <sz val="7"/>
        <color theme="1"/>
        <rFont val="ＭＳ Ｐ明朝"/>
        <family val="1"/>
        <charset val="128"/>
      </rPr>
      <t>（変更届では記入不要）</t>
    </r>
    <rPh sb="0" eb="2">
      <t>ケンチク</t>
    </rPh>
    <rPh sb="2" eb="4">
      <t>コウジ</t>
    </rPh>
    <rPh sb="4" eb="6">
      <t>チャクシュ</t>
    </rPh>
    <rPh sb="6" eb="9">
      <t>ヨテイビ</t>
    </rPh>
    <rPh sb="11" eb="14">
      <t>ヘンコウトドケ</t>
    </rPh>
    <rPh sb="16" eb="18">
      <t>キニュウ</t>
    </rPh>
    <rPh sb="18" eb="20">
      <t>フヨウ</t>
    </rPh>
    <phoneticPr fontId="1"/>
  </si>
  <si>
    <t>緑地の算定面積　　　　　</t>
    <rPh sb="0" eb="2">
      <t>リョクチ</t>
    </rPh>
    <rPh sb="3" eb="5">
      <t>サンテイ</t>
    </rPh>
    <rPh sb="5" eb="7">
      <t>メンセキ</t>
    </rPh>
    <phoneticPr fontId="1"/>
  </si>
  <si>
    <t>敷地緑化との振替
増(+)減(-)　(E)</t>
    <rPh sb="0" eb="2">
      <t>シキチ</t>
    </rPh>
    <rPh sb="2" eb="4">
      <t>リョッカ</t>
    </rPh>
    <rPh sb="6" eb="7">
      <t>フ</t>
    </rPh>
    <rPh sb="7" eb="8">
      <t>カ</t>
    </rPh>
    <rPh sb="9" eb="10">
      <t>ゾウ</t>
    </rPh>
    <rPh sb="13" eb="14">
      <t>ゲン</t>
    </rPh>
    <phoneticPr fontId="1"/>
  </si>
  <si>
    <t>中木（2.5m＞H≧1.0ｍ）</t>
    <rPh sb="0" eb="1">
      <t>チュウ</t>
    </rPh>
    <rPh sb="1" eb="2">
      <t>ボク</t>
    </rPh>
    <phoneticPr fontId="1"/>
  </si>
  <si>
    <t>高木2（5.5m＞H≧4.0m）</t>
    <rPh sb="0" eb="2">
      <t>コウボク</t>
    </rPh>
    <phoneticPr fontId="1"/>
  </si>
  <si>
    <t>小　　計 (B)</t>
    <rPh sb="0" eb="1">
      <t>ショウ</t>
    </rPh>
    <rPh sb="3" eb="4">
      <t>ケイ</t>
    </rPh>
    <phoneticPr fontId="1"/>
  </si>
  <si>
    <t>合計 （B）</t>
    <rPh sb="0" eb="2">
      <t>ゴウケイ</t>
    </rPh>
    <phoneticPr fontId="1"/>
  </si>
  <si>
    <t>合 計</t>
    <rPh sb="0" eb="1">
      <t>ゴウ</t>
    </rPh>
    <rPh sb="2" eb="3">
      <t>ケイ</t>
    </rPh>
    <phoneticPr fontId="1"/>
  </si>
  <si>
    <t>※2</t>
    <phoneticPr fontId="1"/>
  </si>
  <si>
    <t>※3</t>
    <phoneticPr fontId="1"/>
  </si>
  <si>
    <t>緑地の面積
の合計
(㎡)</t>
    <rPh sb="0" eb="2">
      <t>リョクチ</t>
    </rPh>
    <rPh sb="3" eb="5">
      <t>メンセキ</t>
    </rPh>
    <rPh sb="7" eb="9">
      <t>ゴウケイ</t>
    </rPh>
    <phoneticPr fontId="1"/>
  </si>
  <si>
    <t>（　　）部分は、計画開発区域における加算可能な緑地面積を記入すること。</t>
    <rPh sb="4" eb="6">
      <t>ブブン</t>
    </rPh>
    <rPh sb="18" eb="20">
      <t>カサン</t>
    </rPh>
    <rPh sb="20" eb="22">
      <t>カノウ</t>
    </rPh>
    <rPh sb="25" eb="27">
      <t>メンセキ</t>
    </rPh>
    <rPh sb="28" eb="30">
      <t>キニュウ</t>
    </rPh>
    <phoneticPr fontId="1"/>
  </si>
  <si>
    <t>高木2
（5.5ｍ＞H≧4.0m）</t>
    <rPh sb="0" eb="2">
      <t>コウボク</t>
    </rPh>
    <phoneticPr fontId="1"/>
  </si>
  <si>
    <t>高木4
（H≧7.0m）</t>
    <rPh sb="0" eb="2">
      <t>コウボク</t>
    </rPh>
    <phoneticPr fontId="1"/>
  </si>
  <si>
    <t>グラスパーキング※4</t>
    <phoneticPr fontId="1"/>
  </si>
  <si>
    <t>長さ×高さ1.2m</t>
    <rPh sb="0" eb="1">
      <t>ナガ</t>
    </rPh>
    <rPh sb="3" eb="4">
      <t>タカ</t>
    </rPh>
    <phoneticPr fontId="1"/>
  </si>
  <si>
    <t>道路等に面する
ものに限る。</t>
    <rPh sb="0" eb="3">
      <t>ドウロトウ</t>
    </rPh>
    <rPh sb="4" eb="5">
      <t>メン</t>
    </rPh>
    <rPh sb="11" eb="12">
      <t>カギ</t>
    </rPh>
    <phoneticPr fontId="1"/>
  </si>
  <si>
    <t>※4</t>
    <phoneticPr fontId="1"/>
  </si>
  <si>
    <t>壁　　面　　</t>
    <rPh sb="0" eb="1">
      <t>カベ</t>
    </rPh>
    <rPh sb="3" eb="4">
      <t>メン</t>
    </rPh>
    <phoneticPr fontId="1"/>
  </si>
  <si>
    <t>区　　分　　</t>
    <rPh sb="0" eb="1">
      <t>ク</t>
    </rPh>
    <rPh sb="3" eb="4">
      <t>ブン</t>
    </rPh>
    <phoneticPr fontId="1"/>
  </si>
  <si>
    <t>神戸市長　宛</t>
    <phoneticPr fontId="1"/>
  </si>
  <si>
    <t>低木・地被植物等</t>
    <rPh sb="0" eb="2">
      <t>テイボク</t>
    </rPh>
    <rPh sb="3" eb="5">
      <t>チヒ</t>
    </rPh>
    <rPh sb="5" eb="7">
      <t>ショクブツ</t>
    </rPh>
    <rPh sb="7" eb="8">
      <t>トウ</t>
    </rPh>
    <phoneticPr fontId="1"/>
  </si>
  <si>
    <t>中木
（2.5m＞H≧1.0ｍ）</t>
    <rPh sb="0" eb="2">
      <t>ナカキ</t>
    </rPh>
    <phoneticPr fontId="1"/>
  </si>
  <si>
    <t>低木、地被植物、
100ℓ以上の
プランター等</t>
    <rPh sb="3" eb="4">
      <t>チ</t>
    </rPh>
    <rPh sb="4" eb="5">
      <t>ヒ</t>
    </rPh>
    <rPh sb="5" eb="7">
      <t>ショクブツ</t>
    </rPh>
    <rPh sb="22" eb="23">
      <t>トウ</t>
    </rPh>
    <phoneticPr fontId="1"/>
  </si>
  <si>
    <t>植 栽 内 訳</t>
    <rPh sb="0" eb="1">
      <t>ウエ</t>
    </rPh>
    <rPh sb="2" eb="3">
      <t>サイ</t>
    </rPh>
    <rPh sb="4" eb="5">
      <t>ウチ</t>
    </rPh>
    <rPh sb="6" eb="7">
      <t>ヤク</t>
    </rPh>
    <phoneticPr fontId="1"/>
  </si>
  <si>
    <t xml:space="preserve">※1
</t>
    <phoneticPr fontId="1"/>
  </si>
  <si>
    <t>学校、社会福祉施設及び教育施設の場合に使用してください。</t>
    <rPh sb="0" eb="2">
      <t>ガッコウ</t>
    </rPh>
    <rPh sb="3" eb="5">
      <t>シャカイ</t>
    </rPh>
    <rPh sb="5" eb="7">
      <t>フクシ</t>
    </rPh>
    <rPh sb="7" eb="9">
      <t>シセツ</t>
    </rPh>
    <rPh sb="9" eb="10">
      <t>オヨ</t>
    </rPh>
    <rPh sb="11" eb="13">
      <t>キョウイク</t>
    </rPh>
    <rPh sb="13" eb="15">
      <t>シセツ</t>
    </rPh>
    <rPh sb="16" eb="18">
      <t>バアイ</t>
    </rPh>
    <rPh sb="19" eb="21">
      <t>シヨウ</t>
    </rPh>
    <phoneticPr fontId="1"/>
  </si>
  <si>
    <t xml:space="preserve">敷地
面積
(㎡)
</t>
    <rPh sb="0" eb="2">
      <t>シキチ</t>
    </rPh>
    <rPh sb="3" eb="5">
      <t>メンセキ</t>
    </rPh>
    <phoneticPr fontId="1"/>
  </si>
  <si>
    <t xml:space="preserve">空地
面積
(㎡)
</t>
    <rPh sb="0" eb="2">
      <t>クウチ</t>
    </rPh>
    <rPh sb="3" eb="5">
      <t>メンセキ</t>
    </rPh>
    <phoneticPr fontId="1"/>
  </si>
  <si>
    <t>除外
面積
(㎡)
※1</t>
    <rPh sb="0" eb="2">
      <t>ジョガイ</t>
    </rPh>
    <rPh sb="3" eb="5">
      <t>メンセキ</t>
    </rPh>
    <phoneticPr fontId="1"/>
  </si>
  <si>
    <t xml:space="preserve">植栽
面積
(㎡)
</t>
    <phoneticPr fontId="1"/>
  </si>
  <si>
    <t>神戸流通業務団地</t>
    <rPh sb="0" eb="2">
      <t>コウベ</t>
    </rPh>
    <rPh sb="2" eb="4">
      <t>リュウツウ</t>
    </rPh>
    <rPh sb="4" eb="6">
      <t>ギョウム</t>
    </rPh>
    <rPh sb="6" eb="8">
      <t>ダンチ</t>
    </rPh>
    <phoneticPr fontId="1"/>
  </si>
  <si>
    <t>ｍ</t>
    <phoneticPr fontId="1"/>
  </si>
  <si>
    <t>㎡</t>
    <phoneticPr fontId="1"/>
  </si>
  <si>
    <t>長さ×(奥行き0.5m+高さ1.2m)</t>
    <rPh sb="0" eb="1">
      <t>ナガ</t>
    </rPh>
    <rPh sb="4" eb="6">
      <t>オクユ</t>
    </rPh>
    <rPh sb="12" eb="13">
      <t>タカ</t>
    </rPh>
    <phoneticPr fontId="1"/>
  </si>
  <si>
    <t>（第１面）</t>
    <rPh sb="1" eb="2">
      <t>ダイ</t>
    </rPh>
    <rPh sb="3" eb="4">
      <t>メン</t>
    </rPh>
    <phoneticPr fontId="1"/>
  </si>
  <si>
    <t>（第２面）</t>
    <rPh sb="1" eb="2">
      <t>ダイ</t>
    </rPh>
    <rPh sb="3" eb="4">
      <t>メン</t>
    </rPh>
    <phoneticPr fontId="1"/>
  </si>
  <si>
    <t>（第３面）</t>
    <rPh sb="1" eb="2">
      <t>ダイ</t>
    </rPh>
    <rPh sb="3" eb="4">
      <t>メン</t>
    </rPh>
    <phoneticPr fontId="1"/>
  </si>
  <si>
    <t>　　を届け出ます。</t>
    <phoneticPr fontId="1"/>
  </si>
  <si>
    <t>第</t>
    <phoneticPr fontId="1"/>
  </si>
  <si>
    <t>号</t>
    <rPh sb="0" eb="1">
      <t>ゴウ</t>
    </rPh>
    <phoneticPr fontId="1"/>
  </si>
  <si>
    <t>氏  　　名</t>
    <rPh sb="0" eb="1">
      <t>シ</t>
    </rPh>
    <rPh sb="5" eb="6">
      <t>メイ</t>
    </rPh>
    <phoneticPr fontId="1"/>
  </si>
  <si>
    <t>住      所</t>
    <rPh sb="0" eb="1">
      <t>ジュウ</t>
    </rPh>
    <rPh sb="7" eb="8">
      <t>ショ</t>
    </rPh>
    <phoneticPr fontId="1"/>
  </si>
  <si>
    <t>年　　　月　　　日</t>
    <phoneticPr fontId="1"/>
  </si>
  <si>
    <t>（　　　　　　）　　　　　　－　　　　　　</t>
    <phoneticPr fontId="1"/>
  </si>
  <si>
    <t>　　　　神戸市　　　　　　　区</t>
    <rPh sb="4" eb="7">
      <t>コウベシ</t>
    </rPh>
    <rPh sb="14" eb="15">
      <t>ク</t>
    </rPh>
    <phoneticPr fontId="1"/>
  </si>
  <si>
    <t>□新築　　□増築　　□改築</t>
    <rPh sb="1" eb="3">
      <t>シンチク</t>
    </rPh>
    <rPh sb="6" eb="8">
      <t>ゾウチク</t>
    </rPh>
    <rPh sb="11" eb="13">
      <t>カイチク</t>
    </rPh>
    <phoneticPr fontId="1"/>
  </si>
  <si>
    <t>年　　　　　月　　　　　日</t>
    <rPh sb="0" eb="1">
      <t>ネン</t>
    </rPh>
    <rPh sb="6" eb="7">
      <t>ガツ</t>
    </rPh>
    <rPh sb="12" eb="13">
      <t>ヒ</t>
    </rPh>
    <phoneticPr fontId="1"/>
  </si>
  <si>
    <t>　　　</t>
    <phoneticPr fontId="1"/>
  </si>
  <si>
    <t>太陽電池（C)</t>
    <rPh sb="0" eb="2">
      <t>タイヨウ</t>
    </rPh>
    <rPh sb="2" eb="4">
      <t>デンチ</t>
    </rPh>
    <phoneticPr fontId="1"/>
  </si>
  <si>
    <t>植栽の内容</t>
    <rPh sb="0" eb="2">
      <t>ショクサイ</t>
    </rPh>
    <rPh sb="3" eb="5">
      <t>ナイヨウ</t>
    </rPh>
    <phoneticPr fontId="1"/>
  </si>
  <si>
    <t>低木、地被植物等</t>
    <rPh sb="0" eb="2">
      <t>テイボク</t>
    </rPh>
    <rPh sb="3" eb="4">
      <t>チ</t>
    </rPh>
    <rPh sb="4" eb="5">
      <t>ヒ</t>
    </rPh>
    <rPh sb="5" eb="8">
      <t>ショクブツトウ</t>
    </rPh>
    <phoneticPr fontId="1"/>
  </si>
  <si>
    <t>高木1（4.0m＞H≧2.5ｍ）</t>
    <rPh sb="0" eb="2">
      <t>コウボク</t>
    </rPh>
    <phoneticPr fontId="1"/>
  </si>
  <si>
    <t>高木3（7.0m＞H≧5.5m）</t>
    <rPh sb="0" eb="2">
      <t>コウボク</t>
    </rPh>
    <phoneticPr fontId="1"/>
  </si>
  <si>
    <t>生垣（H≧1.0m）</t>
    <rPh sb="0" eb="2">
      <t>イケガキ</t>
    </rPh>
    <phoneticPr fontId="1"/>
  </si>
  <si>
    <t>コンテナ等を取り扱う部分、大型重量車両（自重又は総積載荷重が20トン以上の車両をいう。）通行部分等の面積をいいます。なお、敷地に設置する露天のプール等も含みます。</t>
    <rPh sb="4" eb="5">
      <t>トウ</t>
    </rPh>
    <rPh sb="6" eb="7">
      <t>ト</t>
    </rPh>
    <rPh sb="8" eb="9">
      <t>アツカ</t>
    </rPh>
    <rPh sb="10" eb="12">
      <t>ブブン</t>
    </rPh>
    <rPh sb="13" eb="15">
      <t>オオガタ</t>
    </rPh>
    <rPh sb="15" eb="17">
      <t>ジュウリョウ</t>
    </rPh>
    <rPh sb="17" eb="19">
      <t>シャリョウ</t>
    </rPh>
    <rPh sb="20" eb="22">
      <t>ジジュウ</t>
    </rPh>
    <rPh sb="22" eb="23">
      <t>マタ</t>
    </rPh>
    <rPh sb="24" eb="25">
      <t>ソウ</t>
    </rPh>
    <rPh sb="25" eb="27">
      <t>セキサイ</t>
    </rPh>
    <rPh sb="27" eb="29">
      <t>カジュウ</t>
    </rPh>
    <rPh sb="34" eb="36">
      <t>イジョウ</t>
    </rPh>
    <rPh sb="37" eb="39">
      <t>シャリョウ</t>
    </rPh>
    <rPh sb="44" eb="46">
      <t>ツウコウ</t>
    </rPh>
    <rPh sb="46" eb="48">
      <t>ブブン</t>
    </rPh>
    <rPh sb="48" eb="49">
      <t>トウ</t>
    </rPh>
    <rPh sb="50" eb="52">
      <t>メンセキ</t>
    </rPh>
    <rPh sb="61" eb="63">
      <t>シキチ</t>
    </rPh>
    <rPh sb="64" eb="66">
      <t>セッチ</t>
    </rPh>
    <rPh sb="68" eb="70">
      <t>ロテン</t>
    </rPh>
    <rPh sb="74" eb="75">
      <t>トウ</t>
    </rPh>
    <rPh sb="76" eb="77">
      <t>フク</t>
    </rPh>
    <phoneticPr fontId="1"/>
  </si>
  <si>
    <t>露天のプール等（C’)</t>
    <rPh sb="0" eb="2">
      <t>ロテン</t>
    </rPh>
    <rPh sb="6" eb="7">
      <t>トウ</t>
    </rPh>
    <phoneticPr fontId="1"/>
  </si>
  <si>
    <t>代理者</t>
    <rPh sb="0" eb="1">
      <t>ヨ</t>
    </rPh>
    <rPh sb="1" eb="2">
      <t>リ</t>
    </rPh>
    <rPh sb="2" eb="3">
      <t>シャ</t>
    </rPh>
    <phoneticPr fontId="1"/>
  </si>
  <si>
    <t>工事種別</t>
    <rPh sb="0" eb="1">
      <t>コウ</t>
    </rPh>
    <rPh sb="1" eb="2">
      <t>コト</t>
    </rPh>
    <rPh sb="2" eb="3">
      <t>シュ</t>
    </rPh>
    <rPh sb="3" eb="4">
      <t>ベツ</t>
    </rPh>
    <phoneticPr fontId="1"/>
  </si>
  <si>
    <t>建築物等緑化計画届
の届出日及び番号</t>
    <rPh sb="0" eb="2">
      <t>ケンチク</t>
    </rPh>
    <rPh sb="3" eb="4">
      <t>トウ</t>
    </rPh>
    <rPh sb="4" eb="6">
      <t>リョッカ</t>
    </rPh>
    <rPh sb="6" eb="8">
      <t>ケイカク</t>
    </rPh>
    <rPh sb="8" eb="9">
      <t>トドケ</t>
    </rPh>
    <rPh sb="11" eb="13">
      <t>トドケデ</t>
    </rPh>
    <rPh sb="13" eb="14">
      <t>ヒ</t>
    </rPh>
    <rPh sb="14" eb="15">
      <t>オヨ</t>
    </rPh>
    <rPh sb="16" eb="18">
      <t>バンゴウ</t>
    </rPh>
    <phoneticPr fontId="1"/>
  </si>
  <si>
    <r>
      <t>（</t>
    </r>
    <r>
      <rPr>
        <sz val="11"/>
        <rFont val="ＭＳ Ｐゴシック"/>
        <family val="3"/>
        <charset val="128"/>
      </rPr>
      <t>□</t>
    </r>
    <r>
      <rPr>
        <sz val="11"/>
        <color theme="1"/>
        <rFont val="ＭＳ Ｐゴシック"/>
        <family val="3"/>
        <charset val="128"/>
      </rPr>
      <t>住宅等　　　　</t>
    </r>
    <r>
      <rPr>
        <sz val="11"/>
        <rFont val="ＭＳ Ｐゴシック"/>
        <family val="3"/>
        <charset val="128"/>
      </rPr>
      <t>□</t>
    </r>
    <r>
      <rPr>
        <sz val="11"/>
        <color theme="1"/>
        <rFont val="ＭＳ Ｐゴシック"/>
        <family val="3"/>
        <charset val="128"/>
      </rPr>
      <t>住宅等以外　　　　</t>
    </r>
    <r>
      <rPr>
        <sz val="11"/>
        <rFont val="ＭＳ Ｐゴシック"/>
        <family val="3"/>
        <charset val="128"/>
      </rPr>
      <t>□</t>
    </r>
    <r>
      <rPr>
        <sz val="11"/>
        <color theme="1"/>
        <rFont val="ＭＳ Ｐゴシック"/>
        <family val="3"/>
        <charset val="128"/>
      </rPr>
      <t>特定工場等）</t>
    </r>
    <rPh sb="2" eb="4">
      <t>ジュウタク</t>
    </rPh>
    <rPh sb="4" eb="5">
      <t>トウ</t>
    </rPh>
    <rPh sb="10" eb="12">
      <t>ジュウタク</t>
    </rPh>
    <rPh sb="12" eb="13">
      <t>トウ</t>
    </rPh>
    <rPh sb="13" eb="15">
      <t>イガイ</t>
    </rPh>
    <rPh sb="20" eb="22">
      <t>トクテイ</t>
    </rPh>
    <rPh sb="22" eb="24">
      <t>コウジョウ</t>
    </rPh>
    <rPh sb="24" eb="25">
      <t>トウ</t>
    </rPh>
    <phoneticPr fontId="1"/>
  </si>
  <si>
    <t>植栽内訳</t>
    <rPh sb="0" eb="2">
      <t>ショクサイ</t>
    </rPh>
    <rPh sb="2" eb="4">
      <t>ウチワケ</t>
    </rPh>
    <phoneticPr fontId="1"/>
  </si>
  <si>
    <t>道路等から2ｍ以内に面する</t>
    <rPh sb="0" eb="2">
      <t>ドウロ</t>
    </rPh>
    <rPh sb="2" eb="3">
      <t>トウ</t>
    </rPh>
    <rPh sb="7" eb="9">
      <t>イナイ</t>
    </rPh>
    <rPh sb="10" eb="11">
      <t>メン</t>
    </rPh>
    <phoneticPr fontId="1"/>
  </si>
  <si>
    <t>道路等から6ｍ以内に面する</t>
    <rPh sb="0" eb="2">
      <t>ドウロ</t>
    </rPh>
    <rPh sb="2" eb="3">
      <t>トウ</t>
    </rPh>
    <rPh sb="7" eb="9">
      <t>イナイ</t>
    </rPh>
    <rPh sb="10" eb="11">
      <t>メン</t>
    </rPh>
    <phoneticPr fontId="1"/>
  </si>
  <si>
    <t>上記以外の位置</t>
    <rPh sb="0" eb="2">
      <t>ジョウキ</t>
    </rPh>
    <rPh sb="2" eb="4">
      <t>イガイ</t>
    </rPh>
    <rPh sb="5" eb="7">
      <t>イチ</t>
    </rPh>
    <phoneticPr fontId="1"/>
  </si>
  <si>
    <t>高木1
（4.0m＞H≧2.5ｍ）</t>
    <rPh sb="0" eb="2">
      <t>コウボク</t>
    </rPh>
    <phoneticPr fontId="1"/>
  </si>
  <si>
    <t>高木3
（7.0ｍ＞H≧5.5m）</t>
    <rPh sb="0" eb="2">
      <t>コウボク</t>
    </rPh>
    <phoneticPr fontId="1"/>
  </si>
  <si>
    <t>本数×3.8㎡×2.0</t>
    <rPh sb="0" eb="2">
      <t>ホンスウ</t>
    </rPh>
    <phoneticPr fontId="1"/>
  </si>
  <si>
    <t>本数×8㎡×2.0</t>
    <rPh sb="0" eb="2">
      <t>ホンスウ</t>
    </rPh>
    <phoneticPr fontId="1"/>
  </si>
  <si>
    <t>本数×13.8㎡×2.0</t>
    <rPh sb="0" eb="2">
      <t>ホンスウ</t>
    </rPh>
    <phoneticPr fontId="1"/>
  </si>
  <si>
    <t>本数×21.2㎡×2.0</t>
    <rPh sb="0" eb="2">
      <t>ホンスウ</t>
    </rPh>
    <phoneticPr fontId="1"/>
  </si>
  <si>
    <t>本数×30.1㎡×2.0</t>
    <rPh sb="0" eb="2">
      <t>ホンスウ</t>
    </rPh>
    <phoneticPr fontId="1"/>
  </si>
  <si>
    <t>長さ×（奥行き0.5ｍ+高さ1.2m）×2.0</t>
    <rPh sb="0" eb="1">
      <t>ナガ</t>
    </rPh>
    <rPh sb="4" eb="6">
      <t>オクユ</t>
    </rPh>
    <rPh sb="12" eb="13">
      <t>タカ</t>
    </rPh>
    <phoneticPr fontId="1"/>
  </si>
  <si>
    <t>本数×3.8㎡×1.5</t>
    <rPh sb="0" eb="2">
      <t>ホンスウ</t>
    </rPh>
    <phoneticPr fontId="1"/>
  </si>
  <si>
    <t>本数×8㎡×1.5</t>
    <rPh sb="0" eb="2">
      <t>ホンスウ</t>
    </rPh>
    <phoneticPr fontId="1"/>
  </si>
  <si>
    <t>本数×13.8㎡×1.5</t>
    <rPh sb="0" eb="2">
      <t>ホンスウ</t>
    </rPh>
    <phoneticPr fontId="1"/>
  </si>
  <si>
    <t>本数×21.2㎡×1.5</t>
    <rPh sb="0" eb="2">
      <t>ホンスウ</t>
    </rPh>
    <phoneticPr fontId="1"/>
  </si>
  <si>
    <t>本数×30.1㎡×1.5</t>
    <rPh sb="0" eb="2">
      <t>ホンスウ</t>
    </rPh>
    <phoneticPr fontId="1"/>
  </si>
  <si>
    <t>長さ×（奥行き0.5ｍ+高さ1.2m）×1.5</t>
    <rPh sb="0" eb="1">
      <t>ナガ</t>
    </rPh>
    <rPh sb="4" eb="6">
      <t>オクユ</t>
    </rPh>
    <rPh sb="12" eb="13">
      <t>タカ</t>
    </rPh>
    <phoneticPr fontId="1"/>
  </si>
  <si>
    <t>長さ×（奥行き0.5ｍ+高さ1.2m）</t>
    <rPh sb="0" eb="1">
      <t>ナガ</t>
    </rPh>
    <rPh sb="4" eb="6">
      <t>オクユ</t>
    </rPh>
    <rPh sb="12" eb="13">
      <t>タカ</t>
    </rPh>
    <phoneticPr fontId="1"/>
  </si>
  <si>
    <t>建築物緑化の面積との振替増(+)減(-)
(㎡)</t>
    <rPh sb="6" eb="8">
      <t>メンセキ</t>
    </rPh>
    <phoneticPr fontId="1"/>
  </si>
  <si>
    <t>　神戸市建築物等における環境配慮の推進に関する条例第23条第2項又は第3項の規定により、</t>
    <rPh sb="25" eb="26">
      <t>ダイ</t>
    </rPh>
    <rPh sb="28" eb="29">
      <t>ジョウ</t>
    </rPh>
    <rPh sb="29" eb="30">
      <t>ダイ</t>
    </rPh>
    <rPh sb="31" eb="32">
      <t>コウ</t>
    </rPh>
    <rPh sb="32" eb="33">
      <t>マタ</t>
    </rPh>
    <rPh sb="34" eb="35">
      <t>ダイ</t>
    </rPh>
    <rPh sb="36" eb="37">
      <t>コウ</t>
    </rPh>
    <rPh sb="38" eb="40">
      <t>キテイ</t>
    </rPh>
    <phoneticPr fontId="1"/>
  </si>
  <si>
    <r>
      <t>緑地率（F)/(A)×100</t>
    </r>
    <r>
      <rPr>
        <sz val="9"/>
        <rFont val="ＭＳ Ｐ明朝"/>
        <family val="1"/>
        <charset val="128"/>
      </rPr>
      <t xml:space="preserve">
※露天のプール等がある場合、
（Ａ’）を（Ａ）に代入可能</t>
    </r>
    <rPh sb="0" eb="2">
      <t>リョクチ</t>
    </rPh>
    <rPh sb="2" eb="3">
      <t>リツ</t>
    </rPh>
    <rPh sb="16" eb="18">
      <t>ロテン</t>
    </rPh>
    <rPh sb="22" eb="23">
      <t>トウ</t>
    </rPh>
    <rPh sb="26" eb="28">
      <t>バアイ</t>
    </rPh>
    <rPh sb="39" eb="41">
      <t>ダイニュウ</t>
    </rPh>
    <rPh sb="41" eb="43">
      <t>カノウ</t>
    </rPh>
    <phoneticPr fontId="1"/>
  </si>
  <si>
    <r>
      <t>壁面※基盤造成型のみ</t>
    </r>
    <r>
      <rPr>
        <sz val="9"/>
        <rFont val="ＭＳ Ｐ明朝"/>
        <family val="1"/>
        <charset val="128"/>
      </rPr>
      <t xml:space="preserve">
（道路等から２ｍ以内に面するもの。）</t>
    </r>
    <rPh sb="0" eb="2">
      <t>ヘキメン</t>
    </rPh>
    <rPh sb="3" eb="8">
      <t>キバンゾウセイガタ</t>
    </rPh>
    <rPh sb="12" eb="14">
      <t>ドウロ</t>
    </rPh>
    <rPh sb="14" eb="15">
      <t>トウ</t>
    </rPh>
    <rPh sb="19" eb="21">
      <t>イナイ</t>
    </rPh>
    <rPh sb="22" eb="23">
      <t>メン</t>
    </rPh>
    <phoneticPr fontId="1"/>
  </si>
  <si>
    <t>数量×2.0</t>
    <rPh sb="0" eb="2">
      <t>スウリョウ</t>
    </rPh>
    <phoneticPr fontId="1"/>
  </si>
  <si>
    <r>
      <t>壁面※基盤造成型のみ</t>
    </r>
    <r>
      <rPr>
        <sz val="9"/>
        <rFont val="ＭＳ Ｐ明朝"/>
        <family val="1"/>
        <charset val="128"/>
      </rPr>
      <t xml:space="preserve">
（道路等から6ｍ以内に面するもの。）</t>
    </r>
    <r>
      <rPr>
        <sz val="11"/>
        <color theme="1"/>
        <rFont val="ＭＳ Ｐゴシック"/>
        <family val="2"/>
        <charset val="128"/>
        <scheme val="minor"/>
      </rPr>
      <t/>
    </r>
    <rPh sb="0" eb="2">
      <t>ヘキメン</t>
    </rPh>
    <rPh sb="3" eb="8">
      <t>キバンゾウセイガタ</t>
    </rPh>
    <rPh sb="12" eb="14">
      <t>ドウロ</t>
    </rPh>
    <rPh sb="14" eb="15">
      <t>トウ</t>
    </rPh>
    <rPh sb="19" eb="21">
      <t>イナイ</t>
    </rPh>
    <rPh sb="22" eb="23">
      <t>メン</t>
    </rPh>
    <phoneticPr fontId="1"/>
  </si>
  <si>
    <t>数量×1.5</t>
    <rPh sb="0" eb="2">
      <t>スウリョウ</t>
    </rPh>
    <phoneticPr fontId="1"/>
  </si>
  <si>
    <r>
      <rPr>
        <sz val="10"/>
        <rFont val="ＭＳ Ｐ明朝"/>
        <family val="1"/>
        <charset val="128"/>
      </rPr>
      <t>必要緑地面積算定上の建築面積</t>
    </r>
    <r>
      <rPr>
        <sz val="11"/>
        <rFont val="ＭＳ Ｐ明朝"/>
        <family val="1"/>
        <charset val="128"/>
      </rPr>
      <t xml:space="preserve">
(Ａ’)=（Ａ)－（Ｃ’)</t>
    </r>
    <rPh sb="0" eb="2">
      <t>ヒツヨウ</t>
    </rPh>
    <rPh sb="2" eb="4">
      <t>リョクチ</t>
    </rPh>
    <rPh sb="4" eb="6">
      <t>メンセキ</t>
    </rPh>
    <rPh sb="6" eb="9">
      <t>サンテイジョウ</t>
    </rPh>
    <rPh sb="10" eb="12">
      <t>ケンチク</t>
    </rPh>
    <rPh sb="12" eb="14">
      <t>メンセキ</t>
    </rPh>
    <phoneticPr fontId="1"/>
  </si>
  <si>
    <r>
      <t>壁面</t>
    </r>
    <r>
      <rPr>
        <sz val="9"/>
        <rFont val="ＭＳ Ｐ明朝"/>
        <family val="1"/>
        <charset val="128"/>
      </rPr>
      <t xml:space="preserve">
（上記以外のもの。）</t>
    </r>
    <r>
      <rPr>
        <sz val="11"/>
        <color theme="1"/>
        <rFont val="ＭＳ Ｐゴシック"/>
        <family val="2"/>
        <charset val="128"/>
        <scheme val="minor"/>
      </rPr>
      <t/>
    </r>
    <rPh sb="0" eb="2">
      <t>ヘキメン</t>
    </rPh>
    <rPh sb="4" eb="6">
      <t>ジョウキ</t>
    </rPh>
    <rPh sb="6" eb="8">
      <t>イガイ</t>
    </rPh>
    <phoneticPr fontId="1"/>
  </si>
  <si>
    <t>備考</t>
    <rPh sb="0" eb="2">
      <t>ビコウ</t>
    </rPh>
    <phoneticPr fontId="1"/>
  </si>
  <si>
    <t>１　この様式及び様式第６号において、「計画開発区域」とは、次に掲げる区域のうち、緑地として整備する計画がある部分の面積が当該区域の合計面積に対する割合として10パーセント以上であり、計画的に、かつ、将来にわたって確保されるものと認められるものをいう。
(1) 近畿圏の近郊整備区域及び都市開発区域の整備及び開発に関する法律（昭和39年法律第145号）第２条第４項に規定する工業団地造成事業の施行区域
(2) 流通業務市街地の整備に関する法律（昭和41年法律第110号）第２条第４項に規定する事業地
(3) 新住宅市街地開発法（昭和38年法律第134号）第２条第４項に規定する事業地
(4) 土地区画整理法（昭和29年法律第119号）第２条第４項に規定する施行地区
(5) 公有水面埋立法（大正10年法律第57号）第２条第１項の免許に係る埋立に関する工事の施行区域
(6) 前各号に掲げるもののほか、これらに類するものとして市長が認める区域</t>
    <phoneticPr fontId="1"/>
  </si>
  <si>
    <t>２　この様式及び様式第６号において、「グラスパーキング」とは、芝生その他の地被植物でその表面を覆う工法により緑化する駐車区画をいう。</t>
    <phoneticPr fontId="1"/>
  </si>
  <si>
    <r>
      <t>法定建蔽率</t>
    </r>
    <r>
      <rPr>
        <sz val="7"/>
        <color theme="1"/>
        <rFont val="ＭＳ Ｐ明朝"/>
        <family val="1"/>
        <charset val="128"/>
      </rPr>
      <t xml:space="preserve">
（変更届では記入不要）</t>
    </r>
    <rPh sb="0" eb="2">
      <t>ホウテイ</t>
    </rPh>
    <rPh sb="2" eb="4">
      <t>ケンペイ</t>
    </rPh>
    <rPh sb="4" eb="5">
      <t>リツ</t>
    </rPh>
    <rPh sb="7" eb="10">
      <t>ヘンコウトドケ</t>
    </rPh>
    <rPh sb="12" eb="14">
      <t>キニュウ</t>
    </rPh>
    <rPh sb="14" eb="16">
      <t>フヨウ</t>
    </rPh>
    <phoneticPr fontId="1"/>
  </si>
  <si>
    <t>学校、社会福祉施設及び教育施設（施設の形状が学校に類するものに限る。以下同じ。）以外の場合に使用してください。</t>
    <rPh sb="0" eb="2">
      <t>ガッコウ</t>
    </rPh>
    <rPh sb="3" eb="5">
      <t>シャカイ</t>
    </rPh>
    <rPh sb="5" eb="7">
      <t>フクシ</t>
    </rPh>
    <rPh sb="7" eb="9">
      <t>シセツ</t>
    </rPh>
    <rPh sb="9" eb="10">
      <t>オヨ</t>
    </rPh>
    <rPh sb="11" eb="13">
      <t>キョウイク</t>
    </rPh>
    <rPh sb="13" eb="15">
      <t>シセツ</t>
    </rPh>
    <rPh sb="16" eb="18">
      <t>シセツ</t>
    </rPh>
    <rPh sb="19" eb="21">
      <t>ケイジョウ</t>
    </rPh>
    <rPh sb="22" eb="24">
      <t>ガッコウ</t>
    </rPh>
    <rPh sb="25" eb="26">
      <t>ルイ</t>
    </rPh>
    <rPh sb="31" eb="32">
      <t>カギ</t>
    </rPh>
    <rPh sb="34" eb="36">
      <t>イカ</t>
    </rPh>
    <rPh sb="36" eb="37">
      <t>オナ</t>
    </rPh>
    <rPh sb="40" eb="42">
      <t>イガイ</t>
    </rPh>
    <rPh sb="43" eb="45">
      <t>バアイ</t>
    </rPh>
    <rPh sb="46" eb="48">
      <t>シヨウ</t>
    </rPh>
    <phoneticPr fontId="1"/>
  </si>
  <si>
    <t>　建築物等の緑化に関する計画　</t>
    <phoneticPr fontId="1"/>
  </si>
  <si>
    <t>　建築物等の緑化に関する計画の変更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</si>
</sst>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
    <numFmt numFmtId="177" formatCode="0.0_ "/>
    <numFmt numFmtId="178" formatCode="0.0%"/>
    <numFmt numFmtId="179" formatCode="&quot;+&quot;\ 0.00;&quot;-&quot;\ 0.00;0.00"/>
    <numFmt numFmtId="180" formatCode="###&quot;%&quot;"/>
    <numFmt numFmtId="181" formatCode="#,##0.00_ "/>
    <numFmt numFmtId="182" formatCode="#,##0_ "/>
    <numFmt numFmtId="183" formatCode="#,##0.0_ "/>
    <numFmt numFmtId="184" formatCode="#,##0.00_);[Red]\(#,##0.00\)"/>
    <numFmt numFmtId="185" formatCode="[$-411]ggge&quot;年&quot;m&quot;月&quot;d&quot;日&quot;;@"/>
    <numFmt numFmtId="186" formatCode="0.00_ "/>
    <numFmt numFmtId="187" formatCode="#,##0_);[Red]\(#,##0\)"/>
    <numFmt numFmtId="188" formatCode="\(#,##0.00\)"/>
    <numFmt numFmtId="189" formatCode="#,##0.00_ ;[Red]\-#,##0.00\ "/>
    <numFmt numFmtId="190" formatCode="0.00_ ;[Red]\-0.00\ "/>
  </numFmts>
  <fonts count="32">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4"/>
      <color theme="1"/>
      <name val="ＭＳ Ｐ明朝"/>
      <family val="1"/>
      <charset val="128"/>
    </font>
    <font>
      <sz val="10"/>
      <color theme="1"/>
      <name val="ＭＳ Ｐ明朝"/>
      <family val="1"/>
      <charset val="128"/>
    </font>
    <font>
      <sz val="7"/>
      <color theme="1"/>
      <name val="ＭＳ Ｐ明朝"/>
      <family val="1"/>
      <charset val="128"/>
    </font>
    <font>
      <sz val="11"/>
      <color theme="1"/>
      <name val="ＭＳ Ｐゴシック"/>
      <family val="2"/>
      <charset val="128"/>
      <scheme val="minor"/>
    </font>
    <font>
      <sz val="11"/>
      <color rgb="FFFF0000"/>
      <name val="ＭＳ Ｐゴシック"/>
      <family val="3"/>
      <charset val="128"/>
    </font>
    <font>
      <sz val="11"/>
      <name val="ＭＳ Ｐゴシック"/>
      <family val="3"/>
      <charset val="128"/>
    </font>
    <font>
      <sz val="10"/>
      <color theme="1"/>
      <name val="ＭＳ Ｐゴシック"/>
      <family val="2"/>
      <charset val="128"/>
      <scheme val="minor"/>
    </font>
    <font>
      <sz val="10.5"/>
      <color theme="1"/>
      <name val="ＭＳ Ｐ明朝"/>
      <family val="1"/>
      <charset val="128"/>
    </font>
    <font>
      <sz val="10.5"/>
      <color theme="1"/>
      <name val="ＭＳ Ｐゴシック"/>
      <family val="2"/>
      <charset val="128"/>
      <scheme val="minor"/>
    </font>
    <font>
      <b/>
      <sz val="11"/>
      <color theme="1"/>
      <name val="ＭＳ 明朝"/>
      <family val="1"/>
      <charset val="128"/>
    </font>
    <font>
      <sz val="11"/>
      <name val="ＭＳ Ｐ明朝"/>
      <family val="1"/>
      <charset val="128"/>
    </font>
    <font>
      <sz val="9"/>
      <color theme="1"/>
      <name val="ＭＳ Ｐゴシック"/>
      <family val="2"/>
      <charset val="128"/>
      <scheme val="minor"/>
    </font>
    <font>
      <b/>
      <sz val="11"/>
      <name val="ＭＳ 明朝"/>
      <family val="1"/>
      <charset val="128"/>
    </font>
    <font>
      <sz val="11"/>
      <name val="ＭＳ Ｐゴシック"/>
      <family val="3"/>
      <charset val="128"/>
      <scheme val="minor"/>
    </font>
    <font>
      <sz val="9"/>
      <name val="ＭＳ Ｐ明朝"/>
      <family val="1"/>
      <charset val="128"/>
    </font>
    <font>
      <sz val="9"/>
      <name val="ＭＳ Ｐゴシック"/>
      <family val="3"/>
      <charset val="128"/>
    </font>
    <font>
      <sz val="8"/>
      <name val="ＭＳ Ｐ明朝"/>
      <family val="1"/>
      <charset val="128"/>
    </font>
    <font>
      <sz val="8.5"/>
      <name val="ＭＳ Ｐ明朝"/>
      <family val="1"/>
      <charset val="128"/>
    </font>
    <font>
      <sz val="11"/>
      <name val="ＭＳ Ｐゴシック"/>
      <family val="2"/>
      <charset val="128"/>
      <scheme val="minor"/>
    </font>
    <font>
      <sz val="10"/>
      <name val="ＭＳ Ｐ明朝"/>
      <family val="1"/>
      <charset val="128"/>
    </font>
    <font>
      <sz val="12"/>
      <color indexed="81"/>
      <name val="ＭＳ Ｐゴシック"/>
      <family val="3"/>
      <charset val="128"/>
      <scheme val="minor"/>
    </font>
    <font>
      <sz val="11"/>
      <color theme="0"/>
      <name val="ＭＳ Ｐ明朝"/>
      <family val="1"/>
      <charset val="128"/>
    </font>
    <font>
      <sz val="11"/>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dotted">
        <color indexed="64"/>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dotted">
        <color indexed="64"/>
      </top>
      <bottom style="dott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dotted">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dotted">
        <color indexed="64"/>
      </bottom>
      <diagonal/>
    </border>
    <border>
      <left/>
      <right/>
      <top style="thin">
        <color indexed="64"/>
      </top>
      <bottom style="hair">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hair">
        <color indexed="64"/>
      </left>
      <right style="hair">
        <color indexed="64"/>
      </right>
      <top style="dotted">
        <color indexed="64"/>
      </top>
      <bottom/>
      <diagonal/>
    </border>
    <border>
      <left style="hair">
        <color indexed="64"/>
      </left>
      <right style="medium">
        <color indexed="64"/>
      </right>
      <top style="dotted">
        <color indexed="64"/>
      </top>
      <bottom/>
      <diagonal/>
    </border>
    <border>
      <left style="hair">
        <color indexed="64"/>
      </left>
      <right style="medium">
        <color indexed="64"/>
      </right>
      <top/>
      <bottom style="hair">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bottom/>
      <diagonal/>
    </border>
    <border>
      <left style="thin">
        <color indexed="64"/>
      </left>
      <right style="hair">
        <color indexed="64"/>
      </right>
      <top style="dotted">
        <color indexed="64"/>
      </top>
      <bottom/>
      <diagonal/>
    </border>
    <border diagonalUp="1">
      <left style="thin">
        <color indexed="64"/>
      </left>
      <right style="thin">
        <color indexed="64"/>
      </right>
      <top/>
      <bottom/>
      <diagonal style="thin">
        <color indexed="64"/>
      </diagonal>
    </border>
    <border>
      <left/>
      <right/>
      <top style="medium">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style="hair">
        <color indexed="64"/>
      </left>
      <right style="thin">
        <color indexed="64"/>
      </right>
      <top/>
      <bottom style="hair">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top style="hair">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s>
  <cellStyleXfs count="2">
    <xf numFmtId="0" fontId="0" fillId="0" borderId="0">
      <alignment vertical="center"/>
    </xf>
    <xf numFmtId="38" fontId="11" fillId="0" borderId="0" applyFont="0" applyFill="0" applyBorder="0" applyAlignment="0" applyProtection="0">
      <alignment vertical="center"/>
    </xf>
  </cellStyleXfs>
  <cellXfs count="4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2" fillId="0" borderId="0" xfId="0" applyFont="1" applyBorder="1">
      <alignment vertical="center"/>
    </xf>
    <xf numFmtId="0" fontId="2" fillId="0" borderId="54" xfId="0" applyFont="1" applyBorder="1" applyAlignment="1">
      <alignment horizontal="center" vertical="center" wrapText="1"/>
    </xf>
    <xf numFmtId="0" fontId="2" fillId="0" borderId="66" xfId="0" applyFont="1" applyBorder="1" applyAlignment="1">
      <alignment horizontal="left" vertical="center"/>
    </xf>
    <xf numFmtId="0" fontId="2" fillId="0" borderId="63" xfId="0" applyFont="1" applyBorder="1" applyAlignment="1">
      <alignment horizontal="left" vertical="center"/>
    </xf>
    <xf numFmtId="0" fontId="2" fillId="0" borderId="77" xfId="0" applyFont="1" applyBorder="1">
      <alignment vertical="center"/>
    </xf>
    <xf numFmtId="0" fontId="2" fillId="0" borderId="58" xfId="0" applyFont="1" applyBorder="1">
      <alignment vertical="center"/>
    </xf>
    <xf numFmtId="0" fontId="2" fillId="0" borderId="58" xfId="0" applyFont="1" applyBorder="1" applyAlignment="1">
      <alignment horizontal="center" vertical="center"/>
    </xf>
    <xf numFmtId="0" fontId="2" fillId="0" borderId="79" xfId="0" applyFont="1" applyBorder="1" applyAlignment="1">
      <alignment horizontal="left" vertical="center"/>
    </xf>
    <xf numFmtId="0" fontId="2" fillId="0" borderId="72" xfId="0" applyFont="1" applyBorder="1" applyAlignment="1">
      <alignment horizontal="left" vertical="center"/>
    </xf>
    <xf numFmtId="0" fontId="2" fillId="0" borderId="75" xfId="0" applyFont="1" applyBorder="1" applyAlignment="1">
      <alignment horizontal="center" vertical="center" wrapText="1"/>
    </xf>
    <xf numFmtId="0" fontId="2" fillId="0" borderId="76" xfId="0" applyFont="1" applyBorder="1" applyAlignment="1">
      <alignment horizontal="center" vertical="center"/>
    </xf>
    <xf numFmtId="0" fontId="2" fillId="0" borderId="55" xfId="0" applyFont="1" applyBorder="1" applyAlignment="1">
      <alignment horizontal="center" vertical="center"/>
    </xf>
    <xf numFmtId="0" fontId="2" fillId="0" borderId="85" xfId="0" applyFont="1" applyBorder="1" applyAlignment="1">
      <alignment horizontal="left" vertical="center"/>
    </xf>
    <xf numFmtId="0" fontId="2" fillId="0" borderId="86" xfId="0" applyFont="1" applyBorder="1" applyAlignment="1">
      <alignment horizontal="left" vertical="center"/>
    </xf>
    <xf numFmtId="0" fontId="5" fillId="0" borderId="11" xfId="0" applyFont="1" applyBorder="1" applyAlignment="1">
      <alignment horizontal="left" vertical="center"/>
    </xf>
    <xf numFmtId="0" fontId="2" fillId="0" borderId="45" xfId="0" applyFont="1" applyBorder="1" applyAlignment="1">
      <alignment horizontal="center" vertical="center"/>
    </xf>
    <xf numFmtId="49" fontId="2" fillId="0" borderId="68" xfId="0" applyNumberFormat="1" applyFont="1" applyBorder="1" applyAlignment="1">
      <alignment horizontal="center" vertical="center" shrinkToFit="1"/>
    </xf>
    <xf numFmtId="181" fontId="5" fillId="0" borderId="11" xfId="0" applyNumberFormat="1" applyFont="1" applyBorder="1" applyAlignment="1">
      <alignment vertical="center" shrinkToFit="1"/>
    </xf>
    <xf numFmtId="0" fontId="2" fillId="0" borderId="0" xfId="0" applyFont="1" applyAlignment="1">
      <alignment horizontal="left" vertical="center"/>
    </xf>
    <xf numFmtId="184" fontId="7" fillId="0" borderId="45" xfId="0" applyNumberFormat="1" applyFont="1" applyBorder="1" applyAlignment="1">
      <alignment horizontal="center" vertical="center" shrinkToFit="1"/>
    </xf>
    <xf numFmtId="178" fontId="0" fillId="0" borderId="73" xfId="0" applyNumberFormat="1" applyBorder="1" applyAlignment="1">
      <alignment horizontal="center" vertical="center"/>
    </xf>
    <xf numFmtId="184" fontId="7" fillId="0" borderId="109" xfId="0" applyNumberFormat="1" applyFont="1" applyBorder="1" applyAlignment="1">
      <alignment horizontal="center" vertical="center" shrinkToFit="1"/>
    </xf>
    <xf numFmtId="184" fontId="7" fillId="0" borderId="115" xfId="0" applyNumberFormat="1" applyFont="1" applyBorder="1" applyAlignment="1">
      <alignment horizontal="center" vertical="center" shrinkToFit="1"/>
    </xf>
    <xf numFmtId="0" fontId="2" fillId="0" borderId="0" xfId="0" applyFont="1" applyAlignment="1">
      <alignment vertical="center" wrapText="1"/>
    </xf>
    <xf numFmtId="184" fontId="7" fillId="0" borderId="115" xfId="0" applyNumberFormat="1" applyFont="1" applyBorder="1" applyAlignment="1">
      <alignment horizontal="left" vertical="center" wrapText="1" shrinkToFit="1"/>
    </xf>
    <xf numFmtId="0" fontId="2" fillId="0" borderId="0" xfId="0" applyFont="1" applyAlignment="1">
      <alignment horizontal="left" vertical="center" wrapText="1"/>
    </xf>
    <xf numFmtId="0" fontId="0" fillId="0" borderId="0" xfId="0"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178" fontId="5" fillId="0" borderId="35" xfId="0" applyNumberFormat="1" applyFont="1" applyBorder="1" applyAlignment="1">
      <alignment horizontal="center" vertical="center"/>
    </xf>
    <xf numFmtId="0" fontId="0" fillId="0" borderId="49" xfId="0" applyBorder="1">
      <alignment vertical="center"/>
    </xf>
    <xf numFmtId="0" fontId="0" fillId="0" borderId="34" xfId="0" applyBorder="1">
      <alignment vertical="center"/>
    </xf>
    <xf numFmtId="0" fontId="0" fillId="0" borderId="8" xfId="0" applyBorder="1">
      <alignment vertical="center"/>
    </xf>
    <xf numFmtId="0" fontId="5" fillId="0" borderId="16" xfId="0" applyFont="1" applyBorder="1" applyAlignment="1">
      <alignment vertical="center" wrapText="1"/>
    </xf>
    <xf numFmtId="0" fontId="0" fillId="0" borderId="8" xfId="0" applyBorder="1" applyAlignment="1">
      <alignment horizontal="center" vertical="center"/>
    </xf>
    <xf numFmtId="0" fontId="3" fillId="0" borderId="16" xfId="0" applyFont="1" applyBorder="1" applyAlignment="1">
      <alignment vertical="center" shrinkToFit="1"/>
    </xf>
    <xf numFmtId="0" fontId="2" fillId="0" borderId="16" xfId="0" applyFont="1" applyBorder="1" applyAlignment="1">
      <alignment vertical="center"/>
    </xf>
    <xf numFmtId="0" fontId="2" fillId="0" borderId="16" xfId="0" applyFont="1" applyBorder="1" applyAlignment="1">
      <alignment horizontal="center" vertical="center"/>
    </xf>
    <xf numFmtId="10" fontId="5" fillId="0" borderId="16" xfId="0" applyNumberFormat="1" applyFont="1" applyBorder="1" applyAlignment="1">
      <alignment vertical="center" shrinkToFit="1"/>
    </xf>
    <xf numFmtId="0" fontId="0" fillId="0" borderId="16" xfId="0" applyBorder="1">
      <alignment vertical="center"/>
    </xf>
    <xf numFmtId="0" fontId="0" fillId="0" borderId="4" xfId="0" applyBorder="1">
      <alignment vertical="center"/>
    </xf>
    <xf numFmtId="0" fontId="0" fillId="0" borderId="5" xfId="0" applyBorder="1">
      <alignment vertical="center"/>
    </xf>
    <xf numFmtId="0" fontId="0" fillId="0" borderId="5" xfId="0" applyBorder="1" applyAlignment="1">
      <alignment horizontal="center" vertical="center"/>
    </xf>
    <xf numFmtId="0" fontId="0" fillId="0" borderId="6" xfId="0" applyBorder="1">
      <alignment vertical="center"/>
    </xf>
    <xf numFmtId="184" fontId="7" fillId="0" borderId="45" xfId="0" applyNumberFormat="1" applyFont="1" applyBorder="1" applyAlignment="1">
      <alignment horizontal="center" shrinkToFit="1"/>
    </xf>
    <xf numFmtId="184" fontId="3" fillId="0" borderId="8" xfId="0" applyNumberFormat="1" applyFont="1" applyFill="1" applyBorder="1" applyAlignment="1">
      <alignment horizontal="center" vertical="center" shrinkToFit="1"/>
    </xf>
    <xf numFmtId="184" fontId="3" fillId="0" borderId="55" xfId="0" applyNumberFormat="1" applyFont="1" applyBorder="1" applyAlignment="1">
      <alignment horizontal="center" vertical="center" shrinkToFit="1"/>
    </xf>
    <xf numFmtId="184" fontId="3" fillId="0" borderId="108" xfId="0" applyNumberFormat="1" applyFont="1" applyBorder="1" applyAlignment="1">
      <alignment horizontal="center" vertical="center" shrinkToFit="1"/>
    </xf>
    <xf numFmtId="0" fontId="9" fillId="0" borderId="12" xfId="0" applyFont="1" applyFill="1" applyBorder="1">
      <alignment vertical="center"/>
    </xf>
    <xf numFmtId="0" fontId="9" fillId="0" borderId="20" xfId="0" applyFont="1" applyBorder="1" applyAlignment="1">
      <alignment horizontal="center" vertical="center"/>
    </xf>
    <xf numFmtId="0" fontId="9" fillId="0" borderId="14" xfId="0" applyFont="1" applyFill="1" applyBorder="1">
      <alignment vertical="center"/>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2" fillId="0" borderId="0" xfId="0" applyFont="1" applyBorder="1" applyAlignment="1">
      <alignment horizontal="right" vertical="center"/>
    </xf>
    <xf numFmtId="0" fontId="5" fillId="2" borderId="78" xfId="0" applyFont="1" applyFill="1" applyBorder="1" applyAlignment="1">
      <alignment horizontal="center" vertical="center"/>
    </xf>
    <xf numFmtId="0" fontId="2" fillId="0" borderId="0" xfId="0" applyFont="1" applyBorder="1">
      <alignment vertical="center"/>
    </xf>
    <xf numFmtId="0" fontId="2" fillId="0" borderId="58" xfId="0" applyFont="1" applyBorder="1">
      <alignment vertical="center"/>
    </xf>
    <xf numFmtId="181" fontId="5" fillId="2" borderId="78" xfId="0" applyNumberFormat="1" applyFont="1" applyFill="1" applyBorder="1" applyAlignment="1" applyProtection="1">
      <alignment vertical="center" shrinkToFit="1"/>
      <protection locked="0"/>
    </xf>
    <xf numFmtId="182" fontId="5" fillId="2" borderId="84" xfId="0" applyNumberFormat="1" applyFont="1" applyFill="1" applyBorder="1" applyAlignment="1" applyProtection="1">
      <alignment vertical="center" shrinkToFit="1"/>
      <protection locked="0"/>
    </xf>
    <xf numFmtId="183" fontId="5" fillId="2" borderId="65" xfId="0" applyNumberFormat="1" applyFont="1" applyFill="1" applyBorder="1" applyAlignment="1" applyProtection="1">
      <alignment vertical="center" shrinkToFit="1"/>
      <protection locked="0"/>
    </xf>
    <xf numFmtId="0" fontId="2" fillId="0" borderId="5" xfId="0" applyFont="1" applyBorder="1">
      <alignment vertical="center"/>
    </xf>
    <xf numFmtId="0" fontId="2" fillId="0" borderId="77" xfId="0" applyFont="1" applyBorder="1" applyAlignment="1">
      <alignment vertical="center" textRotation="255"/>
    </xf>
    <xf numFmtId="0" fontId="2" fillId="0" borderId="58" xfId="0" applyFont="1" applyBorder="1" applyAlignment="1">
      <alignment vertical="center" textRotation="255"/>
    </xf>
    <xf numFmtId="0" fontId="2" fillId="0" borderId="0" xfId="0" applyFont="1" applyBorder="1" applyAlignment="1">
      <alignment vertical="center"/>
    </xf>
    <xf numFmtId="0" fontId="2" fillId="0" borderId="49" xfId="0" applyFont="1" applyBorder="1">
      <alignment vertical="center"/>
    </xf>
    <xf numFmtId="0" fontId="2" fillId="0" borderId="34" xfId="0" applyFont="1" applyBorder="1">
      <alignment vertical="center"/>
    </xf>
    <xf numFmtId="0" fontId="2" fillId="0" borderId="8" xfId="0" applyFont="1" applyBorder="1">
      <alignment vertical="center"/>
    </xf>
    <xf numFmtId="0" fontId="2" fillId="0" borderId="16" xfId="0" applyFont="1" applyBorder="1">
      <alignment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16" xfId="0" applyFont="1" applyBorder="1" applyAlignment="1">
      <alignment vertical="center"/>
    </xf>
    <xf numFmtId="0" fontId="5" fillId="2" borderId="62" xfId="0" applyFont="1" applyFill="1" applyBorder="1" applyAlignment="1">
      <alignment horizontal="center" vertical="center"/>
    </xf>
    <xf numFmtId="0" fontId="5" fillId="2" borderId="72" xfId="0" applyFont="1" applyFill="1" applyBorder="1" applyAlignment="1" applyProtection="1">
      <alignment vertical="center"/>
      <protection locked="0"/>
    </xf>
    <xf numFmtId="184" fontId="3" fillId="0" borderId="116" xfId="0" quotePrefix="1" applyNumberFormat="1" applyFont="1" applyFill="1" applyBorder="1" applyAlignment="1" applyProtection="1">
      <alignment horizontal="center" vertical="center" shrinkToFit="1"/>
    </xf>
    <xf numFmtId="184" fontId="3" fillId="0" borderId="76" xfId="0" quotePrefix="1" applyNumberFormat="1" applyFont="1" applyFill="1" applyBorder="1" applyAlignment="1" applyProtection="1">
      <alignment horizontal="center" vertical="center" shrinkToFit="1"/>
    </xf>
    <xf numFmtId="184" fontId="7" fillId="2" borderId="103" xfId="0" applyNumberFormat="1" applyFont="1" applyFill="1" applyBorder="1" applyAlignment="1" applyProtection="1">
      <alignment horizontal="center" vertical="center" shrinkToFit="1"/>
      <protection locked="0"/>
    </xf>
    <xf numFmtId="184" fontId="7" fillId="2" borderId="74" xfId="0" applyNumberFormat="1" applyFont="1" applyFill="1" applyBorder="1" applyAlignment="1" applyProtection="1">
      <alignment horizontal="center" vertical="center" shrinkToFit="1"/>
      <protection locked="0"/>
    </xf>
    <xf numFmtId="184" fontId="7" fillId="2" borderId="77" xfId="0" applyNumberFormat="1" applyFont="1" applyFill="1" applyBorder="1" applyAlignment="1" applyProtection="1">
      <alignment horizontal="center" vertical="center" shrinkToFit="1"/>
      <protection locked="0"/>
    </xf>
    <xf numFmtId="184" fontId="7" fillId="0" borderId="90" xfId="0" applyNumberFormat="1" applyFont="1" applyFill="1" applyBorder="1" applyAlignment="1" applyProtection="1">
      <alignment horizontal="center" vertical="center" shrinkToFit="1"/>
    </xf>
    <xf numFmtId="184" fontId="2" fillId="0" borderId="105" xfId="0" applyNumberFormat="1" applyFont="1" applyBorder="1" applyAlignment="1">
      <alignment horizontal="center" vertical="center" shrinkToFit="1"/>
    </xf>
    <xf numFmtId="184" fontId="2" fillId="0" borderId="104" xfId="0" applyNumberFormat="1" applyFont="1" applyBorder="1" applyAlignment="1">
      <alignment horizontal="center" vertical="center" shrinkToFit="1"/>
    </xf>
    <xf numFmtId="184" fontId="2" fillId="0" borderId="104" xfId="0" applyNumberFormat="1" applyFont="1" applyFill="1" applyBorder="1" applyAlignment="1">
      <alignment horizontal="center" vertical="center" shrinkToFit="1"/>
    </xf>
    <xf numFmtId="184" fontId="2" fillId="0" borderId="53" xfId="0" applyNumberFormat="1" applyFont="1" applyFill="1" applyBorder="1" applyAlignment="1">
      <alignment horizontal="center" vertical="center" shrinkToFit="1"/>
    </xf>
    <xf numFmtId="184" fontId="2" fillId="0" borderId="57" xfId="0" applyNumberFormat="1" applyFont="1" applyFill="1" applyBorder="1" applyAlignment="1">
      <alignment horizontal="center" vertical="center" shrinkToFit="1"/>
    </xf>
    <xf numFmtId="184" fontId="2" fillId="0" borderId="57" xfId="0" applyNumberFormat="1" applyFont="1" applyBorder="1" applyAlignment="1">
      <alignment horizontal="center" vertical="center" shrinkToFit="1"/>
    </xf>
    <xf numFmtId="184" fontId="2" fillId="0" borderId="53" xfId="0" applyNumberFormat="1" applyFont="1" applyBorder="1" applyAlignment="1">
      <alignment horizontal="center" vertical="center" shrinkToFit="1"/>
    </xf>
    <xf numFmtId="184" fontId="2" fillId="0" borderId="88" xfId="0" applyNumberFormat="1" applyFont="1" applyBorder="1" applyAlignment="1">
      <alignment horizontal="center" vertical="center" shrinkToFit="1"/>
    </xf>
    <xf numFmtId="184" fontId="2" fillId="0" borderId="67" xfId="0" applyNumberFormat="1" applyFont="1" applyBorder="1" applyAlignment="1">
      <alignment horizontal="center" vertical="center" shrinkToFit="1"/>
    </xf>
    <xf numFmtId="184" fontId="2" fillId="0" borderId="68" xfId="0" applyNumberFormat="1" applyFont="1" applyBorder="1" applyAlignment="1">
      <alignment horizontal="center" vertical="center" shrinkToFit="1"/>
    </xf>
    <xf numFmtId="184" fontId="2" fillId="0" borderId="55" xfId="0" applyNumberFormat="1" applyFont="1" applyFill="1" applyBorder="1" applyAlignment="1">
      <alignment horizontal="center" shrinkToFit="1"/>
    </xf>
    <xf numFmtId="184" fontId="2" fillId="0" borderId="55" xfId="0" applyNumberFormat="1" applyFont="1" applyFill="1" applyBorder="1" applyAlignment="1">
      <alignment horizontal="center" vertical="center" shrinkToFit="1"/>
    </xf>
    <xf numFmtId="184" fontId="2" fillId="0" borderId="108" xfId="0" applyNumberFormat="1" applyFont="1" applyFill="1" applyBorder="1" applyAlignment="1" applyProtection="1">
      <alignment horizontal="center" vertical="center" shrinkToFit="1"/>
    </xf>
    <xf numFmtId="184" fontId="2" fillId="0" borderId="55" xfId="0" applyNumberFormat="1" applyFont="1" applyFill="1" applyBorder="1" applyAlignment="1" applyProtection="1">
      <alignment horizontal="center" vertical="center" shrinkToFit="1"/>
    </xf>
    <xf numFmtId="184" fontId="7" fillId="2" borderId="58" xfId="0" applyNumberFormat="1" applyFont="1" applyFill="1" applyBorder="1" applyAlignment="1" applyProtection="1">
      <alignment horizontal="center" vertical="center" shrinkToFit="1"/>
      <protection locked="0"/>
    </xf>
    <xf numFmtId="187" fontId="9" fillId="0" borderId="31" xfId="1" applyNumberFormat="1" applyFont="1" applyBorder="1">
      <alignment vertical="center"/>
    </xf>
    <xf numFmtId="188" fontId="2" fillId="0" borderId="4" xfId="0" applyNumberFormat="1" applyFont="1" applyFill="1" applyBorder="1" applyAlignment="1">
      <alignment horizontal="center" vertical="center" shrinkToFit="1"/>
    </xf>
    <xf numFmtId="188" fontId="2" fillId="0" borderId="58" xfId="0" applyNumberFormat="1" applyFont="1" applyFill="1" applyBorder="1" applyAlignment="1">
      <alignment horizontal="center" vertical="center" shrinkToFit="1"/>
    </xf>
    <xf numFmtId="188" fontId="2" fillId="0" borderId="58" xfId="0" applyNumberFormat="1" applyFont="1" applyBorder="1" applyAlignment="1">
      <alignment horizontal="center" vertical="center" shrinkToFit="1"/>
    </xf>
    <xf numFmtId="188" fontId="2" fillId="0" borderId="68" xfId="0" applyNumberFormat="1" applyFont="1" applyBorder="1" applyAlignment="1">
      <alignment horizontal="center" vertical="center" shrinkToFit="1"/>
    </xf>
    <xf numFmtId="188" fontId="2" fillId="0" borderId="52" xfId="0" applyNumberFormat="1" applyFont="1" applyFill="1" applyBorder="1" applyAlignment="1">
      <alignment horizontal="center" vertical="center" shrinkToFit="1"/>
    </xf>
    <xf numFmtId="188" fontId="2" fillId="0" borderId="56" xfId="0" applyNumberFormat="1" applyFont="1" applyFill="1" applyBorder="1" applyAlignment="1">
      <alignment horizontal="center" vertical="center" shrinkToFit="1"/>
    </xf>
    <xf numFmtId="188" fontId="2" fillId="0" borderId="56" xfId="0" applyNumberFormat="1" applyFont="1" applyBorder="1" applyAlignment="1">
      <alignment horizontal="center" vertical="center" shrinkToFit="1"/>
    </xf>
    <xf numFmtId="188" fontId="2" fillId="0" borderId="110" xfId="0" applyNumberFormat="1" applyFont="1" applyBorder="1" applyAlignment="1">
      <alignment horizontal="center" vertical="center" shrinkToFit="1"/>
    </xf>
    <xf numFmtId="184" fontId="2" fillId="0" borderId="124" xfId="0" applyNumberFormat="1" applyFont="1" applyFill="1" applyBorder="1" applyAlignment="1">
      <alignment horizontal="center" vertical="center" shrinkToFit="1"/>
    </xf>
    <xf numFmtId="0" fontId="2" fillId="0" borderId="11" xfId="0" applyFont="1" applyBorder="1" applyAlignment="1">
      <alignment horizontal="left" vertical="center"/>
    </xf>
    <xf numFmtId="0" fontId="18" fillId="0" borderId="39" xfId="0" applyFont="1" applyFill="1" applyBorder="1" applyAlignment="1">
      <alignment horizontal="center" vertical="center" wrapText="1"/>
    </xf>
    <xf numFmtId="182" fontId="5" fillId="2" borderId="65" xfId="0" applyNumberFormat="1" applyFont="1" applyFill="1" applyBorder="1" applyAlignment="1" applyProtection="1">
      <alignment vertical="center" shrinkToFit="1"/>
      <protection locked="0"/>
    </xf>
    <xf numFmtId="0" fontId="3" fillId="0" borderId="55" xfId="0" applyFont="1" applyBorder="1" applyAlignment="1">
      <alignment horizontal="center" vertical="center"/>
    </xf>
    <xf numFmtId="0" fontId="3" fillId="0" borderId="58" xfId="0" applyFont="1" applyBorder="1">
      <alignment vertical="center"/>
    </xf>
    <xf numFmtId="184" fontId="3" fillId="0" borderId="53" xfId="0" applyNumberFormat="1" applyFont="1" applyFill="1" applyBorder="1" applyAlignment="1">
      <alignment horizontal="center" vertical="center" shrinkToFit="1"/>
    </xf>
    <xf numFmtId="0" fontId="19" fillId="0" borderId="0" xfId="0" applyFont="1" applyBorder="1" applyAlignment="1">
      <alignment vertical="center"/>
    </xf>
    <xf numFmtId="0" fontId="19" fillId="0" borderId="5" xfId="0" applyFont="1" applyBorder="1">
      <alignment vertical="center"/>
    </xf>
    <xf numFmtId="0" fontId="19" fillId="0" borderId="0" xfId="0" applyFont="1" applyBorder="1">
      <alignment vertical="center"/>
    </xf>
    <xf numFmtId="0" fontId="3" fillId="0" borderId="54" xfId="0" applyFont="1" applyBorder="1" applyAlignment="1">
      <alignment horizontal="center" vertical="top" wrapText="1"/>
    </xf>
    <xf numFmtId="0" fontId="9" fillId="0" borderId="44" xfId="0" applyFont="1" applyBorder="1" applyAlignment="1">
      <alignment horizontal="center" vertical="top" wrapText="1"/>
    </xf>
    <xf numFmtId="0" fontId="9" fillId="0" borderId="1" xfId="0" applyFont="1" applyBorder="1" applyAlignment="1">
      <alignment horizontal="center" vertical="center" shrinkToFit="1"/>
    </xf>
    <xf numFmtId="0" fontId="9" fillId="0" borderId="6" xfId="0" applyFont="1" applyBorder="1" applyAlignment="1">
      <alignment horizontal="center" vertical="center" shrinkToFit="1"/>
    </xf>
    <xf numFmtId="0" fontId="2" fillId="0" borderId="1" xfId="0" applyFont="1" applyBorder="1" applyAlignment="1">
      <alignment vertical="center" textRotation="255"/>
    </xf>
    <xf numFmtId="0" fontId="2" fillId="0" borderId="129" xfId="0" applyFont="1" applyBorder="1" applyAlignment="1">
      <alignment vertical="center" textRotation="255"/>
    </xf>
    <xf numFmtId="181" fontId="5" fillId="2" borderId="88" xfId="0" applyNumberFormat="1" applyFont="1" applyFill="1" applyBorder="1" applyAlignment="1" applyProtection="1">
      <alignment vertical="center" shrinkToFit="1"/>
      <protection locked="0"/>
    </xf>
    <xf numFmtId="0" fontId="2" fillId="0" borderId="89" xfId="0" applyFont="1" applyBorder="1" applyAlignment="1">
      <alignment horizontal="left" vertical="center"/>
    </xf>
    <xf numFmtId="182" fontId="5" fillId="2" borderId="78" xfId="0" applyNumberFormat="1" applyFont="1" applyFill="1" applyBorder="1" applyAlignment="1" applyProtection="1">
      <alignment vertical="center" shrinkToFit="1"/>
      <protection locked="0"/>
    </xf>
    <xf numFmtId="183" fontId="5" fillId="2" borderId="91" xfId="0" applyNumberFormat="1" applyFont="1" applyFill="1" applyBorder="1" applyAlignment="1" applyProtection="1">
      <alignment vertical="center" shrinkToFit="1"/>
      <protection locked="0"/>
    </xf>
    <xf numFmtId="0" fontId="2" fillId="0" borderId="92" xfId="0" applyFont="1" applyBorder="1" applyAlignment="1">
      <alignment horizontal="left" vertical="center"/>
    </xf>
    <xf numFmtId="0" fontId="2" fillId="0" borderId="127" xfId="0" applyFont="1" applyBorder="1" applyAlignment="1">
      <alignment horizontal="left" vertical="center"/>
    </xf>
    <xf numFmtId="0" fontId="18" fillId="0" borderId="0" xfId="0" applyFont="1">
      <alignment vertical="center"/>
    </xf>
    <xf numFmtId="0" fontId="18" fillId="0" borderId="49" xfId="0" applyFont="1" applyBorder="1">
      <alignment vertical="center"/>
    </xf>
    <xf numFmtId="0" fontId="18" fillId="0" borderId="34" xfId="0" applyFont="1" applyBorder="1">
      <alignment vertical="center"/>
    </xf>
    <xf numFmtId="0" fontId="18" fillId="0" borderId="8" xfId="0" applyFont="1" applyBorder="1">
      <alignment vertical="center"/>
    </xf>
    <xf numFmtId="0" fontId="18" fillId="0" borderId="9" xfId="0" applyFont="1" applyBorder="1" applyAlignment="1">
      <alignment horizontal="center" vertical="center"/>
    </xf>
    <xf numFmtId="0" fontId="18" fillId="0" borderId="16" xfId="0" applyFont="1" applyBorder="1">
      <alignment vertical="center"/>
    </xf>
    <xf numFmtId="0" fontId="18" fillId="0" borderId="0" xfId="0" applyFont="1" applyBorder="1" applyAlignment="1">
      <alignment vertical="center" textRotation="255"/>
    </xf>
    <xf numFmtId="0" fontId="18" fillId="0" borderId="0" xfId="0" applyFont="1" applyBorder="1" applyAlignment="1">
      <alignment vertical="center"/>
    </xf>
    <xf numFmtId="181" fontId="18" fillId="0" borderId="0" xfId="0" applyNumberFormat="1" applyFont="1" applyFill="1" applyBorder="1" applyAlignment="1" applyProtection="1">
      <alignment horizontal="center" vertical="center"/>
    </xf>
    <xf numFmtId="0" fontId="18" fillId="0" borderId="0" xfId="0" applyFont="1" applyBorder="1" applyAlignment="1">
      <alignment horizontal="center" vertical="center"/>
    </xf>
    <xf numFmtId="181" fontId="13" fillId="2" borderId="88" xfId="0" applyNumberFormat="1" applyFont="1" applyFill="1" applyBorder="1" applyProtection="1">
      <alignment vertical="center"/>
      <protection locked="0"/>
    </xf>
    <xf numFmtId="0" fontId="18" fillId="0" borderId="34" xfId="0" applyFont="1" applyBorder="1" applyAlignment="1">
      <alignment horizontal="center" vertical="center"/>
    </xf>
    <xf numFmtId="2" fontId="18" fillId="0" borderId="88" xfId="0" applyNumberFormat="1" applyFont="1" applyBorder="1">
      <alignment vertical="center"/>
    </xf>
    <xf numFmtId="0" fontId="18" fillId="0" borderId="19" xfId="0" applyFont="1" applyBorder="1" applyAlignment="1">
      <alignment horizontal="center" vertical="center"/>
    </xf>
    <xf numFmtId="0" fontId="13" fillId="0" borderId="22" xfId="0" applyFont="1" applyBorder="1" applyAlignment="1">
      <alignment horizontal="center" vertical="center"/>
    </xf>
    <xf numFmtId="0" fontId="18" fillId="0" borderId="0" xfId="0" applyFont="1" applyBorder="1" applyAlignment="1">
      <alignment horizontal="center" vertical="center" textRotation="255"/>
    </xf>
    <xf numFmtId="0" fontId="18" fillId="0" borderId="0" xfId="0" applyFont="1" applyBorder="1" applyAlignment="1">
      <alignment vertical="center" wrapText="1"/>
    </xf>
    <xf numFmtId="181" fontId="18" fillId="0" borderId="0" xfId="0" applyNumberFormat="1" applyFont="1" applyBorder="1">
      <alignment vertical="center"/>
    </xf>
    <xf numFmtId="176" fontId="13" fillId="0" borderId="0" xfId="0" applyNumberFormat="1" applyFont="1" applyBorder="1" applyAlignment="1">
      <alignment vertical="center"/>
    </xf>
    <xf numFmtId="0" fontId="13"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70" xfId="0" applyFont="1" applyBorder="1" applyAlignment="1">
      <alignment vertical="center" wrapText="1"/>
    </xf>
    <xf numFmtId="181" fontId="13" fillId="2" borderId="78" xfId="0" applyNumberFormat="1" applyFont="1" applyFill="1" applyBorder="1" applyAlignment="1" applyProtection="1">
      <alignment vertical="center" shrinkToFit="1"/>
      <protection locked="0"/>
    </xf>
    <xf numFmtId="0" fontId="18" fillId="0" borderId="79" xfId="0" applyFont="1" applyBorder="1" applyAlignment="1">
      <alignment horizontal="center" vertical="center"/>
    </xf>
    <xf numFmtId="181" fontId="18" fillId="0" borderId="72" xfId="0" applyNumberFormat="1" applyFont="1" applyBorder="1" applyAlignment="1">
      <alignment vertical="center" shrinkToFit="1"/>
    </xf>
    <xf numFmtId="0" fontId="18" fillId="0" borderId="72" xfId="0" applyFont="1" applyBorder="1">
      <alignment vertical="center"/>
    </xf>
    <xf numFmtId="0" fontId="18" fillId="0" borderId="59" xfId="0" applyFont="1" applyBorder="1" applyAlignment="1">
      <alignment vertical="center"/>
    </xf>
    <xf numFmtId="182" fontId="13" fillId="2" borderId="65" xfId="0" applyNumberFormat="1" applyFont="1" applyFill="1" applyBorder="1" applyAlignment="1" applyProtection="1">
      <alignment vertical="center" shrinkToFit="1"/>
      <protection locked="0"/>
    </xf>
    <xf numFmtId="0" fontId="18" fillId="0" borderId="66" xfId="0" applyFont="1" applyBorder="1" applyAlignment="1">
      <alignment horizontal="center" vertical="center"/>
    </xf>
    <xf numFmtId="181" fontId="18" fillId="0" borderId="63" xfId="0" applyNumberFormat="1" applyFont="1" applyBorder="1" applyAlignment="1">
      <alignment vertical="center" shrinkToFit="1"/>
    </xf>
    <xf numFmtId="0" fontId="18" fillId="0" borderId="63" xfId="0" applyFont="1" applyBorder="1">
      <alignment vertical="center"/>
    </xf>
    <xf numFmtId="0" fontId="18" fillId="0" borderId="59" xfId="0" applyFont="1" applyBorder="1" applyAlignment="1">
      <alignment vertical="center" wrapText="1"/>
    </xf>
    <xf numFmtId="181" fontId="13" fillId="2" borderId="65" xfId="0" applyNumberFormat="1" applyFont="1" applyFill="1" applyBorder="1" applyAlignment="1" applyProtection="1">
      <alignment vertical="center" shrinkToFit="1"/>
      <protection locked="0"/>
    </xf>
    <xf numFmtId="0" fontId="18" fillId="0" borderId="41" xfId="0" applyFont="1" applyBorder="1" applyAlignment="1">
      <alignment vertical="center" wrapText="1"/>
    </xf>
    <xf numFmtId="181" fontId="13" fillId="2" borderId="91" xfId="0" applyNumberFormat="1" applyFont="1" applyFill="1" applyBorder="1" applyAlignment="1" applyProtection="1">
      <alignment vertical="center" shrinkToFit="1"/>
      <protection locked="0"/>
    </xf>
    <xf numFmtId="0" fontId="18" fillId="0" borderId="92" xfId="0" applyFont="1" applyBorder="1" applyAlignment="1">
      <alignment horizontal="center" vertical="center"/>
    </xf>
    <xf numFmtId="181" fontId="18" fillId="0" borderId="127" xfId="0" applyNumberFormat="1" applyFont="1" applyBorder="1" applyAlignment="1">
      <alignment vertical="center" shrinkToFit="1"/>
    </xf>
    <xf numFmtId="0" fontId="18" fillId="0" borderId="127" xfId="0" applyFont="1" applyBorder="1">
      <alignment vertical="center"/>
    </xf>
    <xf numFmtId="0" fontId="18" fillId="0" borderId="4" xfId="0" applyFont="1" applyBorder="1" applyAlignment="1">
      <alignment vertical="center"/>
    </xf>
    <xf numFmtId="182" fontId="13" fillId="2" borderId="68" xfId="0" applyNumberFormat="1" applyFont="1" applyFill="1" applyBorder="1" applyAlignment="1" applyProtection="1">
      <alignment vertical="center" shrinkToFit="1"/>
      <protection locked="0"/>
    </xf>
    <xf numFmtId="0" fontId="18" fillId="0" borderId="69" xfId="0" applyFont="1" applyBorder="1" applyAlignment="1">
      <alignment horizontal="center" vertical="center"/>
    </xf>
    <xf numFmtId="181" fontId="18" fillId="0" borderId="5" xfId="0" applyNumberFormat="1" applyFont="1" applyBorder="1" applyAlignment="1">
      <alignment vertical="center" shrinkToFit="1"/>
    </xf>
    <xf numFmtId="0" fontId="18" fillId="0" borderId="5" xfId="0" applyFont="1" applyBorder="1">
      <alignment vertical="center"/>
    </xf>
    <xf numFmtId="0" fontId="18" fillId="0" borderId="10" xfId="0" applyFont="1" applyBorder="1" applyAlignment="1">
      <alignment vertical="center"/>
    </xf>
    <xf numFmtId="181" fontId="13" fillId="0" borderId="11" xfId="0" applyNumberFormat="1" applyFont="1" applyBorder="1" applyAlignment="1">
      <alignment vertical="center" shrinkToFit="1"/>
    </xf>
    <xf numFmtId="0" fontId="13" fillId="0" borderId="11" xfId="0" applyFont="1" applyBorder="1">
      <alignment vertical="center"/>
    </xf>
    <xf numFmtId="0" fontId="18" fillId="0" borderId="4"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8" fillId="0" borderId="0" xfId="0" applyFont="1" applyAlignment="1">
      <alignment horizontal="center" vertical="center"/>
    </xf>
    <xf numFmtId="184" fontId="29" fillId="0" borderId="71" xfId="0" applyNumberFormat="1" applyFont="1" applyFill="1" applyBorder="1" applyAlignment="1" applyProtection="1">
      <alignment horizontal="center" vertical="center" shrinkToFit="1"/>
    </xf>
    <xf numFmtId="0" fontId="5" fillId="0" borderId="47" xfId="0" applyFont="1" applyFill="1" applyBorder="1" applyAlignment="1" applyProtection="1">
      <alignment vertical="center"/>
      <protection locked="0"/>
    </xf>
    <xf numFmtId="189" fontId="6" fillId="2" borderId="58" xfId="0" applyNumberFormat="1" applyFont="1" applyFill="1" applyBorder="1" applyAlignment="1" applyProtection="1">
      <alignment horizontal="center" vertical="center" shrinkToFit="1"/>
      <protection locked="0"/>
    </xf>
    <xf numFmtId="181" fontId="2" fillId="0" borderId="11" xfId="0" applyNumberFormat="1" applyFont="1" applyBorder="1" applyAlignment="1" applyProtection="1">
      <alignment vertical="center" shrinkToFit="1"/>
    </xf>
    <xf numFmtId="181" fontId="2" fillId="0" borderId="72" xfId="0" applyNumberFormat="1" applyFont="1" applyBorder="1" applyAlignment="1" applyProtection="1">
      <alignment vertical="center" shrinkToFit="1"/>
    </xf>
    <xf numFmtId="181" fontId="2" fillId="0" borderId="63" xfId="0" applyNumberFormat="1" applyFont="1" applyBorder="1" applyAlignment="1" applyProtection="1">
      <alignment vertical="center" shrinkToFit="1"/>
    </xf>
    <xf numFmtId="181" fontId="2" fillId="0" borderId="127" xfId="0" applyNumberFormat="1" applyFont="1" applyBorder="1" applyAlignment="1" applyProtection="1">
      <alignment vertical="center" shrinkToFit="1"/>
    </xf>
    <xf numFmtId="181" fontId="2" fillId="0" borderId="86" xfId="0" applyNumberFormat="1" applyFont="1" applyBorder="1" applyAlignment="1" applyProtection="1">
      <alignment vertical="center" shrinkToFit="1"/>
    </xf>
    <xf numFmtId="0" fontId="8" fillId="0" borderId="5" xfId="0" applyFont="1" applyBorder="1" applyAlignment="1">
      <alignment horizontal="center" vertical="center"/>
    </xf>
    <xf numFmtId="0" fontId="0" fillId="0" borderId="5" xfId="0" applyBorder="1" applyAlignment="1">
      <alignment vertical="center"/>
    </xf>
    <xf numFmtId="0" fontId="2" fillId="0" borderId="11" xfId="0" applyFont="1" applyBorder="1" applyAlignment="1">
      <alignment horizontal="left" vertical="center"/>
    </xf>
    <xf numFmtId="0" fontId="0" fillId="0" borderId="11" xfId="0" applyBorder="1" applyAlignment="1">
      <alignment vertical="center"/>
    </xf>
    <xf numFmtId="0" fontId="5" fillId="2" borderId="47" xfId="0" applyFont="1" applyFill="1" applyBorder="1" applyAlignment="1" applyProtection="1">
      <alignment horizontal="left" vertical="center"/>
      <protection locked="0"/>
    </xf>
    <xf numFmtId="0" fontId="5" fillId="2" borderId="47" xfId="0" applyFont="1" applyFill="1" applyBorder="1" applyAlignment="1" applyProtection="1">
      <alignment vertical="center"/>
      <protection locked="0"/>
    </xf>
    <xf numFmtId="0" fontId="5" fillId="2" borderId="48" xfId="0" applyFont="1" applyFill="1" applyBorder="1" applyAlignment="1" applyProtection="1">
      <alignment vertical="center"/>
      <protection locked="0"/>
    </xf>
    <xf numFmtId="179" fontId="5" fillId="2" borderId="39" xfId="0" applyNumberFormat="1" applyFont="1" applyFill="1" applyBorder="1" applyAlignment="1" applyProtection="1">
      <alignment horizontal="left" vertical="center"/>
      <protection locked="0"/>
    </xf>
    <xf numFmtId="179" fontId="5" fillId="2" borderId="65" xfId="0" applyNumberFormat="1" applyFont="1" applyFill="1" applyBorder="1" applyAlignment="1" applyProtection="1">
      <alignment horizontal="left" vertical="center"/>
      <protection locked="0"/>
    </xf>
    <xf numFmtId="179" fontId="5" fillId="2" borderId="40" xfId="0" applyNumberFormat="1" applyFont="1" applyFill="1" applyBorder="1" applyAlignment="1" applyProtection="1">
      <alignment horizontal="left" vertical="center"/>
      <protection locked="0"/>
    </xf>
    <xf numFmtId="0" fontId="2" fillId="0" borderId="36" xfId="0" applyFont="1" applyBorder="1" applyAlignment="1">
      <alignment horizontal="distributed" vertical="center" indent="1"/>
    </xf>
    <xf numFmtId="0" fontId="2" fillId="0" borderId="37" xfId="0" applyFont="1" applyBorder="1" applyAlignment="1">
      <alignment horizontal="distributed" vertical="center" indent="1"/>
    </xf>
    <xf numFmtId="0" fontId="2" fillId="0" borderId="125" xfId="0" applyFont="1" applyBorder="1" applyAlignment="1">
      <alignment horizontal="distributed" vertical="center" indent="1"/>
    </xf>
    <xf numFmtId="0" fontId="2" fillId="0" borderId="56"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Border="1" applyAlignment="1">
      <alignment horizontal="distributed" vertical="center" indent="1"/>
    </xf>
    <xf numFmtId="180" fontId="5" fillId="2" borderId="65" xfId="0" applyNumberFormat="1" applyFont="1" applyFill="1" applyBorder="1" applyAlignment="1" applyProtection="1">
      <alignment horizontal="center" vertical="center"/>
      <protection locked="0"/>
    </xf>
    <xf numFmtId="180" fontId="5" fillId="2" borderId="63" xfId="0" applyNumberFormat="1" applyFont="1" applyFill="1" applyBorder="1" applyAlignment="1" applyProtection="1">
      <alignment horizontal="center" vertical="center"/>
      <protection locked="0"/>
    </xf>
    <xf numFmtId="180" fontId="5" fillId="2" borderId="60" xfId="0" applyNumberFormat="1" applyFont="1" applyFill="1" applyBorder="1" applyAlignment="1" applyProtection="1">
      <alignment horizontal="center" vertical="center"/>
      <protection locked="0"/>
    </xf>
    <xf numFmtId="0" fontId="2" fillId="0" borderId="38" xfId="0" applyFont="1" applyBorder="1" applyAlignment="1">
      <alignment horizontal="distributed" vertical="center" wrapText="1" indent="1"/>
    </xf>
    <xf numFmtId="0" fontId="5" fillId="2" borderId="3" xfId="0" applyFont="1" applyFill="1" applyBorder="1" applyAlignment="1" applyProtection="1">
      <alignment horizontal="left" vertical="center"/>
      <protection locked="0"/>
    </xf>
    <xf numFmtId="0" fontId="5" fillId="2" borderId="3" xfId="0" applyFont="1" applyFill="1" applyBorder="1" applyAlignment="1" applyProtection="1">
      <alignment vertical="center"/>
      <protection locked="0"/>
    </xf>
    <xf numFmtId="0" fontId="5" fillId="2" borderId="34" xfId="0" applyFont="1" applyFill="1" applyBorder="1" applyAlignment="1" applyProtection="1">
      <alignment vertical="center"/>
      <protection locked="0"/>
    </xf>
    <xf numFmtId="0" fontId="5" fillId="2" borderId="0" xfId="0" applyFont="1" applyFill="1" applyBorder="1" applyAlignment="1" applyProtection="1">
      <alignment horizontal="left" vertical="center"/>
      <protection locked="0"/>
    </xf>
    <xf numFmtId="0" fontId="5" fillId="2" borderId="0" xfId="0" applyFont="1" applyFill="1" applyBorder="1" applyAlignment="1" applyProtection="1">
      <alignment vertical="center"/>
      <protection locked="0"/>
    </xf>
    <xf numFmtId="0" fontId="5" fillId="2" borderId="16" xfId="0" applyFont="1" applyFill="1" applyBorder="1" applyAlignment="1" applyProtection="1">
      <alignment vertical="center"/>
      <protection locked="0"/>
    </xf>
    <xf numFmtId="0" fontId="2" fillId="0" borderId="83" xfId="0" applyFont="1" applyBorder="1" applyAlignment="1">
      <alignment horizontal="distributed" vertical="center" indent="1"/>
    </xf>
    <xf numFmtId="0" fontId="2" fillId="0" borderId="85" xfId="0" applyFont="1" applyBorder="1" applyAlignment="1">
      <alignment horizontal="distributed" vertical="center" indent="1"/>
    </xf>
    <xf numFmtId="0" fontId="2" fillId="0" borderId="52" xfId="0" applyFont="1" applyBorder="1" applyAlignment="1">
      <alignment horizontal="distributed" vertical="center" indent="1"/>
    </xf>
    <xf numFmtId="0" fontId="2" fillId="0" borderId="80" xfId="0" applyFont="1" applyBorder="1" applyAlignment="1">
      <alignment horizontal="distributed" vertical="center" indent="1"/>
    </xf>
    <xf numFmtId="179" fontId="12" fillId="2" borderId="84" xfId="0" applyNumberFormat="1" applyFont="1" applyFill="1" applyBorder="1" applyAlignment="1" applyProtection="1">
      <alignment horizontal="left" vertical="center"/>
      <protection locked="0"/>
    </xf>
    <xf numFmtId="179" fontId="12" fillId="2" borderId="86" xfId="0" applyNumberFormat="1" applyFont="1" applyFill="1" applyBorder="1" applyAlignment="1" applyProtection="1">
      <alignment horizontal="left" vertical="center"/>
      <protection locked="0"/>
    </xf>
    <xf numFmtId="179" fontId="12" fillId="2" borderId="87" xfId="0" applyNumberFormat="1" applyFont="1" applyFill="1" applyBorder="1" applyAlignment="1" applyProtection="1">
      <alignment horizontal="left" vertical="center"/>
      <protection locked="0"/>
    </xf>
    <xf numFmtId="177" fontId="5" fillId="2" borderId="39" xfId="0" applyNumberFormat="1" applyFont="1" applyFill="1" applyBorder="1" applyAlignment="1" applyProtection="1">
      <alignment horizontal="left" vertical="center"/>
      <protection locked="0"/>
    </xf>
    <xf numFmtId="0" fontId="5" fillId="2" borderId="39"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protection locked="0"/>
    </xf>
    <xf numFmtId="0" fontId="2" fillId="0" borderId="58" xfId="0" applyFont="1" applyBorder="1" applyAlignment="1">
      <alignment vertical="center"/>
    </xf>
    <xf numFmtId="0" fontId="0" fillId="0" borderId="58" xfId="0" applyBorder="1" applyAlignment="1">
      <alignment vertical="center"/>
    </xf>
    <xf numFmtId="0" fontId="0" fillId="0" borderId="68" xfId="0" applyBorder="1" applyAlignment="1">
      <alignment vertical="center"/>
    </xf>
    <xf numFmtId="0" fontId="0" fillId="0" borderId="97" xfId="0" applyBorder="1" applyAlignment="1">
      <alignment vertical="center"/>
    </xf>
    <xf numFmtId="0" fontId="2" fillId="0" borderId="45" xfId="0" applyFont="1" applyFill="1" applyBorder="1" applyAlignment="1">
      <alignment horizontal="distributed" vertical="center" indent="1"/>
    </xf>
    <xf numFmtId="0" fontId="0" fillId="0" borderId="0" xfId="0" applyFill="1" applyBorder="1" applyAlignment="1">
      <alignment horizontal="distributed" vertical="center" indent="1"/>
    </xf>
    <xf numFmtId="0" fontId="9" fillId="0" borderId="46" xfId="0" applyFont="1" applyFill="1" applyBorder="1" applyAlignment="1">
      <alignment horizontal="distributed" vertical="center" indent="1"/>
    </xf>
    <xf numFmtId="0" fontId="14" fillId="0" borderId="47" xfId="0" applyFont="1" applyFill="1" applyBorder="1" applyAlignment="1">
      <alignment horizontal="distributed" vertical="center" indent="1"/>
    </xf>
    <xf numFmtId="185" fontId="5" fillId="2" borderId="42" xfId="0" applyNumberFormat="1" applyFont="1" applyFill="1" applyBorder="1" applyAlignment="1" applyProtection="1">
      <alignment horizontal="center" vertical="center"/>
      <protection locked="0"/>
    </xf>
    <xf numFmtId="185" fontId="5" fillId="2" borderId="91" xfId="0" applyNumberFormat="1" applyFont="1" applyFill="1" applyBorder="1" applyAlignment="1" applyProtection="1">
      <alignment horizontal="center" vertical="center"/>
      <protection locked="0"/>
    </xf>
    <xf numFmtId="185" fontId="5" fillId="2" borderId="43" xfId="0" applyNumberFormat="1" applyFont="1" applyFill="1" applyBorder="1" applyAlignment="1" applyProtection="1">
      <alignment horizontal="center" vertical="center"/>
      <protection locked="0"/>
    </xf>
    <xf numFmtId="179" fontId="5" fillId="2" borderId="56" xfId="0" applyNumberFormat="1" applyFont="1" applyFill="1" applyBorder="1" applyAlignment="1" applyProtection="1">
      <alignment horizontal="center" vertical="center" wrapText="1"/>
      <protection locked="0"/>
    </xf>
    <xf numFmtId="179" fontId="5" fillId="2" borderId="56" xfId="0" applyNumberFormat="1" applyFont="1" applyFill="1" applyBorder="1" applyAlignment="1" applyProtection="1">
      <alignment horizontal="center" vertical="center"/>
      <protection locked="0"/>
    </xf>
    <xf numFmtId="179" fontId="5" fillId="2" borderId="46" xfId="0" applyNumberFormat="1" applyFont="1" applyFill="1" applyBorder="1" applyAlignment="1" applyProtection="1">
      <alignment horizontal="center" vertical="center"/>
      <protection locked="0"/>
    </xf>
    <xf numFmtId="179" fontId="5" fillId="2" borderId="121" xfId="0" applyNumberFormat="1" applyFont="1" applyFill="1" applyBorder="1" applyAlignment="1" applyProtection="1">
      <alignment horizontal="center" vertical="center"/>
      <protection locked="0"/>
    </xf>
    <xf numFmtId="185" fontId="5" fillId="2" borderId="39" xfId="0" applyNumberFormat="1" applyFont="1" applyFill="1" applyBorder="1" applyAlignment="1" applyProtection="1">
      <alignment horizontal="center" vertical="center"/>
      <protection locked="0"/>
    </xf>
    <xf numFmtId="185" fontId="5" fillId="2" borderId="65" xfId="0" applyNumberFormat="1" applyFont="1" applyFill="1" applyBorder="1" applyAlignment="1" applyProtection="1">
      <alignment horizontal="center" vertical="center"/>
      <protection locked="0"/>
    </xf>
    <xf numFmtId="185" fontId="5" fillId="2" borderId="40" xfId="0" applyNumberFormat="1"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2" fillId="0" borderId="41" xfId="0" applyFont="1" applyBorder="1" applyAlignment="1">
      <alignment horizontal="distributed" vertical="center" indent="1"/>
    </xf>
    <xf numFmtId="0" fontId="2" fillId="0" borderId="42" xfId="0" applyFont="1" applyBorder="1" applyAlignment="1">
      <alignment horizontal="distributed" vertical="center" indent="1"/>
    </xf>
    <xf numFmtId="179" fontId="5" fillId="2" borderId="42" xfId="0" applyNumberFormat="1" applyFont="1" applyFill="1" applyBorder="1" applyAlignment="1" applyProtection="1">
      <alignment horizontal="center" vertical="center"/>
      <protection locked="0"/>
    </xf>
    <xf numFmtId="179" fontId="5" fillId="2" borderId="91" xfId="0" applyNumberFormat="1" applyFont="1" applyFill="1" applyBorder="1" applyAlignment="1" applyProtection="1">
      <alignment horizontal="center" vertical="center"/>
      <protection locked="0"/>
    </xf>
    <xf numFmtId="179" fontId="5" fillId="2" borderId="43" xfId="0" applyNumberFormat="1" applyFont="1" applyFill="1" applyBorder="1" applyAlignment="1" applyProtection="1">
      <alignment horizontal="center" vertical="center"/>
      <protection locked="0"/>
    </xf>
    <xf numFmtId="0" fontId="2" fillId="0" borderId="36" xfId="0" applyFont="1" applyBorder="1" applyAlignment="1">
      <alignment horizontal="distributed" vertical="center" wrapText="1" indent="1"/>
    </xf>
    <xf numFmtId="185" fontId="5" fillId="2" borderId="78" xfId="0" applyNumberFormat="1" applyFont="1" applyFill="1" applyBorder="1" applyAlignment="1" applyProtection="1">
      <alignment horizontal="center" vertical="center"/>
      <protection locked="0"/>
    </xf>
    <xf numFmtId="185" fontId="0" fillId="0" borderId="72" xfId="0" applyNumberFormat="1" applyBorder="1" applyAlignment="1" applyProtection="1">
      <alignment horizontal="center" vertical="center"/>
      <protection locked="0"/>
    </xf>
    <xf numFmtId="185" fontId="0" fillId="0" borderId="79" xfId="0" applyNumberFormat="1" applyBorder="1" applyAlignment="1" applyProtection="1">
      <alignment horizontal="center" vertical="center"/>
      <protection locked="0"/>
    </xf>
    <xf numFmtId="49" fontId="5" fillId="2" borderId="0" xfId="0" applyNumberFormat="1" applyFont="1" applyFill="1" applyBorder="1" applyAlignment="1" applyProtection="1">
      <alignment vertical="center"/>
      <protection locked="0"/>
    </xf>
    <xf numFmtId="49" fontId="5" fillId="2" borderId="16" xfId="0" applyNumberFormat="1" applyFont="1" applyFill="1" applyBorder="1" applyAlignment="1" applyProtection="1">
      <alignment vertical="center"/>
      <protection locked="0"/>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5" fillId="2" borderId="47" xfId="0" applyFont="1" applyFill="1" applyBorder="1" applyAlignment="1" applyProtection="1">
      <alignment horizontal="right" vertical="center"/>
      <protection locked="0"/>
    </xf>
    <xf numFmtId="0" fontId="18" fillId="0" borderId="0" xfId="0" applyFont="1" applyBorder="1" applyAlignment="1">
      <alignment horizontal="distributed" vertical="center"/>
    </xf>
    <xf numFmtId="0" fontId="2" fillId="0" borderId="44" xfId="0" applyFont="1" applyFill="1" applyBorder="1" applyAlignment="1">
      <alignment horizontal="distributed" vertical="center" indent="1"/>
    </xf>
    <xf numFmtId="0" fontId="2" fillId="0" borderId="3"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0" borderId="0" xfId="0" applyFont="1" applyBorder="1" applyAlignment="1">
      <alignment horizontal="left" vertical="center"/>
    </xf>
    <xf numFmtId="0" fontId="2" fillId="0" borderId="0" xfId="0" applyFont="1" applyAlignment="1">
      <alignment horizontal="left" vertical="center"/>
    </xf>
    <xf numFmtId="185" fontId="5" fillId="2" borderId="47" xfId="0" applyNumberFormat="1" applyFont="1" applyFill="1" applyBorder="1" applyAlignment="1" applyProtection="1">
      <alignment horizontal="right" vertical="center"/>
      <protection locked="0"/>
    </xf>
    <xf numFmtId="185" fontId="0" fillId="0" borderId="47" xfId="0" applyNumberFormat="1" applyBorder="1" applyAlignment="1" applyProtection="1">
      <alignment vertical="center"/>
      <protection locked="0"/>
    </xf>
    <xf numFmtId="0" fontId="0" fillId="0" borderId="47" xfId="0" applyBorder="1" applyAlignment="1" applyProtection="1">
      <alignment vertical="center"/>
      <protection locked="0"/>
    </xf>
    <xf numFmtId="0" fontId="0" fillId="0" borderId="0" xfId="0" applyBorder="1" applyAlignment="1">
      <alignment horizontal="left" vertical="center"/>
    </xf>
    <xf numFmtId="0" fontId="2" fillId="3" borderId="0" xfId="0" applyFont="1" applyFill="1" applyBorder="1" applyAlignment="1" applyProtection="1">
      <alignment horizontal="left" vertical="center" wrapText="1"/>
      <protection locked="0"/>
    </xf>
    <xf numFmtId="0" fontId="2" fillId="0" borderId="0" xfId="0" applyFont="1" applyBorder="1" applyAlignment="1">
      <alignment horizontal="right" vertical="center"/>
    </xf>
    <xf numFmtId="0" fontId="17" fillId="0" borderId="0" xfId="0" applyFont="1" applyAlignment="1">
      <alignment horizontal="center" vertical="top"/>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25" fillId="3" borderId="6" xfId="0" applyFont="1" applyFill="1" applyBorder="1" applyAlignment="1">
      <alignment horizontal="center" vertical="center" wrapText="1" shrinkToFit="1"/>
    </xf>
    <xf numFmtId="0" fontId="25" fillId="3" borderId="2" xfId="0" applyFont="1" applyFill="1" applyBorder="1" applyAlignment="1">
      <alignment horizontal="center" vertical="center" wrapText="1" shrinkToFit="1"/>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24" fillId="3" borderId="72" xfId="0" applyFont="1" applyFill="1" applyBorder="1" applyAlignment="1">
      <alignment horizontal="center" vertical="center" wrapText="1" shrinkToFit="1"/>
    </xf>
    <xf numFmtId="0" fontId="24" fillId="3" borderId="62" xfId="0" applyFont="1" applyFill="1" applyBorder="1" applyAlignment="1">
      <alignment horizontal="center" vertical="center" wrapText="1" shrinkToFit="1"/>
    </xf>
    <xf numFmtId="0" fontId="22" fillId="3" borderId="60" xfId="0" applyFont="1" applyFill="1" applyBorder="1" applyAlignment="1">
      <alignment horizontal="center" vertical="center" wrapText="1" shrinkToFit="1"/>
    </xf>
    <xf numFmtId="0" fontId="22" fillId="3" borderId="61" xfId="0" applyFont="1" applyFill="1" applyBorder="1" applyAlignment="1">
      <alignment horizontal="center" vertical="center" wrapText="1" shrinkToFit="1"/>
    </xf>
    <xf numFmtId="0" fontId="22" fillId="3" borderId="60" xfId="0" applyFont="1" applyFill="1" applyBorder="1" applyAlignment="1">
      <alignment horizontal="center" vertical="center" wrapText="1"/>
    </xf>
    <xf numFmtId="0" fontId="22" fillId="3" borderId="61" xfId="0" applyFont="1" applyFill="1" applyBorder="1" applyAlignment="1">
      <alignment horizontal="center" vertical="center" wrapText="1"/>
    </xf>
    <xf numFmtId="0" fontId="20" fillId="0" borderId="0" xfId="0" applyFont="1" applyAlignment="1">
      <alignment horizontal="center" vertical="top"/>
    </xf>
    <xf numFmtId="0" fontId="18" fillId="0" borderId="99" xfId="0" applyFont="1" applyBorder="1" applyAlignment="1">
      <alignment horizontal="center" vertical="center" wrapText="1"/>
    </xf>
    <xf numFmtId="0" fontId="18" fillId="0" borderId="98" xfId="0" applyFont="1" applyBorder="1" applyAlignment="1">
      <alignment horizontal="center" vertical="center"/>
    </xf>
    <xf numFmtId="181" fontId="18" fillId="0" borderId="53" xfId="0" applyNumberFormat="1" applyFont="1" applyBorder="1" applyAlignment="1">
      <alignment vertical="center"/>
    </xf>
    <xf numFmtId="181" fontId="18" fillId="0" borderId="88" xfId="0" applyNumberFormat="1" applyFont="1" applyBorder="1" applyAlignment="1">
      <alignment vertical="center"/>
    </xf>
    <xf numFmtId="176" fontId="13" fillId="0" borderId="98" xfId="0" applyNumberFormat="1" applyFont="1" applyFill="1" applyBorder="1" applyAlignment="1">
      <alignment vertical="center"/>
    </xf>
    <xf numFmtId="176" fontId="13" fillId="0" borderId="100" xfId="0" applyNumberFormat="1" applyFont="1" applyFill="1" applyBorder="1" applyAlignment="1">
      <alignment vertical="center"/>
    </xf>
    <xf numFmtId="0" fontId="18" fillId="0" borderId="88" xfId="0" applyFont="1" applyBorder="1" applyAlignment="1">
      <alignment horizontal="center" vertical="center"/>
    </xf>
    <xf numFmtId="0" fontId="18" fillId="0" borderId="89" xfId="0" applyFont="1" applyBorder="1" applyAlignment="1">
      <alignment horizontal="center" vertical="center"/>
    </xf>
    <xf numFmtId="0" fontId="18" fillId="0" borderId="74"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81" xfId="0" applyFont="1" applyBorder="1" applyAlignment="1">
      <alignment horizontal="center" vertical="center"/>
    </xf>
    <xf numFmtId="0" fontId="18" fillId="0" borderId="74" xfId="0" applyFont="1" applyBorder="1" applyAlignment="1">
      <alignment horizontal="center" vertical="center"/>
    </xf>
    <xf numFmtId="0" fontId="18" fillId="0" borderId="10" xfId="0" applyFont="1" applyBorder="1" applyAlignment="1">
      <alignment horizontal="center" vertical="center"/>
    </xf>
    <xf numFmtId="181" fontId="21" fillId="2" borderId="53" xfId="0" applyNumberFormat="1" applyFont="1" applyFill="1" applyBorder="1" applyAlignment="1" applyProtection="1">
      <alignment horizontal="center" vertical="center"/>
      <protection locked="0"/>
    </xf>
    <xf numFmtId="181" fontId="21" fillId="2" borderId="88" xfId="0" applyNumberFormat="1" applyFont="1" applyFill="1" applyBorder="1" applyAlignment="1" applyProtection="1">
      <alignment horizontal="center" vertical="center"/>
      <protection locked="0"/>
    </xf>
    <xf numFmtId="186" fontId="18" fillId="0" borderId="53" xfId="0" applyNumberFormat="1" applyFont="1" applyFill="1" applyBorder="1" applyAlignment="1">
      <alignment horizontal="center" vertical="center"/>
    </xf>
    <xf numFmtId="186" fontId="18" fillId="0" borderId="88" xfId="0" applyNumberFormat="1" applyFont="1" applyFill="1" applyBorder="1" applyAlignment="1">
      <alignment horizontal="center" vertical="center"/>
    </xf>
    <xf numFmtId="2" fontId="18" fillId="0" borderId="53" xfId="0" applyNumberFormat="1" applyFont="1" applyFill="1" applyBorder="1" applyAlignment="1">
      <alignment horizontal="center" vertical="center"/>
    </xf>
    <xf numFmtId="2" fontId="18" fillId="0" borderId="88" xfId="0" applyNumberFormat="1" applyFont="1" applyFill="1" applyBorder="1" applyAlignment="1">
      <alignment horizontal="center" vertical="center"/>
    </xf>
    <xf numFmtId="2" fontId="18" fillId="0" borderId="53" xfId="0" applyNumberFormat="1" applyFont="1" applyBorder="1" applyAlignment="1">
      <alignment horizontal="center" vertical="center"/>
    </xf>
    <xf numFmtId="2" fontId="18" fillId="0" borderId="88" xfId="0" applyNumberFormat="1" applyFont="1" applyBorder="1" applyAlignment="1">
      <alignment horizontal="center" vertical="center"/>
    </xf>
    <xf numFmtId="190" fontId="18" fillId="0" borderId="53" xfId="0" applyNumberFormat="1" applyFont="1" applyFill="1" applyBorder="1" applyAlignment="1" applyProtection="1">
      <alignment horizontal="center" vertical="center"/>
    </xf>
    <xf numFmtId="190" fontId="18" fillId="0" borderId="54" xfId="0" applyNumberFormat="1" applyFont="1" applyFill="1" applyBorder="1" applyAlignment="1" applyProtection="1">
      <alignment horizontal="center" vertical="center"/>
    </xf>
    <xf numFmtId="190" fontId="18" fillId="0" borderId="44" xfId="0" applyNumberFormat="1" applyFont="1" applyFill="1" applyBorder="1" applyAlignment="1" applyProtection="1">
      <alignment horizontal="center" vertical="center"/>
    </xf>
    <xf numFmtId="0" fontId="18" fillId="0" borderId="3" xfId="0" applyFont="1" applyBorder="1" applyAlignment="1"/>
    <xf numFmtId="0" fontId="18" fillId="0" borderId="88" xfId="0" applyFont="1" applyBorder="1" applyAlignment="1">
      <alignment vertical="center"/>
    </xf>
    <xf numFmtId="0" fontId="26" fillId="0" borderId="89" xfId="0" applyFont="1" applyBorder="1" applyAlignment="1">
      <alignment vertical="center"/>
    </xf>
    <xf numFmtId="0" fontId="23" fillId="2" borderId="65" xfId="0" applyFont="1" applyFill="1" applyBorder="1" applyAlignment="1" applyProtection="1">
      <alignment horizontal="center" vertical="center" wrapText="1"/>
      <protection locked="0"/>
    </xf>
    <xf numFmtId="0" fontId="23" fillId="2" borderId="66" xfId="0" applyFont="1" applyFill="1" applyBorder="1" applyAlignment="1" applyProtection="1">
      <alignment horizontal="center" vertical="center" wrapText="1"/>
      <protection locked="0"/>
    </xf>
    <xf numFmtId="0" fontId="23" fillId="2" borderId="68" xfId="0" applyFont="1" applyFill="1" applyBorder="1" applyAlignment="1" applyProtection="1">
      <alignment horizontal="center" vertical="center" wrapText="1"/>
      <protection locked="0"/>
    </xf>
    <xf numFmtId="0" fontId="23" fillId="2" borderId="69" xfId="0" applyFont="1" applyFill="1" applyBorder="1" applyAlignment="1" applyProtection="1">
      <alignment horizontal="center" vertical="center" wrapText="1"/>
      <protection locked="0"/>
    </xf>
    <xf numFmtId="0" fontId="22" fillId="0" borderId="88" xfId="0" applyFont="1" applyBorder="1" applyAlignment="1">
      <alignment horizontal="center" vertical="center"/>
    </xf>
    <xf numFmtId="0" fontId="22" fillId="0" borderId="89" xfId="0" applyFont="1" applyBorder="1" applyAlignment="1">
      <alignment horizontal="center" vertical="center"/>
    </xf>
    <xf numFmtId="0" fontId="18" fillId="0" borderId="1" xfId="0" applyFont="1" applyBorder="1" applyAlignment="1">
      <alignment horizontal="center" vertical="center" textRotation="255"/>
    </xf>
    <xf numFmtId="0" fontId="23" fillId="2" borderId="78" xfId="0" applyFont="1" applyFill="1" applyBorder="1" applyAlignment="1" applyProtection="1">
      <alignment horizontal="center" vertical="center"/>
      <protection locked="0"/>
    </xf>
    <xf numFmtId="0" fontId="23" fillId="2" borderId="79" xfId="0" applyFont="1" applyFill="1" applyBorder="1" applyAlignment="1" applyProtection="1">
      <alignment horizontal="center" vertical="center"/>
      <protection locked="0"/>
    </xf>
    <xf numFmtId="0" fontId="18" fillId="0" borderId="53" xfId="0" applyFont="1" applyBorder="1" applyAlignment="1">
      <alignment horizontal="center" vertical="center"/>
    </xf>
    <xf numFmtId="0" fontId="23" fillId="2" borderId="91" xfId="0" applyFont="1" applyFill="1" applyBorder="1" applyAlignment="1" applyProtection="1">
      <alignment horizontal="center" vertical="center" wrapText="1"/>
      <protection locked="0"/>
    </xf>
    <xf numFmtId="0" fontId="23" fillId="2" borderId="92" xfId="0" applyFont="1" applyFill="1" applyBorder="1" applyAlignment="1" applyProtection="1">
      <alignment horizontal="center" vertical="center" wrapText="1"/>
      <protection locked="0"/>
    </xf>
    <xf numFmtId="0" fontId="22" fillId="3" borderId="128" xfId="0" applyFont="1" applyFill="1" applyBorder="1" applyAlignment="1">
      <alignment horizontal="center" vertical="center" wrapText="1"/>
    </xf>
    <xf numFmtId="0" fontId="22" fillId="3" borderId="126" xfId="0" applyFont="1" applyFill="1" applyBorder="1" applyAlignment="1">
      <alignment horizontal="center" vertical="center" wrapText="1"/>
    </xf>
    <xf numFmtId="0" fontId="2" fillId="0" borderId="126" xfId="0" applyFont="1" applyBorder="1" applyAlignment="1">
      <alignment vertical="center" shrinkToFit="1"/>
    </xf>
    <xf numFmtId="0" fontId="2" fillId="0" borderId="130" xfId="0" applyFont="1" applyBorder="1" applyAlignment="1">
      <alignment vertical="center" shrinkToFit="1"/>
    </xf>
    <xf numFmtId="0" fontId="5" fillId="2" borderId="91"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wrapText="1"/>
      <protection locked="0"/>
    </xf>
    <xf numFmtId="0" fontId="3" fillId="0" borderId="128" xfId="0" applyFont="1" applyBorder="1" applyAlignment="1" applyProtection="1">
      <alignment horizontal="center" vertical="center" wrapText="1"/>
    </xf>
    <xf numFmtId="0" fontId="3" fillId="0" borderId="126" xfId="0" applyFont="1" applyBorder="1" applyAlignment="1" applyProtection="1">
      <alignment horizontal="center" vertical="center" wrapText="1"/>
    </xf>
    <xf numFmtId="0" fontId="2" fillId="0" borderId="131" xfId="0" applyFont="1" applyBorder="1" applyAlignment="1">
      <alignment horizontal="center" vertical="center" textRotation="255"/>
    </xf>
    <xf numFmtId="0" fontId="2" fillId="0" borderId="132" xfId="0" applyFont="1" applyBorder="1" applyAlignment="1">
      <alignment horizontal="center" vertical="center" textRotation="255"/>
    </xf>
    <xf numFmtId="0" fontId="2" fillId="0" borderId="133"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50" xfId="0" applyFont="1" applyBorder="1" applyAlignment="1">
      <alignment vertical="center" wrapText="1" shrinkToFit="1"/>
    </xf>
    <xf numFmtId="0" fontId="2" fillId="0" borderId="70" xfId="0" applyFont="1" applyBorder="1" applyAlignment="1">
      <alignment vertical="center" shrinkToFit="1"/>
    </xf>
    <xf numFmtId="0" fontId="5" fillId="2" borderId="78" xfId="0" applyFont="1" applyFill="1" applyBorder="1" applyAlignment="1" applyProtection="1">
      <alignment horizontal="center" vertical="center" wrapText="1"/>
      <protection locked="0"/>
    </xf>
    <xf numFmtId="0" fontId="5" fillId="2" borderId="79" xfId="0" applyFont="1" applyFill="1" applyBorder="1" applyAlignment="1" applyProtection="1">
      <alignment horizontal="center" vertical="center" wrapText="1"/>
      <protection locked="0"/>
    </xf>
    <xf numFmtId="0" fontId="3" fillId="0" borderId="62"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2" fillId="0" borderId="59" xfId="0" applyFont="1" applyBorder="1" applyAlignment="1">
      <alignment vertical="center" wrapText="1" shrinkToFit="1"/>
    </xf>
    <xf numFmtId="0" fontId="2" fillId="0" borderId="63" xfId="0" applyFont="1" applyBorder="1" applyAlignment="1">
      <alignment vertical="center" shrinkToFit="1"/>
    </xf>
    <xf numFmtId="0" fontId="5" fillId="2" borderId="65"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center" vertical="center" wrapText="1"/>
      <protection locked="0"/>
    </xf>
    <xf numFmtId="0" fontId="3" fillId="0" borderId="60"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2" fillId="0" borderId="81" xfId="0" applyFont="1" applyBorder="1" applyAlignment="1">
      <alignment horizontal="center" vertical="center"/>
    </xf>
    <xf numFmtId="0" fontId="2" fillId="0" borderId="74" xfId="0" applyFont="1" applyBorder="1" applyAlignment="1">
      <alignment horizontal="center" vertical="center"/>
    </xf>
    <xf numFmtId="0" fontId="5" fillId="2" borderId="88" xfId="0" applyFont="1" applyFill="1" applyBorder="1" applyAlignment="1" applyProtection="1">
      <alignment horizontal="center" vertical="center" wrapText="1"/>
      <protection locked="0"/>
    </xf>
    <xf numFmtId="0" fontId="5" fillId="2" borderId="89" xfId="0" applyFont="1" applyFill="1" applyBorder="1" applyAlignment="1" applyProtection="1">
      <alignment horizontal="center" vertical="center" wrapText="1"/>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89" xfId="0" applyFont="1" applyBorder="1" applyAlignment="1">
      <alignment horizontal="center" vertical="center"/>
    </xf>
    <xf numFmtId="0" fontId="15" fillId="0" borderId="3" xfId="0" applyFont="1" applyBorder="1" applyAlignment="1">
      <alignment vertical="center" wrapText="1"/>
    </xf>
    <xf numFmtId="0" fontId="16" fillId="0" borderId="3" xfId="0" applyFont="1" applyBorder="1" applyAlignment="1">
      <alignment vertical="center"/>
    </xf>
    <xf numFmtId="0" fontId="15" fillId="0" borderId="0" xfId="0" applyFont="1" applyBorder="1" applyAlignment="1">
      <alignment vertical="center" wrapText="1"/>
    </xf>
    <xf numFmtId="0" fontId="16" fillId="0" borderId="0" xfId="0" applyFont="1" applyBorder="1" applyAlignment="1">
      <alignment vertical="center"/>
    </xf>
    <xf numFmtId="0" fontId="2" fillId="0" borderId="93" xfId="0" applyFont="1" applyBorder="1" applyAlignment="1">
      <alignment horizontal="center" vertical="center" wrapText="1"/>
    </xf>
    <xf numFmtId="0" fontId="2" fillId="0" borderId="94" xfId="0" applyFont="1" applyBorder="1" applyAlignment="1">
      <alignment vertical="center"/>
    </xf>
    <xf numFmtId="0" fontId="9" fillId="0" borderId="35" xfId="0" applyFont="1" applyBorder="1" applyAlignment="1">
      <alignment horizontal="center" vertical="center"/>
    </xf>
    <xf numFmtId="0" fontId="9" fillId="0" borderId="73" xfId="0" applyFont="1" applyBorder="1" applyAlignment="1">
      <alignment horizontal="center" vertical="center"/>
    </xf>
    <xf numFmtId="0" fontId="2" fillId="0" borderId="23" xfId="0" applyFont="1" applyBorder="1" applyAlignment="1">
      <alignment vertical="center"/>
    </xf>
    <xf numFmtId="0" fontId="2" fillId="0" borderId="21" xfId="0" applyFont="1" applyBorder="1" applyAlignment="1">
      <alignment vertical="center"/>
    </xf>
    <xf numFmtId="178" fontId="5" fillId="0" borderId="26" xfId="0" applyNumberFormat="1" applyFont="1" applyBorder="1" applyAlignment="1">
      <alignment horizontal="center" vertical="center"/>
    </xf>
    <xf numFmtId="178" fontId="0" fillId="0" borderId="20" xfId="0" applyNumberFormat="1" applyBorder="1" applyAlignment="1">
      <alignment horizontal="center" vertical="center"/>
    </xf>
    <xf numFmtId="0" fontId="2" fillId="0" borderId="3" xfId="0" applyFont="1" applyBorder="1" applyAlignment="1"/>
    <xf numFmtId="178" fontId="4" fillId="0" borderId="5" xfId="0" applyNumberFormat="1" applyFont="1" applyFill="1" applyBorder="1" applyAlignment="1">
      <alignment horizontal="left" vertical="top"/>
    </xf>
    <xf numFmtId="0" fontId="4" fillId="0" borderId="5" xfId="0" applyFont="1" applyBorder="1" applyAlignment="1">
      <alignment horizontal="left" vertical="top"/>
    </xf>
    <xf numFmtId="0" fontId="2" fillId="0" borderId="88" xfId="0" applyFont="1" applyBorder="1" applyAlignment="1">
      <alignment vertical="center"/>
    </xf>
    <xf numFmtId="0" fontId="0" fillId="0" borderId="89" xfId="0" applyBorder="1" applyAlignment="1">
      <alignment vertical="center"/>
    </xf>
    <xf numFmtId="0" fontId="2" fillId="0" borderId="50" xfId="0" applyFont="1" applyBorder="1" applyAlignment="1">
      <alignment vertical="center" shrinkToFit="1"/>
    </xf>
    <xf numFmtId="0" fontId="2" fillId="0" borderId="82" xfId="0" applyFont="1" applyBorder="1" applyAlignment="1">
      <alignment vertical="center" shrinkToFit="1"/>
    </xf>
    <xf numFmtId="0" fontId="2" fillId="0" borderId="83" xfId="0" applyFont="1" applyBorder="1" applyAlignment="1">
      <alignment vertical="center" shrinkToFit="1"/>
    </xf>
    <xf numFmtId="0" fontId="3" fillId="0" borderId="87" xfId="0" applyFont="1" applyBorder="1" applyAlignment="1" applyProtection="1">
      <alignment horizontal="center" vertical="center" wrapText="1"/>
    </xf>
    <xf numFmtId="0" fontId="3" fillId="0" borderId="82" xfId="0" applyFont="1" applyBorder="1" applyAlignment="1" applyProtection="1">
      <alignment horizontal="center" vertical="center" wrapText="1"/>
    </xf>
    <xf numFmtId="0" fontId="2" fillId="0" borderId="1" xfId="0" applyFont="1" applyBorder="1" applyAlignment="1">
      <alignment vertical="center" shrinkToFit="1"/>
    </xf>
    <xf numFmtId="0" fontId="2" fillId="0" borderId="10" xfId="0" applyFont="1" applyBorder="1" applyAlignment="1">
      <alignment vertical="center" shrinkToFit="1"/>
    </xf>
    <xf numFmtId="0" fontId="2" fillId="0" borderId="61" xfId="0" applyFont="1" applyBorder="1" applyAlignment="1">
      <alignment vertical="center" shrinkToFit="1"/>
    </xf>
    <xf numFmtId="0" fontId="2" fillId="0" borderId="59" xfId="0" applyFont="1" applyBorder="1" applyAlignment="1">
      <alignment vertical="center" shrinkToFit="1"/>
    </xf>
    <xf numFmtId="0" fontId="2" fillId="0" borderId="49"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3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1" xfId="0" applyFont="1" applyBorder="1" applyAlignment="1">
      <alignment horizontal="center" vertical="center" shrinkToFit="1"/>
    </xf>
    <xf numFmtId="0" fontId="2" fillId="0" borderId="117" xfId="0" applyFont="1" applyBorder="1" applyAlignment="1">
      <alignment horizontal="center" vertical="center" shrinkToFit="1"/>
    </xf>
    <xf numFmtId="0" fontId="2" fillId="0" borderId="10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1" xfId="0" applyFont="1" applyBorder="1" applyAlignment="1">
      <alignment horizontal="center" vertical="center" shrinkToFit="1"/>
    </xf>
    <xf numFmtId="189" fontId="7" fillId="2" borderId="55" xfId="0" applyNumberFormat="1" applyFont="1" applyFill="1" applyBorder="1" applyAlignment="1" applyProtection="1">
      <alignment horizontal="center" vertical="center" shrinkToFit="1"/>
      <protection locked="0"/>
    </xf>
    <xf numFmtId="189" fontId="7" fillId="2" borderId="56" xfId="0" applyNumberFormat="1" applyFont="1" applyFill="1" applyBorder="1" applyAlignment="1" applyProtection="1">
      <alignment horizontal="center" vertical="center" shrinkToFit="1"/>
      <protection locked="0"/>
    </xf>
    <xf numFmtId="184" fontId="7" fillId="2" borderId="54" xfId="0" applyNumberFormat="1" applyFont="1" applyFill="1" applyBorder="1" applyAlignment="1" applyProtection="1">
      <alignment horizontal="center" vertical="center" shrinkToFit="1"/>
      <protection locked="0"/>
    </xf>
    <xf numFmtId="184" fontId="7" fillId="2" borderId="55" xfId="0" applyNumberFormat="1" applyFont="1" applyFill="1" applyBorder="1" applyAlignment="1" applyProtection="1">
      <alignment horizontal="center" vertical="center" shrinkToFit="1"/>
      <protection locked="0"/>
    </xf>
    <xf numFmtId="184" fontId="7" fillId="2" borderId="56" xfId="0" applyNumberFormat="1" applyFont="1" applyFill="1" applyBorder="1" applyAlignment="1" applyProtection="1">
      <alignment horizontal="center" vertical="center" shrinkToFit="1"/>
      <protection locked="0"/>
    </xf>
    <xf numFmtId="184" fontId="7" fillId="2" borderId="58" xfId="0" applyNumberFormat="1" applyFont="1" applyFill="1" applyBorder="1" applyAlignment="1" applyProtection="1">
      <alignment horizontal="center" vertical="center" shrinkToFit="1"/>
      <protection locked="0"/>
    </xf>
    <xf numFmtId="189" fontId="7" fillId="2" borderId="54" xfId="0" applyNumberFormat="1" applyFont="1" applyFill="1" applyBorder="1" applyAlignment="1" applyProtection="1">
      <alignment horizontal="center" vertical="center" shrinkToFit="1"/>
      <protection locked="0"/>
    </xf>
    <xf numFmtId="189" fontId="7" fillId="2" borderId="58" xfId="0" applyNumberFormat="1" applyFont="1" applyFill="1" applyBorder="1" applyAlignment="1" applyProtection="1">
      <alignment horizontal="center" vertical="center" shrinkToFit="1"/>
      <protection locked="0"/>
    </xf>
    <xf numFmtId="0" fontId="0" fillId="0" borderId="0" xfId="0" applyBorder="1" applyAlignment="1">
      <alignment vertical="center" wrapText="1"/>
    </xf>
    <xf numFmtId="0" fontId="2" fillId="0" borderId="88" xfId="0" applyFont="1" applyBorder="1" applyAlignment="1">
      <alignment horizontal="center" vertical="center"/>
    </xf>
    <xf numFmtId="0" fontId="2" fillId="0" borderId="9" xfId="0" applyFont="1" applyBorder="1" applyAlignment="1">
      <alignment horizontal="center" vertical="center"/>
    </xf>
    <xf numFmtId="178" fontId="5" fillId="0" borderId="23" xfId="0" applyNumberFormat="1" applyFont="1" applyBorder="1" applyAlignment="1">
      <alignment horizontal="center" vertical="center"/>
    </xf>
    <xf numFmtId="178" fontId="5" fillId="0" borderId="21" xfId="0" applyNumberFormat="1" applyFont="1" applyBorder="1" applyAlignment="1">
      <alignment horizontal="center" vertical="center"/>
    </xf>
    <xf numFmtId="178" fontId="5" fillId="0" borderId="122" xfId="0" applyNumberFormat="1" applyFont="1" applyBorder="1" applyAlignment="1">
      <alignment horizontal="center" vertical="center"/>
    </xf>
    <xf numFmtId="178" fontId="0" fillId="0" borderId="123" xfId="0" applyNumberFormat="1" applyBorder="1" applyAlignment="1">
      <alignment vertical="center"/>
    </xf>
    <xf numFmtId="178" fontId="5" fillId="0" borderId="106" xfId="0" applyNumberFormat="1" applyFont="1" applyBorder="1" applyAlignment="1">
      <alignment horizontal="center" vertical="center"/>
    </xf>
    <xf numFmtId="178" fontId="0" fillId="0" borderId="107" xfId="0" applyNumberFormat="1" applyBorder="1" applyAlignment="1">
      <alignment vertical="center"/>
    </xf>
    <xf numFmtId="178" fontId="5" fillId="0" borderId="95" xfId="0" applyNumberFormat="1" applyFont="1" applyBorder="1" applyAlignment="1">
      <alignment horizontal="center" vertical="center"/>
    </xf>
    <xf numFmtId="178" fontId="0" fillId="0" borderId="96" xfId="0" applyNumberFormat="1" applyBorder="1" applyAlignment="1">
      <alignment vertical="center"/>
    </xf>
    <xf numFmtId="178" fontId="5" fillId="0" borderId="111" xfId="0" applyNumberFormat="1" applyFont="1" applyBorder="1" applyAlignment="1">
      <alignment horizontal="center" vertical="center"/>
    </xf>
    <xf numFmtId="178" fontId="5" fillId="0" borderId="112" xfId="0" applyNumberFormat="1" applyFont="1" applyBorder="1" applyAlignment="1">
      <alignment horizontal="center" vertical="center"/>
    </xf>
    <xf numFmtId="178" fontId="5" fillId="0" borderId="35" xfId="0" applyNumberFormat="1" applyFont="1" applyBorder="1" applyAlignment="1">
      <alignment horizontal="left" vertical="center"/>
    </xf>
    <xf numFmtId="178" fontId="5" fillId="0" borderId="73" xfId="0" applyNumberFormat="1" applyFont="1" applyBorder="1" applyAlignment="1">
      <alignment horizontal="center" vertical="center"/>
    </xf>
    <xf numFmtId="178" fontId="5" fillId="0" borderId="35" xfId="0" applyNumberFormat="1" applyFont="1" applyBorder="1" applyAlignment="1">
      <alignment horizontal="center" vertical="center"/>
    </xf>
    <xf numFmtId="178" fontId="5" fillId="0" borderId="113" xfId="0" applyNumberFormat="1" applyFont="1" applyBorder="1" applyAlignment="1">
      <alignment horizontal="center" vertical="center"/>
    </xf>
    <xf numFmtId="178" fontId="5" fillId="0" borderId="114" xfId="0" applyNumberFormat="1" applyFont="1" applyBorder="1" applyAlignment="1">
      <alignment horizontal="center" vertical="center"/>
    </xf>
    <xf numFmtId="0" fontId="2" fillId="0" borderId="1" xfId="0" applyFont="1" applyBorder="1" applyAlignment="1">
      <alignment horizontal="center" vertical="center"/>
    </xf>
    <xf numFmtId="0" fontId="3" fillId="0" borderId="9"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9" fillId="0" borderId="27" xfId="0"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120" xfId="0" applyFont="1" applyBorder="1" applyAlignment="1">
      <alignment horizontal="center" vertical="center" shrinkToFit="1"/>
    </xf>
    <xf numFmtId="0" fontId="9" fillId="0" borderId="30" xfId="0" applyFont="1" applyBorder="1" applyAlignment="1">
      <alignment horizontal="center" vertical="center" shrinkToFit="1"/>
    </xf>
    <xf numFmtId="0" fontId="15" fillId="0" borderId="0" xfId="0" applyFont="1" applyBorder="1" applyAlignment="1">
      <alignment vertical="center"/>
    </xf>
    <xf numFmtId="0" fontId="9" fillId="0" borderId="25" xfId="0" applyFont="1" applyBorder="1" applyAlignment="1">
      <alignment horizontal="center" vertical="center"/>
    </xf>
    <xf numFmtId="0" fontId="9" fillId="0" borderId="118"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shrinkToFit="1"/>
    </xf>
    <xf numFmtId="0" fontId="9" fillId="0" borderId="119" xfId="0" applyFont="1" applyBorder="1" applyAlignment="1">
      <alignment horizontal="center" vertical="center" shrinkToFit="1"/>
    </xf>
    <xf numFmtId="0" fontId="9" fillId="0" borderId="13" xfId="0" applyFont="1" applyBorder="1" applyAlignment="1">
      <alignment horizontal="center" vertical="center" shrinkToFit="1"/>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1">
    <dxf>
      <font>
        <b/>
        <i val="0"/>
        <strike/>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364434</xdr:colOff>
      <xdr:row>13</xdr:row>
      <xdr:rowOff>154884</xdr:rowOff>
    </xdr:from>
    <xdr:to>
      <xdr:col>6</xdr:col>
      <xdr:colOff>82825</xdr:colOff>
      <xdr:row>16</xdr:row>
      <xdr:rowOff>33130</xdr:rowOff>
    </xdr:to>
    <xdr:sp macro="" textlink="">
      <xdr:nvSpPr>
        <xdr:cNvPr id="2067" name="AutoShape 19"/>
        <xdr:cNvSpPr>
          <a:spLocks noChangeArrowheads="1"/>
        </xdr:cNvSpPr>
      </xdr:nvSpPr>
      <xdr:spPr bwMode="auto">
        <a:xfrm>
          <a:off x="637760" y="3749536"/>
          <a:ext cx="3578087" cy="400051"/>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164039</xdr:colOff>
      <xdr:row>10</xdr:row>
      <xdr:rowOff>335782</xdr:rowOff>
    </xdr:from>
    <xdr:to>
      <xdr:col>15</xdr:col>
      <xdr:colOff>623876</xdr:colOff>
      <xdr:row>11</xdr:row>
      <xdr:rowOff>128133</xdr:rowOff>
    </xdr:to>
    <xdr:sp macro="" textlink="">
      <xdr:nvSpPr>
        <xdr:cNvPr id="5" name="正方形/長方形 4"/>
        <xdr:cNvSpPr/>
      </xdr:nvSpPr>
      <xdr:spPr>
        <a:xfrm>
          <a:off x="7907864" y="3345682"/>
          <a:ext cx="2517237" cy="173351"/>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52941</xdr:colOff>
      <xdr:row>15</xdr:row>
      <xdr:rowOff>0</xdr:rowOff>
    </xdr:from>
    <xdr:to>
      <xdr:col>12</xdr:col>
      <xdr:colOff>230910</xdr:colOff>
      <xdr:row>19</xdr:row>
      <xdr:rowOff>431200</xdr:rowOff>
    </xdr:to>
    <xdr:sp macro="" textlink="">
      <xdr:nvSpPr>
        <xdr:cNvPr id="3" name="右中かっこ 2"/>
        <xdr:cNvSpPr/>
      </xdr:nvSpPr>
      <xdr:spPr>
        <a:xfrm>
          <a:off x="7388792" y="5674979"/>
          <a:ext cx="177969" cy="2176116"/>
        </a:xfrm>
        <a:prstGeom prst="rightBrace">
          <a:avLst>
            <a:gd name="adj1" fmla="val 8333"/>
            <a:gd name="adj2" fmla="val 20573"/>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80210</xdr:colOff>
      <xdr:row>9</xdr:row>
      <xdr:rowOff>5013</xdr:rowOff>
    </xdr:from>
    <xdr:to>
      <xdr:col>12</xdr:col>
      <xdr:colOff>240386</xdr:colOff>
      <xdr:row>12</xdr:row>
      <xdr:rowOff>7090</xdr:rowOff>
    </xdr:to>
    <xdr:sp macro="" textlink="">
      <xdr:nvSpPr>
        <xdr:cNvPr id="4" name="右中かっこ 3"/>
        <xdr:cNvSpPr/>
      </xdr:nvSpPr>
      <xdr:spPr>
        <a:xfrm>
          <a:off x="7444539" y="3233487"/>
          <a:ext cx="160176" cy="1310511"/>
        </a:xfrm>
        <a:prstGeom prst="rightBrace">
          <a:avLst>
            <a:gd name="adj1" fmla="val 8333"/>
            <a:gd name="adj2" fmla="val 49651"/>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12</xdr:col>
      <xdr:colOff>288578</xdr:colOff>
      <xdr:row>9</xdr:row>
      <xdr:rowOff>235679</xdr:rowOff>
    </xdr:from>
    <xdr:ext cx="3570208" cy="1018122"/>
    <xdr:sp macro="" textlink="">
      <xdr:nvSpPr>
        <xdr:cNvPr id="5" name="テキスト ボックス 4"/>
        <xdr:cNvSpPr txBox="1"/>
      </xdr:nvSpPr>
      <xdr:spPr>
        <a:xfrm>
          <a:off x="7626716" y="3472235"/>
          <a:ext cx="3570208" cy="1018122"/>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神戸市メモ：</a:t>
          </a:r>
          <a:endParaRPr kumimoji="1" lang="en-US" altLang="ja-JP" sz="1100" b="1"/>
        </a:p>
        <a:p>
          <a:r>
            <a:rPr kumimoji="1" lang="ja-JP" altLang="en-US" sz="1100" b="1"/>
            <a:t>緑地率の初期設定計算式は</a:t>
          </a:r>
          <a:endParaRPr kumimoji="1" lang="en-US" altLang="ja-JP" sz="1100" b="1"/>
        </a:p>
        <a:p>
          <a:r>
            <a:rPr kumimoji="1" lang="ja-JP" altLang="en-US" sz="1100" b="1">
              <a:solidFill>
                <a:srgbClr val="FF0000"/>
              </a:solidFill>
            </a:rPr>
            <a:t>露天のプール等（Ｃ’）及び（Ａ’）は考慮していません</a:t>
          </a:r>
          <a:r>
            <a:rPr kumimoji="1" lang="ja-JP" altLang="en-US" sz="1100" b="1"/>
            <a:t>。</a:t>
          </a:r>
          <a:endParaRPr kumimoji="1" lang="en-US" altLang="ja-JP" sz="1100" b="1"/>
        </a:p>
        <a:p>
          <a:r>
            <a:rPr kumimoji="1" lang="ja-JP" altLang="en-US" sz="1100" b="1"/>
            <a:t>露天のプール等を考慮する場合、適宜、変更して下さい。</a:t>
          </a:r>
          <a:endParaRPr kumimoji="1" lang="en-US" altLang="ja-JP" sz="1100" b="1"/>
        </a:p>
        <a:p>
          <a:r>
            <a:rPr kumimoji="1" lang="ja-JP" altLang="en-US" sz="1100" b="1"/>
            <a:t>解除方法は後述のとおりです。</a:t>
          </a:r>
          <a:endParaRPr kumimoji="1" lang="en-US" altLang="ja-JP" sz="1100" b="1"/>
        </a:p>
      </xdr:txBody>
    </xdr:sp>
    <xdr:clientData/>
  </xdr:oneCellAnchor>
  <xdr:oneCellAnchor>
    <xdr:from>
      <xdr:col>12</xdr:col>
      <xdr:colOff>85725</xdr:colOff>
      <xdr:row>1</xdr:row>
      <xdr:rowOff>0</xdr:rowOff>
    </xdr:from>
    <xdr:ext cx="2900602" cy="459100"/>
    <xdr:sp macro="" textlink="">
      <xdr:nvSpPr>
        <xdr:cNvPr id="6" name="テキスト ボックス 5"/>
        <xdr:cNvSpPr txBox="1"/>
      </xdr:nvSpPr>
      <xdr:spPr>
        <a:xfrm>
          <a:off x="7429500" y="190500"/>
          <a:ext cx="2900602" cy="45910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神戸市メモ：</a:t>
          </a:r>
          <a:endParaRPr kumimoji="1" lang="en-US" altLang="ja-JP" sz="1100" b="1"/>
        </a:p>
        <a:p>
          <a:r>
            <a:rPr kumimoji="1" lang="ja-JP" altLang="en-US" sz="1100" b="1"/>
            <a:t>ご計画の建築物緑化計画は全て記載下さい。</a:t>
          </a:r>
          <a:endParaRPr kumimoji="1" lang="en-US" altLang="ja-JP" sz="1100" b="1"/>
        </a:p>
      </xdr:txBody>
    </xdr:sp>
    <xdr:clientData fPrintsWithSheet="0"/>
  </xdr:oneCellAnchor>
  <xdr:oneCellAnchor>
    <xdr:from>
      <xdr:col>12</xdr:col>
      <xdr:colOff>638175</xdr:colOff>
      <xdr:row>12</xdr:row>
      <xdr:rowOff>123825</xdr:rowOff>
    </xdr:from>
    <xdr:ext cx="4487254" cy="275717"/>
    <xdr:sp macro="" textlink="">
      <xdr:nvSpPr>
        <xdr:cNvPr id="7" name="テキスト ボックス 6"/>
        <xdr:cNvSpPr txBox="1"/>
      </xdr:nvSpPr>
      <xdr:spPr>
        <a:xfrm>
          <a:off x="7981950" y="4810125"/>
          <a:ext cx="4487254" cy="275717"/>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主な樹種等欄は１種類のみではなく、セルに可能な範囲で記載下さい。</a:t>
          </a:r>
          <a:endParaRPr kumimoji="1" lang="en-US" altLang="ja-JP" sz="1100" b="1"/>
        </a:p>
      </xdr:txBody>
    </xdr:sp>
    <xdr:clientData fPrintsWithSheet="0"/>
  </xdr:oneCellAnchor>
  <xdr:twoCellAnchor>
    <xdr:from>
      <xdr:col>8</xdr:col>
      <xdr:colOff>190500</xdr:colOff>
      <xdr:row>13</xdr:row>
      <xdr:rowOff>104775</xdr:rowOff>
    </xdr:from>
    <xdr:to>
      <xdr:col>12</xdr:col>
      <xdr:colOff>640897</xdr:colOff>
      <xdr:row>13</xdr:row>
      <xdr:rowOff>220437</xdr:rowOff>
    </xdr:to>
    <xdr:cxnSp macro="">
      <xdr:nvCxnSpPr>
        <xdr:cNvPr id="8" name="直線コネクタ 7"/>
        <xdr:cNvCxnSpPr/>
      </xdr:nvCxnSpPr>
      <xdr:spPr>
        <a:xfrm flipV="1">
          <a:off x="6086475" y="4924425"/>
          <a:ext cx="1898197" cy="115662"/>
        </a:xfrm>
        <a:prstGeom prst="line">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12</xdr:col>
      <xdr:colOff>264795</xdr:colOff>
      <xdr:row>15</xdr:row>
      <xdr:rowOff>28575</xdr:rowOff>
    </xdr:from>
    <xdr:ext cx="4308325" cy="1361953"/>
    <xdr:sp macro="" textlink="">
      <xdr:nvSpPr>
        <xdr:cNvPr id="10" name="テキスト ボックス 9"/>
        <xdr:cNvSpPr txBox="1"/>
      </xdr:nvSpPr>
      <xdr:spPr>
        <a:xfrm>
          <a:off x="7629525" y="5724525"/>
          <a:ext cx="4308325" cy="1361953"/>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中木から高木４の算定面積セルの初期設定は</a:t>
          </a:r>
          <a:endParaRPr kumimoji="1" lang="en-US" altLang="ja-JP" sz="1100" b="1"/>
        </a:p>
        <a:p>
          <a:r>
            <a:rPr kumimoji="1" lang="ja-JP" altLang="en-US" sz="1100" b="1"/>
            <a:t>　　　　＝本数</a:t>
          </a:r>
          <a:r>
            <a:rPr kumimoji="1" lang="en-US" altLang="ja-JP" sz="1100" b="1"/>
            <a:t>×</a:t>
          </a:r>
          <a:r>
            <a:rPr kumimoji="1" lang="ja-JP" altLang="en-US" sz="1100" b="1"/>
            <a:t>（</a:t>
          </a:r>
          <a:r>
            <a:rPr kumimoji="1" lang="ja-JP" altLang="en-US" sz="1100" b="1">
              <a:solidFill>
                <a:srgbClr val="FF0000"/>
              </a:solidFill>
            </a:rPr>
            <a:t>みなし樹冠面積</a:t>
          </a:r>
          <a:r>
            <a:rPr kumimoji="1" lang="ja-JP" altLang="en-US" sz="1100" b="1"/>
            <a:t>）　　による自動計算となります。</a:t>
          </a:r>
          <a:endParaRPr kumimoji="1" lang="en-US" altLang="ja-JP" sz="1100" b="1"/>
        </a:p>
        <a:p>
          <a:endParaRPr kumimoji="1" lang="en-US" altLang="ja-JP" sz="1100" b="1"/>
        </a:p>
        <a:p>
          <a:r>
            <a:rPr kumimoji="1" lang="ja-JP" altLang="en-US" sz="1100" b="1"/>
            <a:t>これによらない算出の場合、適宜、計算式や備考欄を変更して下さい。</a:t>
          </a:r>
          <a:r>
            <a:rPr kumimoji="1" lang="en-US" altLang="ja-JP" sz="1100" b="1"/>
            <a:t>【 </a:t>
          </a:r>
          <a:r>
            <a:rPr kumimoji="1" lang="ja-JP" altLang="en-US" sz="1100" b="1"/>
            <a:t>解除方法 </a:t>
          </a:r>
          <a:r>
            <a:rPr kumimoji="1" lang="en-US" altLang="ja-JP" sz="1100" b="1"/>
            <a:t>】</a:t>
          </a:r>
        </a:p>
        <a:p>
          <a:r>
            <a:rPr kumimoji="1" lang="ja-JP" altLang="en-US" sz="1100" b="1"/>
            <a:t>校閲タブ＞シートの保護＞ＯＫボタンを押下</a:t>
          </a:r>
          <a:endParaRPr kumimoji="1" lang="en-US" altLang="ja-JP" sz="1100" b="1"/>
        </a:p>
        <a:p>
          <a:r>
            <a:rPr kumimoji="1" lang="ja-JP" altLang="en-US" sz="1100" b="1"/>
            <a:t>パスワードは設定していませんので、入力不要です。</a:t>
          </a:r>
          <a:endParaRPr kumimoji="1" lang="en-US" altLang="ja-JP" sz="11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233363</xdr:colOff>
      <xdr:row>17</xdr:row>
      <xdr:rowOff>150814</xdr:rowOff>
    </xdr:from>
    <xdr:ext cx="4487254" cy="275717"/>
    <xdr:sp macro="" textlink="">
      <xdr:nvSpPr>
        <xdr:cNvPr id="2" name="テキスト ボックス 1"/>
        <xdr:cNvSpPr txBox="1"/>
      </xdr:nvSpPr>
      <xdr:spPr>
        <a:xfrm>
          <a:off x="7739063" y="3932239"/>
          <a:ext cx="4487254" cy="275717"/>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主な樹種等欄は１種類のみではなく、セルに可能な範囲で記載下さい。</a:t>
          </a:r>
          <a:endParaRPr kumimoji="1" lang="en-US" altLang="ja-JP" sz="1100" b="1"/>
        </a:p>
      </xdr:txBody>
    </xdr:sp>
    <xdr:clientData fPrintsWithSheet="0"/>
  </xdr:oneCellAnchor>
  <xdr:twoCellAnchor>
    <xdr:from>
      <xdr:col>13</xdr:col>
      <xdr:colOff>17318</xdr:colOff>
      <xdr:row>9</xdr:row>
      <xdr:rowOff>312538</xdr:rowOff>
    </xdr:from>
    <xdr:to>
      <xdr:col>13</xdr:col>
      <xdr:colOff>191950</xdr:colOff>
      <xdr:row>16</xdr:row>
      <xdr:rowOff>308817</xdr:rowOff>
    </xdr:to>
    <xdr:sp macro="" textlink="">
      <xdr:nvSpPr>
        <xdr:cNvPr id="3" name="右中かっこ 2"/>
        <xdr:cNvSpPr/>
      </xdr:nvSpPr>
      <xdr:spPr>
        <a:xfrm>
          <a:off x="7495931" y="2444501"/>
          <a:ext cx="174632" cy="1592461"/>
        </a:xfrm>
        <a:prstGeom prst="rightBrace">
          <a:avLst>
            <a:gd name="adj1" fmla="val 8333"/>
            <a:gd name="adj2" fmla="val 49651"/>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13</xdr:col>
      <xdr:colOff>221976</xdr:colOff>
      <xdr:row>11</xdr:row>
      <xdr:rowOff>67383</xdr:rowOff>
    </xdr:from>
    <xdr:ext cx="3961469" cy="642484"/>
    <xdr:sp macro="" textlink="">
      <xdr:nvSpPr>
        <xdr:cNvPr id="4" name="テキスト ボックス 3"/>
        <xdr:cNvSpPr txBox="1"/>
      </xdr:nvSpPr>
      <xdr:spPr>
        <a:xfrm>
          <a:off x="7712708" y="2761597"/>
          <a:ext cx="3961469" cy="642484"/>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神戸市メモ：（緑化基準第５関係）</a:t>
          </a:r>
          <a:endParaRPr kumimoji="1" lang="en-US" altLang="ja-JP" sz="1100" b="1"/>
        </a:p>
        <a:p>
          <a:r>
            <a:rPr kumimoji="1" lang="en-US" altLang="ja-JP" sz="1100" b="1"/>
            <a:t>※</a:t>
          </a:r>
          <a:r>
            <a:rPr kumimoji="1" lang="ja-JP" altLang="en-US" sz="1100" b="1"/>
            <a:t>３の欄は、学校等における運動場の面積を考慮する場合のみ</a:t>
          </a:r>
          <a:endParaRPr kumimoji="1" lang="en-US" altLang="ja-JP" sz="1100" b="1"/>
        </a:p>
        <a:p>
          <a:r>
            <a:rPr kumimoji="1" lang="ja-JP" altLang="en-US" sz="1100" b="1"/>
            <a:t>こちらに記載ください。該当しない場合は空欄となります。</a:t>
          </a:r>
          <a:endParaRPr kumimoji="1" lang="en-US" altLang="ja-JP" sz="1100" b="1"/>
        </a:p>
      </xdr:txBody>
    </xdr:sp>
    <xdr:clientData/>
  </xdr:oneCellAnchor>
  <xdr:twoCellAnchor>
    <xdr:from>
      <xdr:col>9</xdr:col>
      <xdr:colOff>367392</xdr:colOff>
      <xdr:row>18</xdr:row>
      <xdr:rowOff>60073</xdr:rowOff>
    </xdr:from>
    <xdr:to>
      <xdr:col>13</xdr:col>
      <xdr:colOff>233363</xdr:colOff>
      <xdr:row>18</xdr:row>
      <xdr:rowOff>136072</xdr:rowOff>
    </xdr:to>
    <xdr:cxnSp macro="">
      <xdr:nvCxnSpPr>
        <xdr:cNvPr id="6" name="直線コネクタ 5"/>
        <xdr:cNvCxnSpPr>
          <a:endCxn id="2" idx="1"/>
        </xdr:cNvCxnSpPr>
      </xdr:nvCxnSpPr>
      <xdr:spPr>
        <a:xfrm flipV="1">
          <a:off x="5729967" y="4070098"/>
          <a:ext cx="2009096" cy="75999"/>
        </a:xfrm>
        <a:prstGeom prst="line">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oneCellAnchor>
    <xdr:from>
      <xdr:col>13</xdr:col>
      <xdr:colOff>106074</xdr:colOff>
      <xdr:row>0</xdr:row>
      <xdr:rowOff>120507</xdr:rowOff>
    </xdr:from>
    <xdr:ext cx="2758960" cy="459100"/>
    <xdr:sp macro="" textlink="">
      <xdr:nvSpPr>
        <xdr:cNvPr id="8" name="テキスト ボックス 7"/>
        <xdr:cNvSpPr txBox="1"/>
      </xdr:nvSpPr>
      <xdr:spPr>
        <a:xfrm>
          <a:off x="7611774" y="120507"/>
          <a:ext cx="2758960" cy="45910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神戸市メモ：</a:t>
          </a:r>
          <a:endParaRPr kumimoji="1" lang="en-US" altLang="ja-JP" sz="1100" b="1"/>
        </a:p>
        <a:p>
          <a:r>
            <a:rPr kumimoji="1" lang="ja-JP" altLang="en-US" sz="1100" b="1"/>
            <a:t>ご計画の敷地緑化計画は全て記載下さい。</a:t>
          </a:r>
          <a:endParaRPr kumimoji="1" lang="en-US" altLang="ja-JP" sz="1100" b="1"/>
        </a:p>
      </xdr:txBody>
    </xdr:sp>
    <xdr:clientData fPrintsWithSheet="0"/>
  </xdr:oneCellAnchor>
  <xdr:oneCellAnchor>
    <xdr:from>
      <xdr:col>13</xdr:col>
      <xdr:colOff>168908</xdr:colOff>
      <xdr:row>4</xdr:row>
      <xdr:rowOff>161272</xdr:rowOff>
    </xdr:from>
    <xdr:ext cx="3940053" cy="459100"/>
    <xdr:sp macro="" textlink="">
      <xdr:nvSpPr>
        <xdr:cNvPr id="7" name="テキスト ボックス 6"/>
        <xdr:cNvSpPr txBox="1"/>
      </xdr:nvSpPr>
      <xdr:spPr>
        <a:xfrm>
          <a:off x="7674608" y="1466197"/>
          <a:ext cx="3940053" cy="45910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（Ｂ）欄の空地面積は自動計算による数式を設定しています。</a:t>
          </a:r>
          <a:endParaRPr kumimoji="1" lang="en-US" altLang="ja-JP" sz="1100" b="1"/>
        </a:p>
        <a:p>
          <a:r>
            <a:rPr kumimoji="1" lang="ja-JP" altLang="en-US" sz="1100" b="1"/>
            <a:t>数式には</a:t>
          </a:r>
          <a:r>
            <a:rPr kumimoji="1" lang="ja-JP" altLang="en-US" sz="1100" b="1">
              <a:solidFill>
                <a:srgbClr val="FF0000"/>
              </a:solidFill>
            </a:rPr>
            <a:t>第１面の</a:t>
          </a:r>
          <a:r>
            <a:rPr kumimoji="1" lang="ja-JP" altLang="en-US" sz="1100" b="1"/>
            <a:t>「基準建蔽率」を含みますのでご留意下さい。</a:t>
          </a:r>
          <a:endParaRPr kumimoji="1" lang="en-US" altLang="ja-JP" sz="1100" b="1"/>
        </a:p>
      </xdr:txBody>
    </xdr:sp>
    <xdr:clientData/>
  </xdr:oneCellAnchor>
  <xdr:oneCellAnchor>
    <xdr:from>
      <xdr:col>13</xdr:col>
      <xdr:colOff>249003</xdr:colOff>
      <xdr:row>22</xdr:row>
      <xdr:rowOff>343022</xdr:rowOff>
    </xdr:from>
    <xdr:ext cx="4308325" cy="1361953"/>
    <xdr:sp macro="" textlink="">
      <xdr:nvSpPr>
        <xdr:cNvPr id="9" name="テキスト ボックス 8"/>
        <xdr:cNvSpPr txBox="1"/>
      </xdr:nvSpPr>
      <xdr:spPr>
        <a:xfrm>
          <a:off x="7754703" y="5943722"/>
          <a:ext cx="4308325" cy="1361953"/>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中木から高木４の算定面積セルの初期設定は</a:t>
          </a:r>
          <a:endParaRPr kumimoji="1" lang="en-US" altLang="ja-JP" sz="1100" b="1"/>
        </a:p>
        <a:p>
          <a:r>
            <a:rPr kumimoji="1" lang="ja-JP" altLang="en-US" sz="1100" b="1"/>
            <a:t>　　　　＝本数</a:t>
          </a:r>
          <a:r>
            <a:rPr kumimoji="1" lang="en-US" altLang="ja-JP" sz="1100" b="1"/>
            <a:t>×</a:t>
          </a:r>
          <a:r>
            <a:rPr kumimoji="1" lang="ja-JP" altLang="en-US" sz="1100" b="1"/>
            <a:t>（</a:t>
          </a:r>
          <a:r>
            <a:rPr kumimoji="1" lang="ja-JP" altLang="en-US" sz="1100" b="1">
              <a:solidFill>
                <a:srgbClr val="FF0000"/>
              </a:solidFill>
            </a:rPr>
            <a:t>みなし樹冠面積</a:t>
          </a:r>
          <a:r>
            <a:rPr kumimoji="1" lang="ja-JP" altLang="en-US" sz="1100" b="1"/>
            <a:t>）　　による自動計算となります。</a:t>
          </a:r>
          <a:endParaRPr kumimoji="1" lang="en-US" altLang="ja-JP" sz="1100" b="1"/>
        </a:p>
        <a:p>
          <a:endParaRPr kumimoji="1" lang="en-US" altLang="ja-JP" sz="1100" b="1"/>
        </a:p>
        <a:p>
          <a:r>
            <a:rPr kumimoji="1" lang="ja-JP" altLang="en-US" sz="1100" b="1"/>
            <a:t>これによらない算出の場合、適宜、計算式や備考欄を変更して下さい。</a:t>
          </a:r>
          <a:r>
            <a:rPr kumimoji="1" lang="en-US" altLang="ja-JP" sz="1100" b="1"/>
            <a:t>【 </a:t>
          </a:r>
          <a:r>
            <a:rPr kumimoji="1" lang="ja-JP" altLang="en-US" sz="1100" b="1"/>
            <a:t>解除方法 </a:t>
          </a:r>
          <a:r>
            <a:rPr kumimoji="1" lang="en-US" altLang="ja-JP" sz="1100" b="1"/>
            <a:t>】</a:t>
          </a:r>
        </a:p>
        <a:p>
          <a:r>
            <a:rPr kumimoji="1" lang="ja-JP" altLang="en-US" sz="1100" b="1"/>
            <a:t>校閲タブ＞シートの保護＞ＯＫボタンを押下</a:t>
          </a:r>
          <a:endParaRPr kumimoji="1" lang="en-US" altLang="ja-JP" sz="1100" b="1"/>
        </a:p>
        <a:p>
          <a:r>
            <a:rPr kumimoji="1" lang="ja-JP" altLang="en-US" sz="1100" b="1"/>
            <a:t>パスワードは設定していませんので、入力不要です。</a:t>
          </a:r>
          <a:endParaRPr kumimoji="1" lang="en-US" altLang="ja-JP" sz="1100" b="1"/>
        </a:p>
      </xdr:txBody>
    </xdr:sp>
    <xdr:clientData/>
  </xdr:oneCellAnchor>
  <xdr:twoCellAnchor>
    <xdr:from>
      <xdr:col>13</xdr:col>
      <xdr:colOff>29308</xdr:colOff>
      <xdr:row>20</xdr:row>
      <xdr:rowOff>392</xdr:rowOff>
    </xdr:from>
    <xdr:to>
      <xdr:col>13</xdr:col>
      <xdr:colOff>207277</xdr:colOff>
      <xdr:row>36</xdr:row>
      <xdr:rowOff>374197</xdr:rowOff>
    </xdr:to>
    <xdr:sp macro="" textlink="">
      <xdr:nvSpPr>
        <xdr:cNvPr id="10" name="右中かっこ 9"/>
        <xdr:cNvSpPr/>
      </xdr:nvSpPr>
      <xdr:spPr>
        <a:xfrm>
          <a:off x="7522956" y="4850366"/>
          <a:ext cx="177969" cy="6438703"/>
        </a:xfrm>
        <a:prstGeom prst="rightBrace">
          <a:avLst>
            <a:gd name="adj1" fmla="val 8333"/>
            <a:gd name="adj2" fmla="val 20573"/>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5875">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accent5">
            <a:lumMod val="20000"/>
            <a:lumOff val="80000"/>
          </a:schemeClr>
        </a:solidFill>
      </a:spPr>
      <a:bodyPr vertOverflow="clip" horzOverflow="clip" wrap="square" rtlCol="0" anchor="t">
        <a:noAutofit/>
      </a:bodyPr>
      <a:lstStyle>
        <a:defPPr>
          <a:defRPr kumimoji="1" sz="1100" b="1"/>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5"/>
  <sheetViews>
    <sheetView tabSelected="1" view="pageBreakPreview" zoomScale="80" zoomScaleNormal="100" zoomScaleSheetLayoutView="80" workbookViewId="0">
      <selection activeCell="G4" sqref="G4:J4"/>
    </sheetView>
  </sheetViews>
  <sheetFormatPr defaultRowHeight="13.5"/>
  <cols>
    <col min="1" max="1" width="3.625" style="1" customWidth="1"/>
    <col min="2" max="2" width="5.625" style="1" customWidth="1"/>
    <col min="3" max="3" width="17.125" style="1" customWidth="1"/>
    <col min="4" max="4" width="5.75" style="1" customWidth="1"/>
    <col min="5" max="5" width="7.625" style="1" customWidth="1"/>
    <col min="6" max="6" width="14.5" style="2" customWidth="1"/>
    <col min="7" max="7" width="13.375" style="1" customWidth="1"/>
    <col min="8" max="8" width="7.125" style="1" customWidth="1"/>
    <col min="9" max="9" width="10.625" style="1" customWidth="1"/>
    <col min="10" max="11" width="3.625" style="1" customWidth="1"/>
    <col min="12" max="16384" width="9" style="1"/>
  </cols>
  <sheetData>
    <row r="1" spans="1:13">
      <c r="A1" s="266" t="s">
        <v>64</v>
      </c>
      <c r="B1" s="266"/>
      <c r="C1" s="266"/>
      <c r="D1" s="266"/>
      <c r="E1" s="266"/>
      <c r="F1" s="266"/>
      <c r="G1" s="266"/>
      <c r="H1" s="266"/>
      <c r="I1" s="266"/>
      <c r="J1" s="266"/>
      <c r="K1" s="266"/>
    </row>
    <row r="2" spans="1:13" ht="15" customHeight="1">
      <c r="B2" s="273" t="s">
        <v>118</v>
      </c>
      <c r="C2" s="273"/>
      <c r="D2" s="273"/>
      <c r="E2" s="273"/>
      <c r="F2" s="273"/>
      <c r="G2" s="273"/>
      <c r="H2" s="273"/>
      <c r="I2" s="273"/>
      <c r="J2" s="273"/>
    </row>
    <row r="3" spans="1:13" ht="39" customHeight="1">
      <c r="A3" s="69"/>
      <c r="B3" s="275" t="s">
        <v>77</v>
      </c>
      <c r="C3" s="275"/>
      <c r="D3" s="275"/>
      <c r="E3" s="275"/>
      <c r="F3" s="275"/>
      <c r="G3" s="275"/>
      <c r="H3" s="275"/>
      <c r="I3" s="275"/>
      <c r="J3" s="275"/>
      <c r="K3" s="70"/>
    </row>
    <row r="4" spans="1:13" ht="30" customHeight="1">
      <c r="A4" s="71"/>
      <c r="B4" s="256"/>
      <c r="C4" s="257"/>
      <c r="D4" s="257"/>
      <c r="E4" s="257"/>
      <c r="F4" s="257"/>
      <c r="G4" s="267" t="s">
        <v>126</v>
      </c>
      <c r="H4" s="267"/>
      <c r="I4" s="267"/>
      <c r="J4" s="268"/>
      <c r="K4" s="72"/>
    </row>
    <row r="5" spans="1:13">
      <c r="A5" s="71"/>
      <c r="B5" s="258" t="s">
        <v>103</v>
      </c>
      <c r="C5" s="259"/>
      <c r="D5" s="259"/>
      <c r="E5" s="259"/>
      <c r="F5" s="259"/>
      <c r="G5" s="259"/>
      <c r="H5" s="259"/>
      <c r="I5" s="259"/>
      <c r="J5" s="259"/>
      <c r="K5" s="72"/>
    </row>
    <row r="6" spans="1:13" ht="30" customHeight="1">
      <c r="A6" s="71"/>
      <c r="B6" s="256"/>
      <c r="C6" s="257"/>
      <c r="D6" s="258" t="s">
        <v>65</v>
      </c>
      <c r="E6" s="259"/>
      <c r="F6" s="259"/>
      <c r="G6" s="58"/>
      <c r="H6" s="182"/>
      <c r="I6" s="182"/>
      <c r="J6" s="182"/>
      <c r="K6" s="72"/>
    </row>
    <row r="7" spans="1:13" ht="18" customHeight="1">
      <c r="A7" s="71"/>
      <c r="B7" s="256"/>
      <c r="C7" s="257"/>
      <c r="D7" s="257"/>
      <c r="E7" s="258" t="s">
        <v>78</v>
      </c>
      <c r="F7" s="259"/>
      <c r="G7" s="259"/>
      <c r="H7" s="259"/>
      <c r="I7" s="259"/>
      <c r="J7" s="259"/>
      <c r="K7" s="72"/>
    </row>
    <row r="8" spans="1:13" ht="30" customHeight="1">
      <c r="A8" s="71"/>
      <c r="B8" s="257"/>
      <c r="C8" s="257"/>
      <c r="D8" s="257"/>
      <c r="E8" s="260"/>
      <c r="F8" s="260"/>
      <c r="G8" s="260"/>
      <c r="H8" s="260"/>
      <c r="I8" s="260"/>
      <c r="J8" s="260"/>
      <c r="K8" s="72"/>
    </row>
    <row r="9" spans="1:13" ht="18" customHeight="1">
      <c r="A9" s="71"/>
      <c r="B9" s="257"/>
      <c r="C9" s="257"/>
      <c r="D9" s="257"/>
      <c r="E9" s="265" t="s">
        <v>79</v>
      </c>
      <c r="F9" s="265"/>
      <c r="G9" s="265"/>
      <c r="H9" s="265"/>
      <c r="I9" s="265"/>
      <c r="J9" s="265"/>
      <c r="K9" s="76"/>
      <c r="L9" s="68"/>
    </row>
    <row r="10" spans="1:13" ht="30" customHeight="1">
      <c r="A10" s="71"/>
      <c r="B10" s="257"/>
      <c r="C10" s="257"/>
      <c r="D10" s="257"/>
      <c r="E10" s="260"/>
      <c r="F10" s="260"/>
      <c r="G10" s="260"/>
      <c r="H10" s="260"/>
      <c r="I10" s="260"/>
      <c r="J10" s="260"/>
      <c r="K10" s="72"/>
    </row>
    <row r="11" spans="1:13" ht="30" customHeight="1">
      <c r="A11" s="71"/>
      <c r="B11" s="272" t="s">
        <v>76</v>
      </c>
      <c r="C11" s="259"/>
      <c r="D11" s="259"/>
      <c r="E11" s="259"/>
      <c r="F11" s="259"/>
      <c r="G11" s="260" t="s">
        <v>127</v>
      </c>
      <c r="H11" s="260"/>
      <c r="I11" s="260"/>
      <c r="J11" s="269"/>
      <c r="K11" s="72"/>
    </row>
    <row r="12" spans="1:13" ht="10.5" customHeight="1">
      <c r="A12" s="71"/>
      <c r="B12" s="274"/>
      <c r="C12" s="259"/>
      <c r="D12" s="259"/>
      <c r="E12" s="259"/>
      <c r="F12" s="259"/>
      <c r="G12" s="259"/>
      <c r="H12" s="259"/>
      <c r="I12" s="259"/>
      <c r="J12" s="259"/>
      <c r="K12" s="72"/>
    </row>
    <row r="13" spans="1:13">
      <c r="A13" s="71"/>
      <c r="B13" s="261" t="s">
        <v>164</v>
      </c>
      <c r="C13" s="261"/>
      <c r="D13" s="261"/>
      <c r="E13" s="261"/>
      <c r="F13" s="261"/>
      <c r="G13" s="261"/>
      <c r="H13" s="261"/>
      <c r="I13" s="261"/>
      <c r="J13" s="261"/>
      <c r="K13" s="72"/>
    </row>
    <row r="14" spans="1:13">
      <c r="A14" s="71"/>
      <c r="B14" s="261"/>
      <c r="C14" s="261"/>
      <c r="D14" s="261"/>
      <c r="E14" s="261"/>
      <c r="F14" s="261"/>
      <c r="G14" s="261"/>
      <c r="H14" s="261"/>
      <c r="I14" s="261"/>
      <c r="J14" s="261"/>
      <c r="K14" s="72"/>
      <c r="L14" s="30"/>
      <c r="M14" s="23"/>
    </row>
    <row r="15" spans="1:13" ht="13.5" customHeight="1">
      <c r="A15" s="71"/>
      <c r="B15" s="60"/>
      <c r="C15" s="271" t="s">
        <v>177</v>
      </c>
      <c r="D15" s="271"/>
      <c r="E15" s="271"/>
      <c r="F15" s="271"/>
      <c r="G15" s="265" t="s">
        <v>121</v>
      </c>
      <c r="H15" s="265"/>
      <c r="I15" s="265"/>
      <c r="J15" s="270"/>
      <c r="K15" s="72"/>
    </row>
    <row r="16" spans="1:13" ht="13.5" customHeight="1">
      <c r="A16" s="71"/>
      <c r="B16" s="60"/>
      <c r="C16" s="271" t="s">
        <v>178</v>
      </c>
      <c r="D16" s="271"/>
      <c r="E16" s="271"/>
      <c r="F16" s="271"/>
      <c r="G16" s="270"/>
      <c r="H16" s="270"/>
      <c r="I16" s="270"/>
      <c r="J16" s="270"/>
      <c r="K16" s="72"/>
    </row>
    <row r="17" spans="1:12" ht="17.25">
      <c r="A17" s="71"/>
      <c r="B17" s="189"/>
      <c r="C17" s="190"/>
      <c r="D17" s="190"/>
      <c r="E17" s="190"/>
      <c r="F17" s="190"/>
      <c r="G17" s="190"/>
      <c r="H17" s="190"/>
      <c r="I17" s="190"/>
      <c r="J17" s="190"/>
      <c r="K17" s="72"/>
    </row>
    <row r="18" spans="1:12" ht="14.45" customHeight="1">
      <c r="A18" s="71"/>
      <c r="B18" s="199" t="s">
        <v>140</v>
      </c>
      <c r="C18" s="200"/>
      <c r="D18" s="262" t="s">
        <v>124</v>
      </c>
      <c r="E18" s="263"/>
      <c r="F18" s="209"/>
      <c r="G18" s="210"/>
      <c r="H18" s="210"/>
      <c r="I18" s="210"/>
      <c r="J18" s="211"/>
      <c r="K18" s="72"/>
    </row>
    <row r="19" spans="1:12" ht="14.45" customHeight="1">
      <c r="A19" s="71"/>
      <c r="B19" s="201"/>
      <c r="C19" s="202"/>
      <c r="D19" s="230"/>
      <c r="E19" s="264"/>
      <c r="F19" s="212"/>
      <c r="G19" s="213"/>
      <c r="H19" s="213"/>
      <c r="I19" s="213"/>
      <c r="J19" s="214"/>
      <c r="K19" s="72"/>
    </row>
    <row r="20" spans="1:12" ht="14.45" customHeight="1">
      <c r="A20" s="71"/>
      <c r="B20" s="203"/>
      <c r="C20" s="204"/>
      <c r="D20" s="230" t="s">
        <v>125</v>
      </c>
      <c r="E20" s="231"/>
      <c r="F20" s="212"/>
      <c r="G20" s="213"/>
      <c r="H20" s="213"/>
      <c r="I20" s="213"/>
      <c r="J20" s="214"/>
      <c r="K20" s="72"/>
    </row>
    <row r="21" spans="1:12" ht="14.45" customHeight="1">
      <c r="A21" s="71"/>
      <c r="B21" s="203"/>
      <c r="C21" s="204"/>
      <c r="D21" s="230" t="s">
        <v>66</v>
      </c>
      <c r="E21" s="231"/>
      <c r="F21" s="254"/>
      <c r="G21" s="254"/>
      <c r="H21" s="254"/>
      <c r="I21" s="254"/>
      <c r="J21" s="255"/>
      <c r="K21" s="72"/>
    </row>
    <row r="22" spans="1:12" ht="14.45" customHeight="1">
      <c r="A22" s="71"/>
      <c r="B22" s="203"/>
      <c r="C22" s="204"/>
      <c r="D22" s="232" t="s">
        <v>67</v>
      </c>
      <c r="E22" s="233"/>
      <c r="F22" s="193"/>
      <c r="G22" s="194"/>
      <c r="H22" s="194"/>
      <c r="I22" s="194"/>
      <c r="J22" s="195"/>
      <c r="K22" s="72"/>
      <c r="L22" s="28"/>
    </row>
    <row r="23" spans="1:12" ht="30" customHeight="1">
      <c r="A23" s="71"/>
      <c r="B23" s="203" t="s">
        <v>68</v>
      </c>
      <c r="C23" s="204"/>
      <c r="D23" s="222"/>
      <c r="E23" s="222"/>
      <c r="F23" s="223"/>
      <c r="G23" s="223"/>
      <c r="H23" s="224"/>
      <c r="I23" s="224"/>
      <c r="J23" s="225"/>
      <c r="K23" s="72"/>
    </row>
    <row r="24" spans="1:12" ht="30" customHeight="1">
      <c r="A24" s="71"/>
      <c r="B24" s="203" t="s">
        <v>69</v>
      </c>
      <c r="C24" s="204"/>
      <c r="D24" s="196" t="s">
        <v>128</v>
      </c>
      <c r="E24" s="196"/>
      <c r="F24" s="196"/>
      <c r="G24" s="196"/>
      <c r="H24" s="197"/>
      <c r="I24" s="197"/>
      <c r="J24" s="198"/>
      <c r="K24" s="72"/>
    </row>
    <row r="25" spans="1:12" ht="21" customHeight="1">
      <c r="A25" s="71"/>
      <c r="B25" s="215" t="s">
        <v>70</v>
      </c>
      <c r="C25" s="216"/>
      <c r="D25" s="219" t="s">
        <v>131</v>
      </c>
      <c r="E25" s="220"/>
      <c r="F25" s="220"/>
      <c r="G25" s="220"/>
      <c r="H25" s="220"/>
      <c r="I25" s="220"/>
      <c r="J25" s="221"/>
      <c r="K25" s="72"/>
    </row>
    <row r="26" spans="1:12" ht="21" customHeight="1">
      <c r="A26" s="71"/>
      <c r="B26" s="217"/>
      <c r="C26" s="218"/>
      <c r="D26" s="237" t="s">
        <v>143</v>
      </c>
      <c r="E26" s="237"/>
      <c r="F26" s="238"/>
      <c r="G26" s="238"/>
      <c r="H26" s="239"/>
      <c r="I26" s="239"/>
      <c r="J26" s="240"/>
      <c r="K26" s="72"/>
    </row>
    <row r="27" spans="1:12" ht="39.75" customHeight="1">
      <c r="A27" s="71"/>
      <c r="B27" s="203" t="s">
        <v>141</v>
      </c>
      <c r="C27" s="204"/>
      <c r="D27" s="244" t="s">
        <v>129</v>
      </c>
      <c r="E27" s="244"/>
      <c r="F27" s="244"/>
      <c r="G27" s="111" t="s">
        <v>175</v>
      </c>
      <c r="H27" s="205"/>
      <c r="I27" s="206"/>
      <c r="J27" s="207"/>
      <c r="K27" s="72"/>
    </row>
    <row r="28" spans="1:12" ht="30" customHeight="1">
      <c r="A28" s="71"/>
      <c r="B28" s="208" t="s">
        <v>83</v>
      </c>
      <c r="C28" s="204"/>
      <c r="D28" s="241" t="s">
        <v>130</v>
      </c>
      <c r="E28" s="241"/>
      <c r="F28" s="241"/>
      <c r="G28" s="241"/>
      <c r="H28" s="242"/>
      <c r="I28" s="242"/>
      <c r="J28" s="243"/>
      <c r="K28" s="72"/>
    </row>
    <row r="29" spans="1:12" ht="30" customHeight="1">
      <c r="A29" s="71"/>
      <c r="B29" s="245" t="s">
        <v>72</v>
      </c>
      <c r="C29" s="246"/>
      <c r="D29" s="234" t="s">
        <v>130</v>
      </c>
      <c r="E29" s="234"/>
      <c r="F29" s="234"/>
      <c r="G29" s="234"/>
      <c r="H29" s="235"/>
      <c r="I29" s="235"/>
      <c r="J29" s="236"/>
      <c r="K29" s="72"/>
    </row>
    <row r="30" spans="1:12" ht="21.75" customHeight="1">
      <c r="A30" s="71"/>
      <c r="B30" s="191" t="s">
        <v>73</v>
      </c>
      <c r="C30" s="192"/>
      <c r="D30" s="192"/>
      <c r="E30" s="192"/>
      <c r="F30" s="192"/>
      <c r="G30" s="192"/>
      <c r="H30" s="192"/>
      <c r="I30" s="192"/>
      <c r="J30" s="192"/>
      <c r="K30" s="72"/>
    </row>
    <row r="31" spans="1:12" ht="39.950000000000003" customHeight="1">
      <c r="A31" s="71"/>
      <c r="B31" s="250" t="s">
        <v>142</v>
      </c>
      <c r="C31" s="200"/>
      <c r="D31" s="251" t="s">
        <v>71</v>
      </c>
      <c r="E31" s="252"/>
      <c r="F31" s="252"/>
      <c r="G31" s="253"/>
      <c r="H31" s="59" t="s">
        <v>122</v>
      </c>
      <c r="I31" s="78"/>
      <c r="J31" s="77" t="s">
        <v>123</v>
      </c>
      <c r="K31" s="72"/>
    </row>
    <row r="32" spans="1:12" ht="84.75" customHeight="1">
      <c r="A32" s="71"/>
      <c r="B32" s="245" t="s">
        <v>80</v>
      </c>
      <c r="C32" s="246"/>
      <c r="D32" s="247"/>
      <c r="E32" s="247"/>
      <c r="F32" s="247"/>
      <c r="G32" s="247"/>
      <c r="H32" s="248"/>
      <c r="I32" s="248"/>
      <c r="J32" s="249"/>
      <c r="K32" s="72"/>
    </row>
    <row r="33" spans="1:11" ht="8.25" customHeight="1">
      <c r="A33" s="71"/>
      <c r="B33" s="189"/>
      <c r="C33" s="190"/>
      <c r="D33" s="190"/>
      <c r="E33" s="190"/>
      <c r="F33" s="190"/>
      <c r="G33" s="190"/>
      <c r="H33" s="190"/>
      <c r="I33" s="190"/>
      <c r="J33" s="190"/>
      <c r="K33" s="72"/>
    </row>
    <row r="34" spans="1:11" ht="96" customHeight="1">
      <c r="A34" s="71"/>
      <c r="B34" s="66" t="s">
        <v>74</v>
      </c>
      <c r="C34" s="61"/>
      <c r="D34" s="67" t="s">
        <v>75</v>
      </c>
      <c r="E34" s="226"/>
      <c r="F34" s="227"/>
      <c r="G34" s="227"/>
      <c r="H34" s="228"/>
      <c r="I34" s="228"/>
      <c r="J34" s="229"/>
      <c r="K34" s="72"/>
    </row>
    <row r="35" spans="1:11" ht="10.5" customHeight="1">
      <c r="A35" s="73"/>
      <c r="B35" s="65"/>
      <c r="C35" s="65"/>
      <c r="D35" s="65"/>
      <c r="E35" s="65"/>
      <c r="F35" s="74"/>
      <c r="G35" s="65"/>
      <c r="H35" s="65"/>
      <c r="I35" s="65"/>
      <c r="J35" s="65"/>
      <c r="K35" s="75"/>
    </row>
  </sheetData>
  <sheetProtection sheet="1" formatCells="0" selectLockedCells="1"/>
  <mergeCells count="52">
    <mergeCell ref="B13:J14"/>
    <mergeCell ref="D18:E19"/>
    <mergeCell ref="E9:J9"/>
    <mergeCell ref="A1:K1"/>
    <mergeCell ref="G4:J4"/>
    <mergeCell ref="E7:J7"/>
    <mergeCell ref="G11:J11"/>
    <mergeCell ref="G15:J16"/>
    <mergeCell ref="C15:F15"/>
    <mergeCell ref="C16:F16"/>
    <mergeCell ref="B11:F11"/>
    <mergeCell ref="B2:J2"/>
    <mergeCell ref="B12:J12"/>
    <mergeCell ref="E8:J8"/>
    <mergeCell ref="B3:J3"/>
    <mergeCell ref="B7:D10"/>
    <mergeCell ref="B4:F4"/>
    <mergeCell ref="B5:J5"/>
    <mergeCell ref="B6:C6"/>
    <mergeCell ref="D6:F6"/>
    <mergeCell ref="E10:J10"/>
    <mergeCell ref="E34:J34"/>
    <mergeCell ref="D20:E20"/>
    <mergeCell ref="D21:E21"/>
    <mergeCell ref="D22:E22"/>
    <mergeCell ref="D29:J29"/>
    <mergeCell ref="D26:J26"/>
    <mergeCell ref="D28:J28"/>
    <mergeCell ref="D27:F27"/>
    <mergeCell ref="B33:J33"/>
    <mergeCell ref="B32:C32"/>
    <mergeCell ref="D32:J32"/>
    <mergeCell ref="B29:C29"/>
    <mergeCell ref="B31:C31"/>
    <mergeCell ref="D31:G31"/>
    <mergeCell ref="F21:J21"/>
    <mergeCell ref="B17:J17"/>
    <mergeCell ref="B30:J30"/>
    <mergeCell ref="F22:J22"/>
    <mergeCell ref="D24:J24"/>
    <mergeCell ref="B18:C22"/>
    <mergeCell ref="B23:C23"/>
    <mergeCell ref="B24:C24"/>
    <mergeCell ref="H27:J27"/>
    <mergeCell ref="B28:C28"/>
    <mergeCell ref="F18:J18"/>
    <mergeCell ref="F19:J19"/>
    <mergeCell ref="F20:J20"/>
    <mergeCell ref="B27:C27"/>
    <mergeCell ref="B25:C26"/>
    <mergeCell ref="D25:J25"/>
    <mergeCell ref="D23:J23"/>
  </mergeCells>
  <phoneticPr fontId="1"/>
  <printOptions horizontalCentered="1" verticalCentered="1"/>
  <pageMargins left="0.23622047244094491" right="0.23622047244094491" top="0.59055118110236227" bottom="0.59055118110236227" header="0.39370078740157483" footer="0.39370078740157483"/>
  <pageSetup paperSize="9" scale="95"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0" zoomScaleNormal="100" zoomScaleSheetLayoutView="80" workbookViewId="0">
      <selection activeCell="D3" sqref="D3:J3"/>
    </sheetView>
  </sheetViews>
  <sheetFormatPr defaultRowHeight="35.1" customHeight="1"/>
  <cols>
    <col min="1" max="1" width="2.125" style="131" customWidth="1"/>
    <col min="2" max="2" width="5.625" style="131" customWidth="1"/>
    <col min="3" max="3" width="26.5" style="131" customWidth="1"/>
    <col min="4" max="4" width="10.625" style="131" customWidth="1"/>
    <col min="5" max="5" width="5.625" style="180" customWidth="1"/>
    <col min="6" max="6" width="10.625" style="131" customWidth="1"/>
    <col min="7" max="7" width="5.625" style="131" customWidth="1"/>
    <col min="8" max="8" width="10.625" style="131" customWidth="1"/>
    <col min="9" max="11" width="5.625" style="131" customWidth="1"/>
    <col min="12" max="12" width="2.125" style="131" customWidth="1"/>
    <col min="13" max="16384" width="9" style="131"/>
  </cols>
  <sheetData>
    <row r="1" spans="1:12" ht="15" customHeight="1">
      <c r="B1" s="286" t="s">
        <v>119</v>
      </c>
      <c r="C1" s="286"/>
      <c r="D1" s="286"/>
      <c r="E1" s="286"/>
      <c r="F1" s="286"/>
      <c r="G1" s="286"/>
      <c r="H1" s="286"/>
      <c r="I1" s="286"/>
      <c r="J1" s="286"/>
      <c r="K1" s="286"/>
    </row>
    <row r="2" spans="1:12" ht="22.5" customHeight="1">
      <c r="A2" s="132"/>
      <c r="B2" s="313" t="s">
        <v>15</v>
      </c>
      <c r="C2" s="313"/>
      <c r="D2" s="313"/>
      <c r="E2" s="313"/>
      <c r="F2" s="313"/>
      <c r="G2" s="313"/>
      <c r="H2" s="313"/>
      <c r="I2" s="313"/>
      <c r="J2" s="313"/>
      <c r="K2" s="313"/>
      <c r="L2" s="133"/>
    </row>
    <row r="3" spans="1:12" ht="35.1" customHeight="1">
      <c r="A3" s="134"/>
      <c r="B3" s="300" t="s">
        <v>81</v>
      </c>
      <c r="C3" s="325"/>
      <c r="D3" s="302"/>
      <c r="E3" s="302"/>
      <c r="F3" s="302"/>
      <c r="G3" s="302"/>
      <c r="H3" s="302"/>
      <c r="I3" s="302"/>
      <c r="J3" s="303"/>
      <c r="K3" s="135" t="s">
        <v>6</v>
      </c>
      <c r="L3" s="136"/>
    </row>
    <row r="4" spans="1:12" ht="10.5" customHeight="1">
      <c r="A4" s="134"/>
      <c r="B4" s="137"/>
      <c r="C4" s="138"/>
      <c r="D4" s="139"/>
      <c r="E4" s="139"/>
      <c r="F4" s="139"/>
      <c r="G4" s="139"/>
      <c r="H4" s="139"/>
      <c r="I4" s="139"/>
      <c r="J4" s="139"/>
      <c r="K4" s="140"/>
      <c r="L4" s="136"/>
    </row>
    <row r="5" spans="1:12" ht="35.1" customHeight="1">
      <c r="A5" s="134"/>
      <c r="B5" s="298" t="s">
        <v>102</v>
      </c>
      <c r="C5" s="301"/>
      <c r="D5" s="299" t="s">
        <v>84</v>
      </c>
      <c r="E5" s="298"/>
      <c r="F5" s="298"/>
      <c r="G5" s="298"/>
      <c r="H5" s="298"/>
      <c r="I5" s="298"/>
      <c r="J5" s="298"/>
      <c r="K5" s="298"/>
      <c r="L5" s="136"/>
    </row>
    <row r="6" spans="1:12" ht="35.1" customHeight="1">
      <c r="A6" s="134"/>
      <c r="B6" s="300" t="s">
        <v>22</v>
      </c>
      <c r="C6" s="325"/>
      <c r="D6" s="304" t="str">
        <f>IF($F$26="","",SUM(F15:F20)+SUM(F24:F25))</f>
        <v/>
      </c>
      <c r="E6" s="304"/>
      <c r="F6" s="304"/>
      <c r="G6" s="304"/>
      <c r="H6" s="304"/>
      <c r="I6" s="304"/>
      <c r="J6" s="305"/>
      <c r="K6" s="135" t="s">
        <v>6</v>
      </c>
      <c r="L6" s="136"/>
    </row>
    <row r="7" spans="1:12" ht="35.1" customHeight="1">
      <c r="A7" s="134"/>
      <c r="B7" s="300" t="s">
        <v>101</v>
      </c>
      <c r="C7" s="325"/>
      <c r="D7" s="306" t="str">
        <f>IF($F$26="","",SUM(F21:F23))</f>
        <v/>
      </c>
      <c r="E7" s="306"/>
      <c r="F7" s="306"/>
      <c r="G7" s="306"/>
      <c r="H7" s="306"/>
      <c r="I7" s="306"/>
      <c r="J7" s="307"/>
      <c r="K7" s="135" t="s">
        <v>6</v>
      </c>
      <c r="L7" s="136"/>
    </row>
    <row r="8" spans="1:12" ht="35.1" customHeight="1">
      <c r="A8" s="134"/>
      <c r="B8" s="300" t="s">
        <v>88</v>
      </c>
      <c r="C8" s="325"/>
      <c r="D8" s="308" t="str">
        <f>IF($F$26="","",SUM(D6:D7))</f>
        <v/>
      </c>
      <c r="E8" s="308"/>
      <c r="F8" s="308"/>
      <c r="G8" s="308"/>
      <c r="H8" s="308"/>
      <c r="I8" s="308"/>
      <c r="J8" s="309"/>
      <c r="K8" s="135" t="s">
        <v>6</v>
      </c>
      <c r="L8" s="136"/>
    </row>
    <row r="9" spans="1:12" ht="35.1" customHeight="1">
      <c r="A9" s="134"/>
      <c r="B9" s="300" t="s">
        <v>132</v>
      </c>
      <c r="C9" s="325"/>
      <c r="D9" s="141"/>
      <c r="E9" s="135" t="s">
        <v>6</v>
      </c>
      <c r="F9" s="295" t="s">
        <v>14</v>
      </c>
      <c r="G9" s="296"/>
      <c r="H9" s="296"/>
      <c r="I9" s="289" t="str">
        <f>IF(D9="","",D9/2)</f>
        <v/>
      </c>
      <c r="J9" s="290"/>
      <c r="K9" s="135" t="s">
        <v>6</v>
      </c>
      <c r="L9" s="136"/>
    </row>
    <row r="10" spans="1:12" ht="35.1" customHeight="1">
      <c r="A10" s="134"/>
      <c r="B10" s="300" t="s">
        <v>139</v>
      </c>
      <c r="C10" s="325"/>
      <c r="D10" s="141"/>
      <c r="E10" s="135" t="s">
        <v>6</v>
      </c>
      <c r="F10" s="295" t="s">
        <v>170</v>
      </c>
      <c r="G10" s="296"/>
      <c r="H10" s="296"/>
      <c r="I10" s="289" t="str">
        <f>IF(D10="","",D3-D10)</f>
        <v/>
      </c>
      <c r="J10" s="290"/>
      <c r="K10" s="135" t="s">
        <v>6</v>
      </c>
      <c r="L10" s="136"/>
    </row>
    <row r="11" spans="1:12" ht="35.1" customHeight="1" thickBot="1">
      <c r="A11" s="134"/>
      <c r="B11" s="295" t="s">
        <v>85</v>
      </c>
      <c r="C11" s="296"/>
      <c r="D11" s="310">
        <f>-IF(第3面!D17="",第3面!I6,第3面!I11)</f>
        <v>0</v>
      </c>
      <c r="E11" s="310"/>
      <c r="F11" s="311"/>
      <c r="G11" s="311"/>
      <c r="H11" s="311"/>
      <c r="I11" s="311"/>
      <c r="J11" s="312"/>
      <c r="K11" s="142" t="s">
        <v>6</v>
      </c>
      <c r="L11" s="136"/>
    </row>
    <row r="12" spans="1:12" ht="45" customHeight="1" thickBot="1">
      <c r="A12" s="134"/>
      <c r="B12" s="295" t="s">
        <v>12</v>
      </c>
      <c r="C12" s="296"/>
      <c r="D12" s="143">
        <f>SUM(D8,I9,D11)</f>
        <v>0</v>
      </c>
      <c r="E12" s="144" t="s">
        <v>6</v>
      </c>
      <c r="F12" s="287" t="s">
        <v>165</v>
      </c>
      <c r="G12" s="288"/>
      <c r="H12" s="288"/>
      <c r="I12" s="291" t="e">
        <f>IF($D$12="","",ROUNDDOWN(D12/D3*100,1))</f>
        <v>#DIV/0!</v>
      </c>
      <c r="J12" s="292"/>
      <c r="K12" s="145" t="s">
        <v>13</v>
      </c>
      <c r="L12" s="136"/>
    </row>
    <row r="13" spans="1:12" ht="10.5" customHeight="1">
      <c r="A13" s="134"/>
      <c r="B13" s="146"/>
      <c r="C13" s="147"/>
      <c r="D13" s="148"/>
      <c r="E13" s="140"/>
      <c r="F13" s="140"/>
      <c r="G13" s="140"/>
      <c r="H13" s="140"/>
      <c r="I13" s="149"/>
      <c r="J13" s="149"/>
      <c r="K13" s="150"/>
      <c r="L13" s="136"/>
    </row>
    <row r="14" spans="1:12" ht="35.1" customHeight="1">
      <c r="A14" s="134"/>
      <c r="B14" s="322" t="s">
        <v>107</v>
      </c>
      <c r="C14" s="151" t="s">
        <v>133</v>
      </c>
      <c r="D14" s="299" t="s">
        <v>9</v>
      </c>
      <c r="E14" s="300"/>
      <c r="F14" s="297" t="s">
        <v>10</v>
      </c>
      <c r="G14" s="301"/>
      <c r="H14" s="293" t="s">
        <v>57</v>
      </c>
      <c r="I14" s="294"/>
      <c r="J14" s="297" t="s">
        <v>11</v>
      </c>
      <c r="K14" s="298"/>
      <c r="L14" s="136"/>
    </row>
    <row r="15" spans="1:12" ht="35.1" customHeight="1">
      <c r="A15" s="134"/>
      <c r="B15" s="322"/>
      <c r="C15" s="152" t="s">
        <v>134</v>
      </c>
      <c r="D15" s="153"/>
      <c r="E15" s="154" t="s">
        <v>6</v>
      </c>
      <c r="F15" s="155" t="str">
        <f>IF(D15="","",D15*1)</f>
        <v/>
      </c>
      <c r="G15" s="156" t="s">
        <v>6</v>
      </c>
      <c r="H15" s="323"/>
      <c r="I15" s="324"/>
      <c r="J15" s="280" t="s">
        <v>106</v>
      </c>
      <c r="K15" s="281"/>
      <c r="L15" s="136"/>
    </row>
    <row r="16" spans="1:12" ht="35.1" customHeight="1">
      <c r="A16" s="134"/>
      <c r="B16" s="322"/>
      <c r="C16" s="157" t="s">
        <v>86</v>
      </c>
      <c r="D16" s="158"/>
      <c r="E16" s="159" t="s">
        <v>7</v>
      </c>
      <c r="F16" s="160" t="str">
        <f>IF(D16="","",D16*3.8)</f>
        <v/>
      </c>
      <c r="G16" s="161" t="s">
        <v>6</v>
      </c>
      <c r="H16" s="316"/>
      <c r="I16" s="317"/>
      <c r="J16" s="282" t="s">
        <v>0</v>
      </c>
      <c r="K16" s="283"/>
      <c r="L16" s="136"/>
    </row>
    <row r="17" spans="1:12" ht="35.1" customHeight="1">
      <c r="A17" s="134"/>
      <c r="B17" s="322"/>
      <c r="C17" s="157" t="s">
        <v>135</v>
      </c>
      <c r="D17" s="158"/>
      <c r="E17" s="159" t="s">
        <v>7</v>
      </c>
      <c r="F17" s="160" t="str">
        <f>IF(D17="","",D17*8)</f>
        <v/>
      </c>
      <c r="G17" s="161" t="s">
        <v>6</v>
      </c>
      <c r="H17" s="316"/>
      <c r="I17" s="317"/>
      <c r="J17" s="282" t="s">
        <v>1</v>
      </c>
      <c r="K17" s="283"/>
      <c r="L17" s="136"/>
    </row>
    <row r="18" spans="1:12" ht="35.1" customHeight="1">
      <c r="A18" s="134"/>
      <c r="B18" s="322"/>
      <c r="C18" s="157" t="s">
        <v>87</v>
      </c>
      <c r="D18" s="158"/>
      <c r="E18" s="159" t="s">
        <v>7</v>
      </c>
      <c r="F18" s="160" t="str">
        <f>IF(D18="","",D18*13.8)</f>
        <v/>
      </c>
      <c r="G18" s="161" t="s">
        <v>6</v>
      </c>
      <c r="H18" s="316"/>
      <c r="I18" s="317"/>
      <c r="J18" s="282" t="s">
        <v>2</v>
      </c>
      <c r="K18" s="283"/>
      <c r="L18" s="136"/>
    </row>
    <row r="19" spans="1:12" ht="35.1" customHeight="1">
      <c r="A19" s="134"/>
      <c r="B19" s="322"/>
      <c r="C19" s="157" t="s">
        <v>136</v>
      </c>
      <c r="D19" s="158"/>
      <c r="E19" s="159" t="s">
        <v>7</v>
      </c>
      <c r="F19" s="160" t="str">
        <f>IF(D19="","",D19*21.2)</f>
        <v/>
      </c>
      <c r="G19" s="161" t="s">
        <v>6</v>
      </c>
      <c r="H19" s="316"/>
      <c r="I19" s="317"/>
      <c r="J19" s="282" t="s">
        <v>3</v>
      </c>
      <c r="K19" s="283"/>
      <c r="L19" s="136"/>
    </row>
    <row r="20" spans="1:12" ht="35.1" customHeight="1">
      <c r="A20" s="134"/>
      <c r="B20" s="322"/>
      <c r="C20" s="157" t="s">
        <v>60</v>
      </c>
      <c r="D20" s="158"/>
      <c r="E20" s="159" t="s">
        <v>7</v>
      </c>
      <c r="F20" s="160" t="str">
        <f>IF(D20="","",D20*30.1)</f>
        <v/>
      </c>
      <c r="G20" s="161" t="s">
        <v>6</v>
      </c>
      <c r="H20" s="316"/>
      <c r="I20" s="317"/>
      <c r="J20" s="282" t="s">
        <v>4</v>
      </c>
      <c r="K20" s="283"/>
      <c r="L20" s="136"/>
    </row>
    <row r="21" spans="1:12" ht="35.1" customHeight="1">
      <c r="A21" s="134"/>
      <c r="B21" s="322"/>
      <c r="C21" s="162" t="s">
        <v>166</v>
      </c>
      <c r="D21" s="163"/>
      <c r="E21" s="159" t="s">
        <v>6</v>
      </c>
      <c r="F21" s="160" t="str">
        <f>IF(D21="","",D21*2)</f>
        <v/>
      </c>
      <c r="G21" s="161" t="s">
        <v>6</v>
      </c>
      <c r="H21" s="316"/>
      <c r="I21" s="317"/>
      <c r="J21" s="284" t="s">
        <v>167</v>
      </c>
      <c r="K21" s="285"/>
      <c r="L21" s="136"/>
    </row>
    <row r="22" spans="1:12" ht="35.1" customHeight="1">
      <c r="A22" s="134"/>
      <c r="B22" s="322"/>
      <c r="C22" s="162" t="s">
        <v>168</v>
      </c>
      <c r="D22" s="163"/>
      <c r="E22" s="159" t="s">
        <v>6</v>
      </c>
      <c r="F22" s="160" t="str">
        <f>IF(D22="","",D22*1.5)</f>
        <v/>
      </c>
      <c r="G22" s="161" t="s">
        <v>6</v>
      </c>
      <c r="H22" s="316"/>
      <c r="I22" s="317"/>
      <c r="J22" s="284" t="s">
        <v>169</v>
      </c>
      <c r="K22" s="285"/>
      <c r="L22" s="136"/>
    </row>
    <row r="23" spans="1:12" ht="35.1" customHeight="1">
      <c r="A23" s="134"/>
      <c r="B23" s="322"/>
      <c r="C23" s="164" t="s">
        <v>171</v>
      </c>
      <c r="D23" s="165"/>
      <c r="E23" s="166" t="s">
        <v>6</v>
      </c>
      <c r="F23" s="167" t="str">
        <f>IF(D23="","",D23*1)</f>
        <v/>
      </c>
      <c r="G23" s="168" t="s">
        <v>6</v>
      </c>
      <c r="H23" s="326"/>
      <c r="I23" s="327"/>
      <c r="J23" s="328"/>
      <c r="K23" s="329"/>
      <c r="L23" s="136"/>
    </row>
    <row r="24" spans="1:12" ht="35.1" customHeight="1">
      <c r="A24" s="134"/>
      <c r="B24" s="322"/>
      <c r="C24" s="169" t="s">
        <v>137</v>
      </c>
      <c r="D24" s="170"/>
      <c r="E24" s="171" t="s">
        <v>115</v>
      </c>
      <c r="F24" s="172" t="str">
        <f>IF(D24="","",D24*1.7)</f>
        <v/>
      </c>
      <c r="G24" s="173" t="s">
        <v>116</v>
      </c>
      <c r="H24" s="318"/>
      <c r="I24" s="319"/>
      <c r="J24" s="276" t="s">
        <v>117</v>
      </c>
      <c r="K24" s="277"/>
      <c r="L24" s="136"/>
    </row>
    <row r="25" spans="1:12" ht="35.1" customHeight="1">
      <c r="A25" s="134"/>
      <c r="B25" s="322"/>
      <c r="C25" s="169" t="s">
        <v>18</v>
      </c>
      <c r="D25" s="170"/>
      <c r="E25" s="171" t="s">
        <v>8</v>
      </c>
      <c r="F25" s="172" t="str">
        <f>IF(D25="","",D25*1)</f>
        <v/>
      </c>
      <c r="G25" s="173" t="s">
        <v>6</v>
      </c>
      <c r="H25" s="318"/>
      <c r="I25" s="319"/>
      <c r="J25" s="276" t="s">
        <v>99</v>
      </c>
      <c r="K25" s="277"/>
      <c r="L25" s="136"/>
    </row>
    <row r="26" spans="1:12" ht="35.1" customHeight="1">
      <c r="A26" s="134"/>
      <c r="B26" s="322"/>
      <c r="C26" s="174" t="s">
        <v>89</v>
      </c>
      <c r="D26" s="314"/>
      <c r="E26" s="315"/>
      <c r="F26" s="175" t="str">
        <f>IF(SUM(F15:F25)=0,"",SUM(F15:F25))</f>
        <v/>
      </c>
      <c r="G26" s="176" t="s">
        <v>6</v>
      </c>
      <c r="H26" s="320"/>
      <c r="I26" s="321"/>
      <c r="J26" s="278"/>
      <c r="K26" s="279"/>
      <c r="L26" s="136"/>
    </row>
    <row r="27" spans="1:12" ht="8.1" customHeight="1">
      <c r="A27" s="177"/>
      <c r="B27" s="173"/>
      <c r="C27" s="173"/>
      <c r="D27" s="173"/>
      <c r="E27" s="178"/>
      <c r="F27" s="173"/>
      <c r="G27" s="173"/>
      <c r="H27" s="173"/>
      <c r="I27" s="173"/>
      <c r="J27" s="173"/>
      <c r="K27" s="173"/>
      <c r="L27" s="179"/>
    </row>
  </sheetData>
  <sheetProtection sheet="1" selectLockedCells="1"/>
  <mergeCells count="53">
    <mergeCell ref="F10:H10"/>
    <mergeCell ref="I10:J10"/>
    <mergeCell ref="H23:I23"/>
    <mergeCell ref="J23:K23"/>
    <mergeCell ref="B9:C9"/>
    <mergeCell ref="B11:C11"/>
    <mergeCell ref="B12:C12"/>
    <mergeCell ref="B10:C10"/>
    <mergeCell ref="J22:K22"/>
    <mergeCell ref="B3:C3"/>
    <mergeCell ref="B5:C5"/>
    <mergeCell ref="B6:C6"/>
    <mergeCell ref="B7:C7"/>
    <mergeCell ref="B8:C8"/>
    <mergeCell ref="D26:E26"/>
    <mergeCell ref="H22:I22"/>
    <mergeCell ref="H25:I25"/>
    <mergeCell ref="H26:I26"/>
    <mergeCell ref="B14:B26"/>
    <mergeCell ref="H15:I15"/>
    <mergeCell ref="H16:I16"/>
    <mergeCell ref="H17:I17"/>
    <mergeCell ref="H18:I18"/>
    <mergeCell ref="H19:I19"/>
    <mergeCell ref="H20:I20"/>
    <mergeCell ref="H21:I21"/>
    <mergeCell ref="H24:I24"/>
    <mergeCell ref="B1:K1"/>
    <mergeCell ref="F12:H12"/>
    <mergeCell ref="I9:J9"/>
    <mergeCell ref="I12:J12"/>
    <mergeCell ref="H14:I14"/>
    <mergeCell ref="F9:H9"/>
    <mergeCell ref="J14:K14"/>
    <mergeCell ref="D14:E14"/>
    <mergeCell ref="F14:G14"/>
    <mergeCell ref="D3:J3"/>
    <mergeCell ref="D5:K5"/>
    <mergeCell ref="D6:J6"/>
    <mergeCell ref="D7:J7"/>
    <mergeCell ref="D8:J8"/>
    <mergeCell ref="D11:J11"/>
    <mergeCell ref="B2:K2"/>
    <mergeCell ref="J25:K25"/>
    <mergeCell ref="J26:K26"/>
    <mergeCell ref="J15:K15"/>
    <mergeCell ref="J16:K16"/>
    <mergeCell ref="J17:K17"/>
    <mergeCell ref="J18:K18"/>
    <mergeCell ref="J19:K19"/>
    <mergeCell ref="J20:K20"/>
    <mergeCell ref="J21:K21"/>
    <mergeCell ref="J24:K24"/>
  </mergeCells>
  <phoneticPr fontId="1"/>
  <printOptions horizontalCentered="1" verticalCentered="1"/>
  <pageMargins left="0.39370078740157483" right="0.23622047244094491" top="0.55118110236220474" bottom="0.55118110236220474" header="0.31496062992125984" footer="0.31496062992125984"/>
  <pageSetup paperSize="9" scale="9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view="pageBreakPreview" zoomScale="80" zoomScaleNormal="100" zoomScaleSheetLayoutView="80" workbookViewId="0">
      <selection activeCell="D6" sqref="D6"/>
    </sheetView>
  </sheetViews>
  <sheetFormatPr defaultRowHeight="13.5"/>
  <cols>
    <col min="1" max="1" width="3.125" style="3" customWidth="1"/>
    <col min="2" max="2" width="5.625" style="3" customWidth="1"/>
    <col min="3" max="5" width="8.625" style="3" customWidth="1"/>
    <col min="6" max="6" width="8.625" style="4" customWidth="1"/>
    <col min="7" max="7" width="8.625" style="3" customWidth="1"/>
    <col min="8" max="8" width="8.625" style="4" customWidth="1"/>
    <col min="9" max="9" width="9.875" style="118" customWidth="1"/>
    <col min="10" max="10" width="9.75" style="3" customWidth="1"/>
    <col min="11" max="11" width="8.625" style="3" customWidth="1"/>
    <col min="12" max="12" width="8.125" style="3" customWidth="1"/>
    <col min="13" max="13" width="1.625" style="3" customWidth="1"/>
    <col min="14" max="16384" width="9" style="3"/>
  </cols>
  <sheetData>
    <row r="1" spans="1:13" customFormat="1" ht="15" customHeight="1">
      <c r="B1" s="273" t="s">
        <v>120</v>
      </c>
      <c r="C1" s="273"/>
      <c r="D1" s="273"/>
      <c r="E1" s="273"/>
      <c r="F1" s="273"/>
      <c r="G1" s="273"/>
      <c r="H1" s="273"/>
      <c r="I1" s="273"/>
      <c r="J1" s="273"/>
      <c r="K1" s="273"/>
      <c r="L1" s="273"/>
    </row>
    <row r="2" spans="1:13" customFormat="1" ht="18" customHeight="1" thickBot="1">
      <c r="A2" s="35"/>
      <c r="B2" s="373" t="s">
        <v>17</v>
      </c>
      <c r="C2" s="373"/>
      <c r="D2" s="373"/>
      <c r="E2" s="373"/>
      <c r="F2" s="373"/>
      <c r="G2" s="373"/>
      <c r="H2" s="373"/>
      <c r="I2" s="373"/>
      <c r="J2" s="373"/>
      <c r="K2" s="373"/>
      <c r="L2" s="373"/>
      <c r="M2" s="36"/>
    </row>
    <row r="3" spans="1:13" ht="56.25" customHeight="1">
      <c r="A3" s="37"/>
      <c r="B3" s="387"/>
      <c r="C3" s="388"/>
      <c r="D3" s="14" t="s">
        <v>110</v>
      </c>
      <c r="E3" s="6" t="s">
        <v>111</v>
      </c>
      <c r="F3" s="6" t="s">
        <v>112</v>
      </c>
      <c r="G3" s="6" t="s">
        <v>113</v>
      </c>
      <c r="H3" s="6" t="s">
        <v>19</v>
      </c>
      <c r="I3" s="119" t="s">
        <v>163</v>
      </c>
      <c r="J3" s="120" t="s">
        <v>93</v>
      </c>
      <c r="K3" s="365" t="s">
        <v>30</v>
      </c>
      <c r="L3" s="366"/>
      <c r="M3" s="38"/>
    </row>
    <row r="4" spans="1:13" s="4" customFormat="1">
      <c r="A4" s="39"/>
      <c r="B4" s="389"/>
      <c r="C4" s="390"/>
      <c r="D4" s="15" t="s">
        <v>23</v>
      </c>
      <c r="E4" s="16" t="s">
        <v>24</v>
      </c>
      <c r="F4" s="16" t="s">
        <v>25</v>
      </c>
      <c r="G4" s="16" t="s">
        <v>26</v>
      </c>
      <c r="H4" s="16" t="s">
        <v>27</v>
      </c>
      <c r="I4" s="113" t="s">
        <v>28</v>
      </c>
      <c r="J4" s="20" t="s">
        <v>29</v>
      </c>
      <c r="K4" s="367" t="s">
        <v>82</v>
      </c>
      <c r="L4" s="368"/>
      <c r="M4" s="40"/>
    </row>
    <row r="5" spans="1:13">
      <c r="A5" s="37"/>
      <c r="B5" s="389"/>
      <c r="C5" s="390"/>
      <c r="D5" s="9"/>
      <c r="E5" s="10"/>
      <c r="F5" s="11"/>
      <c r="G5" s="10"/>
      <c r="H5" s="10"/>
      <c r="I5" s="114"/>
      <c r="J5" s="21" t="s">
        <v>59</v>
      </c>
      <c r="K5" s="369"/>
      <c r="L5" s="370"/>
      <c r="M5" s="41"/>
    </row>
    <row r="6" spans="1:13" s="4" customFormat="1" ht="24.95" customHeight="1">
      <c r="A6" s="39"/>
      <c r="B6" s="391" t="s">
        <v>91</v>
      </c>
      <c r="C6" s="394"/>
      <c r="D6" s="81"/>
      <c r="E6" s="87" t="str">
        <f>IF(D6="","",ROUND(D6*(1-第1面!H27/100),2))</f>
        <v/>
      </c>
      <c r="F6" s="401"/>
      <c r="G6" s="86" t="str">
        <f>IF(D6="","",G42)</f>
        <v/>
      </c>
      <c r="H6" s="401"/>
      <c r="I6" s="405"/>
      <c r="J6" s="85" t="str">
        <f>IF(D6="","",(G6+H6/2+I6))</f>
        <v/>
      </c>
      <c r="K6" s="371" t="str">
        <f>IF(D6="","",ROUNDDOWN((J6/(E6-F6)),3))</f>
        <v/>
      </c>
      <c r="L6" s="372"/>
      <c r="M6" s="42"/>
    </row>
    <row r="7" spans="1:13" s="4" customFormat="1" ht="9" customHeight="1">
      <c r="A7" s="39"/>
      <c r="B7" s="392"/>
      <c r="C7" s="395"/>
      <c r="D7" s="50" t="str">
        <f>IF(D10="(　　　　　)","",D6)</f>
        <v/>
      </c>
      <c r="E7" s="95"/>
      <c r="F7" s="402"/>
      <c r="G7" s="51" t="str">
        <f>IF(D10="(　　　　　)","",G6)</f>
        <v/>
      </c>
      <c r="H7" s="402"/>
      <c r="I7" s="399"/>
      <c r="J7" s="49"/>
      <c r="K7" s="34"/>
      <c r="L7" s="25"/>
      <c r="M7" s="42"/>
    </row>
    <row r="8" spans="1:13" s="4" customFormat="1" ht="9" customHeight="1">
      <c r="A8" s="39"/>
      <c r="B8" s="392"/>
      <c r="C8" s="395"/>
      <c r="D8" s="50" t="str">
        <f>IF(D10="(　　　　　)","","+")</f>
        <v/>
      </c>
      <c r="E8" s="96"/>
      <c r="F8" s="402"/>
      <c r="G8" s="51" t="str">
        <f>IF(D10="(　　　　　)","","+")</f>
        <v/>
      </c>
      <c r="H8" s="402"/>
      <c r="I8" s="399"/>
      <c r="J8" s="24"/>
      <c r="K8" s="34"/>
      <c r="L8" s="25"/>
      <c r="M8" s="42"/>
    </row>
    <row r="9" spans="1:13" s="4" customFormat="1" ht="9" customHeight="1">
      <c r="A9" s="39"/>
      <c r="B9" s="392"/>
      <c r="C9" s="395"/>
      <c r="D9" s="50" t="str">
        <f>IF(D10="(　　　　　)","",K54)</f>
        <v/>
      </c>
      <c r="E9" s="96"/>
      <c r="F9" s="402"/>
      <c r="G9" s="51" t="str">
        <f>IF(D10="(　　　　　)","",K54)</f>
        <v/>
      </c>
      <c r="H9" s="402"/>
      <c r="I9" s="399"/>
      <c r="J9" s="24"/>
      <c r="K9" s="34"/>
      <c r="L9" s="25"/>
      <c r="M9" s="42"/>
    </row>
    <row r="10" spans="1:13" s="4" customFormat="1" ht="24.95" customHeight="1">
      <c r="A10" s="39"/>
      <c r="B10" s="393"/>
      <c r="C10" s="396"/>
      <c r="D10" s="101" t="str">
        <f>IF($K$54="","(　　　　　)",IF($D$6="","(　　　　　)",(SUM(D6+$K54))))</f>
        <v>(　　　　　)</v>
      </c>
      <c r="E10" s="102" t="str">
        <f>IF($K$54="","(　　　　　)",IF($D$6="","(　　　　　)",(ROUND(D10*(1-第1面!H27/100),2))))</f>
        <v>(　　　　　)</v>
      </c>
      <c r="F10" s="404"/>
      <c r="G10" s="103" t="str">
        <f>IF(K54="","(　　　　　)",IF($D$6="","(　　　　　)",(G6+K54)))</f>
        <v>(　　　　　)</v>
      </c>
      <c r="H10" s="404"/>
      <c r="I10" s="406"/>
      <c r="J10" s="104" t="str">
        <f>IF(K54="","(　　　　　)",IF($D$6="","(　　　　　)",(G10+H6/2+I6)))</f>
        <v>(　　　　　)</v>
      </c>
      <c r="K10" s="410" t="str">
        <f>IF(K54="","",IF($D$6="","",ROUNDDOWN((J10/(E10-F6)),3)))</f>
        <v/>
      </c>
      <c r="L10" s="411"/>
      <c r="M10" s="42"/>
    </row>
    <row r="11" spans="1:13" s="4" customFormat="1" ht="20.100000000000001" customHeight="1">
      <c r="A11" s="39"/>
      <c r="B11" s="392" t="s">
        <v>92</v>
      </c>
      <c r="C11" s="121" t="s">
        <v>90</v>
      </c>
      <c r="D11" s="82"/>
      <c r="E11" s="88" t="str">
        <f>IF(D17="","",ROUND(D11*(1-第1面!H27/100),2))</f>
        <v/>
      </c>
      <c r="F11" s="401"/>
      <c r="G11" s="91" t="str">
        <f>IF(D11="","",G42)</f>
        <v/>
      </c>
      <c r="H11" s="401"/>
      <c r="I11" s="115" t="str">
        <f>IF(D17="","",I12+I17)</f>
        <v/>
      </c>
      <c r="J11" s="92" t="str">
        <f>IF(G11="","",(G11+H11/2+I11))</f>
        <v/>
      </c>
      <c r="K11" s="412"/>
      <c r="L11" s="413"/>
      <c r="M11" s="42"/>
    </row>
    <row r="12" spans="1:13" ht="20.100000000000001" customHeight="1">
      <c r="A12" s="37"/>
      <c r="B12" s="392"/>
      <c r="C12" s="397" t="s">
        <v>62</v>
      </c>
      <c r="D12" s="181" t="str">
        <f>IF(D17="","",D11-D17)</f>
        <v/>
      </c>
      <c r="E12" s="89" t="str">
        <f>IF(D17="","",E11-D17)</f>
        <v/>
      </c>
      <c r="F12" s="402"/>
      <c r="G12" s="90" t="str">
        <f>IF(G17="","",(G11-G17))</f>
        <v/>
      </c>
      <c r="H12" s="402"/>
      <c r="I12" s="399"/>
      <c r="J12" s="93" t="str">
        <f>IF(G11="","",(G12+H11/2+I12))</f>
        <v/>
      </c>
      <c r="K12" s="414" t="str">
        <f>IF(G11="","",ROUNDDOWN((J12/(E11-F11-D17)),3))</f>
        <v/>
      </c>
      <c r="L12" s="415"/>
      <c r="M12" s="43"/>
    </row>
    <row r="13" spans="1:13" ht="9" customHeight="1">
      <c r="A13" s="37"/>
      <c r="B13" s="392"/>
      <c r="C13" s="397"/>
      <c r="D13" s="79" t="str">
        <f>IF(D16="(　　　　　)","",D11)</f>
        <v/>
      </c>
      <c r="E13" s="97"/>
      <c r="F13" s="402"/>
      <c r="G13" s="52" t="str">
        <f>IF(D16="(　　　　　)","",G12)</f>
        <v/>
      </c>
      <c r="H13" s="402"/>
      <c r="I13" s="399"/>
      <c r="J13" s="26"/>
      <c r="K13" s="418" t="str">
        <f>IF(K54="","",IF($D$11="","",ROUNDDOWN((J16/(E16-(E17+F11))),3)))</f>
        <v/>
      </c>
      <c r="L13" s="419"/>
      <c r="M13" s="43"/>
    </row>
    <row r="14" spans="1:13" ht="9" customHeight="1">
      <c r="A14" s="37"/>
      <c r="B14" s="392"/>
      <c r="C14" s="397"/>
      <c r="D14" s="80" t="str">
        <f>IF(D16="(　　　　　)","","+")</f>
        <v/>
      </c>
      <c r="E14" s="98"/>
      <c r="F14" s="402"/>
      <c r="G14" s="51" t="str">
        <f>IF(D16="(　　　　　)","","+")</f>
        <v/>
      </c>
      <c r="H14" s="402"/>
      <c r="I14" s="399"/>
      <c r="J14" s="29"/>
      <c r="K14" s="420"/>
      <c r="L14" s="421"/>
      <c r="M14" s="43"/>
    </row>
    <row r="15" spans="1:13" ht="9" customHeight="1">
      <c r="A15" s="37"/>
      <c r="B15" s="392"/>
      <c r="C15" s="397"/>
      <c r="D15" s="80" t="str">
        <f>IF(D16="(　　　　　)","",K54)</f>
        <v/>
      </c>
      <c r="E15" s="98"/>
      <c r="F15" s="402"/>
      <c r="G15" s="51" t="str">
        <f>IF(D16="(　　　　　)","",K54)</f>
        <v/>
      </c>
      <c r="H15" s="402"/>
      <c r="I15" s="399"/>
      <c r="J15" s="27"/>
      <c r="K15" s="422"/>
      <c r="L15" s="421"/>
      <c r="M15" s="43"/>
    </row>
    <row r="16" spans="1:13" ht="20.100000000000001" customHeight="1">
      <c r="A16" s="37"/>
      <c r="B16" s="392"/>
      <c r="C16" s="398"/>
      <c r="D16" s="105" t="str">
        <f>IF($K$54="","(　　　　　)",IF($D$11="","(　　　　　)",(SUM(D11+K54))))</f>
        <v>(　　　　　)</v>
      </c>
      <c r="E16" s="106" t="str">
        <f>IF($K$54="","(　　　　　)",IF($D$11="","(　　　　　)",(ROUND(D16*(1-第1面!H27/100),2))))</f>
        <v>(　　　　　)</v>
      </c>
      <c r="F16" s="403"/>
      <c r="G16" s="107" t="str">
        <f>IF(K54="","(　　　　　)",IF($D$11="","(　　　　　)",(G12+K54)))</f>
        <v>(　　　　　)</v>
      </c>
      <c r="H16" s="403"/>
      <c r="I16" s="400"/>
      <c r="J16" s="108" t="str">
        <f>IF(K54="","(　　　　　)",IF($D$11="","(　　　　　)",(G16+H11/2+I11)))</f>
        <v>(　　　　　)</v>
      </c>
      <c r="K16" s="423"/>
      <c r="L16" s="424"/>
      <c r="M16" s="43"/>
    </row>
    <row r="17" spans="1:13" ht="20.100000000000001" customHeight="1" thickBot="1">
      <c r="A17" s="37"/>
      <c r="B17" s="393"/>
      <c r="C17" s="122" t="s">
        <v>63</v>
      </c>
      <c r="D17" s="83"/>
      <c r="E17" s="109"/>
      <c r="F17" s="84"/>
      <c r="G17" s="99"/>
      <c r="H17" s="84"/>
      <c r="I17" s="183"/>
      <c r="J17" s="94" t="str">
        <f>IF(D17="","",(G17+I17))</f>
        <v/>
      </c>
      <c r="K17" s="416" t="str">
        <f>IF(D17="","",IF(D17=0,"-",ROUNDDOWN((J17/D17),3)))</f>
        <v/>
      </c>
      <c r="L17" s="417"/>
      <c r="M17" s="43"/>
    </row>
    <row r="18" spans="1:13" ht="18" customHeight="1">
      <c r="A18" s="37"/>
      <c r="B18" s="374" t="s">
        <v>94</v>
      </c>
      <c r="C18" s="375"/>
      <c r="D18" s="375"/>
      <c r="E18" s="375"/>
      <c r="F18" s="375"/>
      <c r="G18" s="375"/>
      <c r="H18" s="375"/>
      <c r="I18" s="375"/>
      <c r="J18" s="375"/>
      <c r="K18" s="375"/>
      <c r="L18" s="375"/>
      <c r="M18" s="44"/>
    </row>
    <row r="19" spans="1:13" ht="30" customHeight="1">
      <c r="A19" s="37"/>
      <c r="B19" s="358" t="s">
        <v>144</v>
      </c>
      <c r="C19" s="359"/>
      <c r="D19" s="360"/>
      <c r="E19" s="354" t="s">
        <v>9</v>
      </c>
      <c r="F19" s="355"/>
      <c r="G19" s="409" t="s">
        <v>10</v>
      </c>
      <c r="H19" s="358"/>
      <c r="I19" s="354" t="s">
        <v>57</v>
      </c>
      <c r="J19" s="355"/>
      <c r="K19" s="409" t="s">
        <v>11</v>
      </c>
      <c r="L19" s="425"/>
      <c r="M19" s="44"/>
    </row>
    <row r="20" spans="1:13" ht="35.25" customHeight="1">
      <c r="A20" s="37"/>
      <c r="B20" s="124"/>
      <c r="C20" s="383" t="s">
        <v>104</v>
      </c>
      <c r="D20" s="384"/>
      <c r="E20" s="125"/>
      <c r="F20" s="126" t="s">
        <v>5</v>
      </c>
      <c r="G20" s="184" t="str">
        <f>IF(E20="","",E20*1)</f>
        <v/>
      </c>
      <c r="H20" s="110" t="s">
        <v>5</v>
      </c>
      <c r="I20" s="356"/>
      <c r="J20" s="357"/>
      <c r="K20" s="426" t="s">
        <v>106</v>
      </c>
      <c r="L20" s="427"/>
      <c r="M20" s="44"/>
    </row>
    <row r="21" spans="1:13" ht="30" customHeight="1">
      <c r="A21" s="37"/>
      <c r="B21" s="340" t="s">
        <v>145</v>
      </c>
      <c r="C21" s="342" t="s">
        <v>105</v>
      </c>
      <c r="D21" s="343"/>
      <c r="E21" s="127"/>
      <c r="F21" s="12" t="s">
        <v>7</v>
      </c>
      <c r="G21" s="185" t="str">
        <f>IF(E21="","",E21*3.8*2)</f>
        <v/>
      </c>
      <c r="H21" s="13" t="s">
        <v>5</v>
      </c>
      <c r="I21" s="344"/>
      <c r="J21" s="345"/>
      <c r="K21" s="346" t="s">
        <v>150</v>
      </c>
      <c r="L21" s="347"/>
      <c r="M21" s="44"/>
    </row>
    <row r="22" spans="1:13" ht="30" customHeight="1">
      <c r="A22" s="37"/>
      <c r="B22" s="340"/>
      <c r="C22" s="348" t="s">
        <v>148</v>
      </c>
      <c r="D22" s="349"/>
      <c r="E22" s="112"/>
      <c r="F22" s="7" t="s">
        <v>7</v>
      </c>
      <c r="G22" s="186" t="str">
        <f>IF(E22="","",E22*8*2)</f>
        <v/>
      </c>
      <c r="H22" s="8" t="s">
        <v>5</v>
      </c>
      <c r="I22" s="350"/>
      <c r="J22" s="351"/>
      <c r="K22" s="352" t="s">
        <v>151</v>
      </c>
      <c r="L22" s="353"/>
      <c r="M22" s="44"/>
    </row>
    <row r="23" spans="1:13" ht="30" customHeight="1">
      <c r="A23" s="37"/>
      <c r="B23" s="340"/>
      <c r="C23" s="348" t="s">
        <v>95</v>
      </c>
      <c r="D23" s="349"/>
      <c r="E23" s="112"/>
      <c r="F23" s="7" t="s">
        <v>7</v>
      </c>
      <c r="G23" s="186" t="str">
        <f>IF(E23="","",E23*13.8*2)</f>
        <v/>
      </c>
      <c r="H23" s="8" t="s">
        <v>5</v>
      </c>
      <c r="I23" s="350"/>
      <c r="J23" s="351"/>
      <c r="K23" s="352" t="s">
        <v>152</v>
      </c>
      <c r="L23" s="353"/>
      <c r="M23" s="44"/>
    </row>
    <row r="24" spans="1:13" ht="30" customHeight="1">
      <c r="A24" s="37"/>
      <c r="B24" s="340"/>
      <c r="C24" s="348" t="s">
        <v>149</v>
      </c>
      <c r="D24" s="349"/>
      <c r="E24" s="112"/>
      <c r="F24" s="7" t="s">
        <v>7</v>
      </c>
      <c r="G24" s="186" t="str">
        <f>IF(E24="","",E24*21.2*2)</f>
        <v/>
      </c>
      <c r="H24" s="8" t="s">
        <v>5</v>
      </c>
      <c r="I24" s="350"/>
      <c r="J24" s="351"/>
      <c r="K24" s="352" t="s">
        <v>153</v>
      </c>
      <c r="L24" s="353"/>
      <c r="M24" s="44"/>
    </row>
    <row r="25" spans="1:13" ht="30" customHeight="1">
      <c r="A25" s="37"/>
      <c r="B25" s="340"/>
      <c r="C25" s="348" t="s">
        <v>96</v>
      </c>
      <c r="D25" s="349"/>
      <c r="E25" s="112"/>
      <c r="F25" s="7" t="s">
        <v>7</v>
      </c>
      <c r="G25" s="186" t="str">
        <f>IF(E25="","",E25*30.1*2)</f>
        <v/>
      </c>
      <c r="H25" s="8" t="s">
        <v>5</v>
      </c>
      <c r="I25" s="350"/>
      <c r="J25" s="351"/>
      <c r="K25" s="352" t="s">
        <v>154</v>
      </c>
      <c r="L25" s="353"/>
      <c r="M25" s="44"/>
    </row>
    <row r="26" spans="1:13" ht="30" customHeight="1">
      <c r="A26" s="37"/>
      <c r="B26" s="341"/>
      <c r="C26" s="330" t="s">
        <v>137</v>
      </c>
      <c r="D26" s="331"/>
      <c r="E26" s="128"/>
      <c r="F26" s="129" t="s">
        <v>58</v>
      </c>
      <c r="G26" s="187" t="str">
        <f>IF(E26="","",E26*1.7*2)</f>
        <v/>
      </c>
      <c r="H26" s="130" t="s">
        <v>5</v>
      </c>
      <c r="I26" s="332"/>
      <c r="J26" s="333"/>
      <c r="K26" s="334" t="s">
        <v>155</v>
      </c>
      <c r="L26" s="335"/>
      <c r="M26" s="44"/>
    </row>
    <row r="27" spans="1:13" ht="30" customHeight="1">
      <c r="A27" s="37"/>
      <c r="B27" s="339" t="s">
        <v>146</v>
      </c>
      <c r="C27" s="342" t="s">
        <v>105</v>
      </c>
      <c r="D27" s="343"/>
      <c r="E27" s="127"/>
      <c r="F27" s="12" t="s">
        <v>7</v>
      </c>
      <c r="G27" s="185" t="str">
        <f>IF(E27="","",E27*3.8*1.5)</f>
        <v/>
      </c>
      <c r="H27" s="13" t="s">
        <v>5</v>
      </c>
      <c r="I27" s="344"/>
      <c r="J27" s="345"/>
      <c r="K27" s="346" t="s">
        <v>156</v>
      </c>
      <c r="L27" s="347"/>
      <c r="M27" s="44"/>
    </row>
    <row r="28" spans="1:13" ht="30" customHeight="1">
      <c r="A28" s="37"/>
      <c r="B28" s="340"/>
      <c r="C28" s="348" t="s">
        <v>148</v>
      </c>
      <c r="D28" s="349"/>
      <c r="E28" s="112"/>
      <c r="F28" s="7" t="s">
        <v>7</v>
      </c>
      <c r="G28" s="186" t="str">
        <f>IF(E28="","",E28*8*1.5)</f>
        <v/>
      </c>
      <c r="H28" s="8" t="s">
        <v>5</v>
      </c>
      <c r="I28" s="350"/>
      <c r="J28" s="351"/>
      <c r="K28" s="352" t="s">
        <v>157</v>
      </c>
      <c r="L28" s="353"/>
      <c r="M28" s="44"/>
    </row>
    <row r="29" spans="1:13" ht="30" customHeight="1">
      <c r="A29" s="37"/>
      <c r="B29" s="340"/>
      <c r="C29" s="348" t="s">
        <v>95</v>
      </c>
      <c r="D29" s="349"/>
      <c r="E29" s="112"/>
      <c r="F29" s="7" t="s">
        <v>7</v>
      </c>
      <c r="G29" s="186" t="str">
        <f>IF(E29="","",E29*13.8*1.5)</f>
        <v/>
      </c>
      <c r="H29" s="8" t="s">
        <v>5</v>
      </c>
      <c r="I29" s="350"/>
      <c r="J29" s="351"/>
      <c r="K29" s="352" t="s">
        <v>158</v>
      </c>
      <c r="L29" s="353"/>
      <c r="M29" s="44"/>
    </row>
    <row r="30" spans="1:13" ht="30" customHeight="1">
      <c r="A30" s="37"/>
      <c r="B30" s="340"/>
      <c r="C30" s="348" t="s">
        <v>149</v>
      </c>
      <c r="D30" s="349"/>
      <c r="E30" s="112"/>
      <c r="F30" s="7" t="s">
        <v>7</v>
      </c>
      <c r="G30" s="186" t="str">
        <f>IF(E30="","",E30*21.2*1.5)</f>
        <v/>
      </c>
      <c r="H30" s="8" t="s">
        <v>5</v>
      </c>
      <c r="I30" s="350"/>
      <c r="J30" s="351"/>
      <c r="K30" s="352" t="s">
        <v>159</v>
      </c>
      <c r="L30" s="353"/>
      <c r="M30" s="44"/>
    </row>
    <row r="31" spans="1:13" ht="30" customHeight="1">
      <c r="A31" s="37"/>
      <c r="B31" s="340"/>
      <c r="C31" s="348" t="s">
        <v>96</v>
      </c>
      <c r="D31" s="349"/>
      <c r="E31" s="112"/>
      <c r="F31" s="7" t="s">
        <v>7</v>
      </c>
      <c r="G31" s="186" t="str">
        <f>IF(E31="","",E31*30.1*1.5)</f>
        <v/>
      </c>
      <c r="H31" s="8" t="s">
        <v>5</v>
      </c>
      <c r="I31" s="350"/>
      <c r="J31" s="351"/>
      <c r="K31" s="352" t="s">
        <v>160</v>
      </c>
      <c r="L31" s="353"/>
      <c r="M31" s="44"/>
    </row>
    <row r="32" spans="1:13" ht="30" customHeight="1">
      <c r="A32" s="37"/>
      <c r="B32" s="341"/>
      <c r="C32" s="330" t="s">
        <v>137</v>
      </c>
      <c r="D32" s="331"/>
      <c r="E32" s="128"/>
      <c r="F32" s="129" t="s">
        <v>58</v>
      </c>
      <c r="G32" s="187" t="str">
        <f>IF(E32="","",E32*1.7*1.5)</f>
        <v/>
      </c>
      <c r="H32" s="130" t="s">
        <v>5</v>
      </c>
      <c r="I32" s="332"/>
      <c r="J32" s="333"/>
      <c r="K32" s="334" t="s">
        <v>161</v>
      </c>
      <c r="L32" s="335"/>
      <c r="M32" s="44"/>
    </row>
    <row r="33" spans="1:13" ht="30" customHeight="1">
      <c r="A33" s="37"/>
      <c r="B33" s="339" t="s">
        <v>147</v>
      </c>
      <c r="C33" s="342" t="s">
        <v>105</v>
      </c>
      <c r="D33" s="343"/>
      <c r="E33" s="127"/>
      <c r="F33" s="12" t="s">
        <v>7</v>
      </c>
      <c r="G33" s="185" t="str">
        <f>IF(E33="","",E33*3.8)</f>
        <v/>
      </c>
      <c r="H33" s="13" t="s">
        <v>5</v>
      </c>
      <c r="I33" s="344"/>
      <c r="J33" s="345"/>
      <c r="K33" s="346" t="s">
        <v>0</v>
      </c>
      <c r="L33" s="347"/>
      <c r="M33" s="44"/>
    </row>
    <row r="34" spans="1:13" ht="30" customHeight="1">
      <c r="A34" s="37"/>
      <c r="B34" s="340"/>
      <c r="C34" s="348" t="s">
        <v>148</v>
      </c>
      <c r="D34" s="349"/>
      <c r="E34" s="112"/>
      <c r="F34" s="7" t="s">
        <v>7</v>
      </c>
      <c r="G34" s="186" t="str">
        <f>IF(E34="","",E34*8)</f>
        <v/>
      </c>
      <c r="H34" s="8" t="s">
        <v>5</v>
      </c>
      <c r="I34" s="350"/>
      <c r="J34" s="351"/>
      <c r="K34" s="352" t="s">
        <v>1</v>
      </c>
      <c r="L34" s="353"/>
      <c r="M34" s="44"/>
    </row>
    <row r="35" spans="1:13" ht="30" customHeight="1">
      <c r="A35" s="37"/>
      <c r="B35" s="340"/>
      <c r="C35" s="348" t="s">
        <v>95</v>
      </c>
      <c r="D35" s="349"/>
      <c r="E35" s="112"/>
      <c r="F35" s="7" t="s">
        <v>7</v>
      </c>
      <c r="G35" s="186" t="str">
        <f>IF(E35="","",E35*13.8)</f>
        <v/>
      </c>
      <c r="H35" s="8" t="s">
        <v>5</v>
      </c>
      <c r="I35" s="350"/>
      <c r="J35" s="351"/>
      <c r="K35" s="352" t="s">
        <v>2</v>
      </c>
      <c r="L35" s="353"/>
      <c r="M35" s="44"/>
    </row>
    <row r="36" spans="1:13" ht="30" customHeight="1">
      <c r="A36" s="37"/>
      <c r="B36" s="340"/>
      <c r="C36" s="348" t="s">
        <v>149</v>
      </c>
      <c r="D36" s="349"/>
      <c r="E36" s="112"/>
      <c r="F36" s="7" t="s">
        <v>7</v>
      </c>
      <c r="G36" s="186" t="str">
        <f>IF(E36="","",E36*21.2)</f>
        <v/>
      </c>
      <c r="H36" s="8" t="s">
        <v>5</v>
      </c>
      <c r="I36" s="350"/>
      <c r="J36" s="351"/>
      <c r="K36" s="352" t="s">
        <v>3</v>
      </c>
      <c r="L36" s="353"/>
      <c r="M36" s="44"/>
    </row>
    <row r="37" spans="1:13" ht="30" customHeight="1">
      <c r="A37" s="37"/>
      <c r="B37" s="340"/>
      <c r="C37" s="348" t="s">
        <v>96</v>
      </c>
      <c r="D37" s="349"/>
      <c r="E37" s="112"/>
      <c r="F37" s="7" t="s">
        <v>7</v>
      </c>
      <c r="G37" s="186" t="str">
        <f>IF(E37="","",E37*30.1)</f>
        <v/>
      </c>
      <c r="H37" s="8" t="s">
        <v>5</v>
      </c>
      <c r="I37" s="350"/>
      <c r="J37" s="351"/>
      <c r="K37" s="352" t="s">
        <v>4</v>
      </c>
      <c r="L37" s="353"/>
      <c r="M37" s="44"/>
    </row>
    <row r="38" spans="1:13" ht="30" customHeight="1">
      <c r="A38" s="37"/>
      <c r="B38" s="341"/>
      <c r="C38" s="330" t="s">
        <v>137</v>
      </c>
      <c r="D38" s="331"/>
      <c r="E38" s="128"/>
      <c r="F38" s="129" t="s">
        <v>58</v>
      </c>
      <c r="G38" s="187" t="str">
        <f>IF(E38="","",E38*1.7)</f>
        <v/>
      </c>
      <c r="H38" s="130" t="s">
        <v>5</v>
      </c>
      <c r="I38" s="332"/>
      <c r="J38" s="333"/>
      <c r="K38" s="334" t="s">
        <v>162</v>
      </c>
      <c r="L38" s="335"/>
      <c r="M38" s="44"/>
    </row>
    <row r="39" spans="1:13" ht="30" customHeight="1">
      <c r="A39" s="37"/>
      <c r="B39" s="336"/>
      <c r="C39" s="378" t="s">
        <v>97</v>
      </c>
      <c r="D39" s="343"/>
      <c r="E39" s="62"/>
      <c r="F39" s="12" t="s">
        <v>5</v>
      </c>
      <c r="G39" s="185" t="str">
        <f t="shared" ref="G39" si="0">IF(E39="","",E39*1)</f>
        <v/>
      </c>
      <c r="H39" s="13" t="s">
        <v>5</v>
      </c>
      <c r="I39" s="344"/>
      <c r="J39" s="345"/>
      <c r="K39" s="346"/>
      <c r="L39" s="347"/>
      <c r="M39" s="44"/>
    </row>
    <row r="40" spans="1:13" ht="30" customHeight="1">
      <c r="A40" s="37"/>
      <c r="B40" s="337"/>
      <c r="C40" s="385" t="s">
        <v>16</v>
      </c>
      <c r="D40" s="386"/>
      <c r="E40" s="64"/>
      <c r="F40" s="7" t="s">
        <v>58</v>
      </c>
      <c r="G40" s="186" t="str">
        <f>IF(E40="","",E40*1.2)</f>
        <v/>
      </c>
      <c r="H40" s="8" t="s">
        <v>5</v>
      </c>
      <c r="I40" s="350"/>
      <c r="J40" s="351"/>
      <c r="K40" s="352" t="s">
        <v>98</v>
      </c>
      <c r="L40" s="353"/>
      <c r="M40" s="44"/>
    </row>
    <row r="41" spans="1:13" ht="30" customHeight="1">
      <c r="A41" s="37"/>
      <c r="B41" s="338"/>
      <c r="C41" s="379" t="s">
        <v>18</v>
      </c>
      <c r="D41" s="380"/>
      <c r="E41" s="63"/>
      <c r="F41" s="17" t="s">
        <v>8</v>
      </c>
      <c r="G41" s="188" t="str">
        <f>IF(E41="","",E41*1)</f>
        <v/>
      </c>
      <c r="H41" s="18" t="s">
        <v>5</v>
      </c>
      <c r="I41" s="332"/>
      <c r="J41" s="333"/>
      <c r="K41" s="381" t="s">
        <v>99</v>
      </c>
      <c r="L41" s="382"/>
      <c r="M41" s="44"/>
    </row>
    <row r="42" spans="1:13" ht="30" customHeight="1">
      <c r="A42" s="37"/>
      <c r="B42" s="123"/>
      <c r="C42" s="383" t="s">
        <v>20</v>
      </c>
      <c r="D42" s="384"/>
      <c r="E42" s="376"/>
      <c r="F42" s="377"/>
      <c r="G42" s="22">
        <f>SUM(G20:G41)</f>
        <v>0</v>
      </c>
      <c r="H42" s="19" t="s">
        <v>5</v>
      </c>
      <c r="I42" s="408"/>
      <c r="J42" s="360"/>
      <c r="K42" s="359"/>
      <c r="L42" s="409"/>
      <c r="M42" s="44"/>
    </row>
    <row r="43" spans="1:13" ht="26.45" customHeight="1">
      <c r="A43" s="37"/>
      <c r="B43" s="33" t="s">
        <v>108</v>
      </c>
      <c r="C43" s="361" t="s">
        <v>138</v>
      </c>
      <c r="D43" s="362"/>
      <c r="E43" s="362"/>
      <c r="F43" s="362"/>
      <c r="G43" s="362"/>
      <c r="H43" s="362"/>
      <c r="I43" s="362"/>
      <c r="J43" s="362"/>
      <c r="K43" s="362"/>
      <c r="L43" s="362"/>
      <c r="M43" s="44"/>
    </row>
    <row r="44" spans="1:13" ht="26.45" customHeight="1">
      <c r="A44" s="37"/>
      <c r="B44" s="33" t="s">
        <v>91</v>
      </c>
      <c r="C44" s="363" t="s">
        <v>176</v>
      </c>
      <c r="D44" s="364"/>
      <c r="E44" s="364"/>
      <c r="F44" s="364"/>
      <c r="G44" s="364"/>
      <c r="H44" s="364"/>
      <c r="I44" s="364"/>
      <c r="J44" s="364"/>
      <c r="K44" s="364"/>
      <c r="L44" s="364"/>
      <c r="M44" s="44"/>
    </row>
    <row r="45" spans="1:13" ht="14.1" customHeight="1">
      <c r="A45" s="37"/>
      <c r="B45" s="5" t="s">
        <v>92</v>
      </c>
      <c r="C45" s="363" t="s">
        <v>109</v>
      </c>
      <c r="D45" s="364"/>
      <c r="E45" s="364"/>
      <c r="F45" s="364"/>
      <c r="G45" s="364"/>
      <c r="H45" s="364"/>
      <c r="I45" s="364"/>
      <c r="J45" s="364"/>
      <c r="K45" s="364"/>
      <c r="L45" s="364"/>
      <c r="M45" s="44"/>
    </row>
    <row r="46" spans="1:13" ht="14.1" customHeight="1">
      <c r="A46" s="37"/>
      <c r="B46" s="5" t="s">
        <v>100</v>
      </c>
      <c r="C46" s="434" t="s">
        <v>21</v>
      </c>
      <c r="D46" s="364"/>
      <c r="E46" s="364"/>
      <c r="F46" s="364"/>
      <c r="G46" s="364"/>
      <c r="H46" s="364"/>
      <c r="I46" s="364"/>
      <c r="J46" s="364"/>
      <c r="K46" s="364"/>
      <c r="L46" s="364"/>
      <c r="M46" s="44"/>
    </row>
    <row r="47" spans="1:13" ht="1.5" customHeight="1">
      <c r="A47" s="37"/>
      <c r="B47" s="5"/>
      <c r="C47" s="32"/>
      <c r="D47" s="31"/>
      <c r="E47" s="31"/>
      <c r="F47" s="31"/>
      <c r="G47" s="31"/>
      <c r="H47" s="31"/>
      <c r="I47" s="116"/>
      <c r="J47" s="31"/>
      <c r="K47" s="31"/>
      <c r="L47" s="31"/>
      <c r="M47" s="44"/>
    </row>
    <row r="48" spans="1:13" ht="1.5" customHeight="1">
      <c r="A48" s="37"/>
      <c r="B48" s="258"/>
      <c r="C48" s="258"/>
      <c r="D48" s="258"/>
      <c r="E48" s="258"/>
      <c r="F48" s="258"/>
      <c r="G48" s="258"/>
      <c r="H48" s="258"/>
      <c r="I48" s="258"/>
      <c r="J48" s="258"/>
      <c r="K48" s="258"/>
      <c r="L48" s="258"/>
      <c r="M48" s="44"/>
    </row>
    <row r="49" spans="1:13" ht="14.25" thickBot="1">
      <c r="A49" s="37"/>
      <c r="B49" s="32"/>
      <c r="C49" s="31"/>
      <c r="D49" s="31"/>
      <c r="E49" s="265" t="s">
        <v>61</v>
      </c>
      <c r="F49" s="265"/>
      <c r="G49" s="265"/>
      <c r="H49" s="265"/>
      <c r="I49" s="265"/>
      <c r="J49" s="265"/>
      <c r="K49" s="265"/>
      <c r="L49" s="265"/>
      <c r="M49" s="44"/>
    </row>
    <row r="50" spans="1:13">
      <c r="A50" s="37"/>
      <c r="B50" s="31"/>
      <c r="C50" s="31"/>
      <c r="D50" s="31"/>
      <c r="E50" s="435" t="s">
        <v>34</v>
      </c>
      <c r="F50" s="436"/>
      <c r="G50" s="436"/>
      <c r="H50" s="436"/>
      <c r="I50" s="436"/>
      <c r="J50" s="437"/>
      <c r="K50" s="441"/>
      <c r="L50" s="442"/>
      <c r="M50" s="44"/>
    </row>
    <row r="51" spans="1:13">
      <c r="A51" s="37"/>
      <c r="B51" s="31"/>
      <c r="C51" s="31"/>
      <c r="D51" s="31"/>
      <c r="E51" s="438" t="s">
        <v>35</v>
      </c>
      <c r="F51" s="439"/>
      <c r="G51" s="439"/>
      <c r="H51" s="439"/>
      <c r="I51" s="439"/>
      <c r="J51" s="440"/>
      <c r="K51" s="53" t="str">
        <f>IF(K50="","",(VLOOKUP(K$50,引用データ!$A$4:$D$18,2,FALSE)))</f>
        <v/>
      </c>
      <c r="L51" s="54" t="s">
        <v>31</v>
      </c>
      <c r="M51" s="44"/>
    </row>
    <row r="52" spans="1:13">
      <c r="A52" s="37"/>
      <c r="B52" s="31"/>
      <c r="C52" s="31"/>
      <c r="D52" s="31"/>
      <c r="E52" s="428" t="s">
        <v>37</v>
      </c>
      <c r="F52" s="429"/>
      <c r="G52" s="429"/>
      <c r="H52" s="429"/>
      <c r="I52" s="429"/>
      <c r="J52" s="430"/>
      <c r="K52" s="55" t="str">
        <f>IF(K51="","",(VLOOKUP(K$50,引用データ!$A$4:$D$18,3,FALSE)))</f>
        <v/>
      </c>
      <c r="L52" s="56" t="s">
        <v>31</v>
      </c>
      <c r="M52" s="44"/>
    </row>
    <row r="53" spans="1:13">
      <c r="A53" s="37"/>
      <c r="B53" s="31"/>
      <c r="C53" s="31"/>
      <c r="D53" s="31"/>
      <c r="E53" s="428" t="s">
        <v>36</v>
      </c>
      <c r="F53" s="429"/>
      <c r="G53" s="429"/>
      <c r="H53" s="429"/>
      <c r="I53" s="429"/>
      <c r="J53" s="430"/>
      <c r="K53" s="55" t="str">
        <f>IF(K52="","",(VLOOKUP(K$50,引用データ!$A$4:$D$18,4,FALSE)))</f>
        <v/>
      </c>
      <c r="L53" s="56" t="s">
        <v>32</v>
      </c>
      <c r="M53" s="44"/>
    </row>
    <row r="54" spans="1:13" ht="14.25" thickBot="1">
      <c r="A54" s="37"/>
      <c r="B54" s="31"/>
      <c r="C54" s="31"/>
      <c r="D54" s="31"/>
      <c r="E54" s="431" t="s">
        <v>38</v>
      </c>
      <c r="F54" s="432"/>
      <c r="G54" s="432"/>
      <c r="H54" s="432"/>
      <c r="I54" s="432"/>
      <c r="J54" s="433"/>
      <c r="K54" s="100" t="str">
        <f>IF(K51="","",IF(D6="",(ROUND(D11*K52/K53,0)),(ROUND(D6*K52/K53,0))))</f>
        <v/>
      </c>
      <c r="L54" s="57" t="s">
        <v>33</v>
      </c>
      <c r="M54" s="44"/>
    </row>
    <row r="55" spans="1:13" ht="6.75" customHeight="1">
      <c r="A55" s="45"/>
      <c r="B55" s="46"/>
      <c r="C55" s="46"/>
      <c r="D55" s="46"/>
      <c r="E55" s="46"/>
      <c r="F55" s="47"/>
      <c r="G55" s="46"/>
      <c r="H55" s="47"/>
      <c r="I55" s="117"/>
      <c r="J55" s="46"/>
      <c r="K55" s="46"/>
      <c r="L55" s="46"/>
      <c r="M55" s="48"/>
    </row>
    <row r="57" spans="1:13">
      <c r="A57" s="3" t="s">
        <v>172</v>
      </c>
    </row>
    <row r="58" spans="1:13" ht="147.75" customHeight="1">
      <c r="B58" s="407" t="s">
        <v>173</v>
      </c>
      <c r="C58" s="407"/>
      <c r="D58" s="407"/>
      <c r="E58" s="407"/>
      <c r="F58" s="407"/>
      <c r="G58" s="407"/>
      <c r="H58" s="407"/>
      <c r="I58" s="407"/>
      <c r="J58" s="407"/>
      <c r="K58" s="407"/>
      <c r="L58" s="407"/>
    </row>
    <row r="59" spans="1:13" ht="37.5" customHeight="1">
      <c r="B59" s="407" t="s">
        <v>174</v>
      </c>
      <c r="C59" s="407"/>
      <c r="D59" s="407"/>
      <c r="E59" s="407"/>
      <c r="F59" s="407"/>
      <c r="G59" s="407"/>
      <c r="H59" s="407"/>
      <c r="I59" s="407"/>
      <c r="J59" s="407"/>
      <c r="K59" s="407"/>
      <c r="L59" s="407"/>
    </row>
  </sheetData>
  <sheetProtection sheet="1" selectLockedCells="1"/>
  <mergeCells count="116">
    <mergeCell ref="B58:L58"/>
    <mergeCell ref="B59:L59"/>
    <mergeCell ref="I42:J42"/>
    <mergeCell ref="K42:L42"/>
    <mergeCell ref="C20:D20"/>
    <mergeCell ref="K24:L24"/>
    <mergeCell ref="E19:F19"/>
    <mergeCell ref="G19:H19"/>
    <mergeCell ref="K10:L10"/>
    <mergeCell ref="K11:L11"/>
    <mergeCell ref="K12:L12"/>
    <mergeCell ref="K17:L17"/>
    <mergeCell ref="K13:L16"/>
    <mergeCell ref="K19:L19"/>
    <mergeCell ref="K20:L20"/>
    <mergeCell ref="E52:J52"/>
    <mergeCell ref="E53:J53"/>
    <mergeCell ref="E54:J54"/>
    <mergeCell ref="C46:L46"/>
    <mergeCell ref="C45:L45"/>
    <mergeCell ref="E49:L49"/>
    <mergeCell ref="E50:J50"/>
    <mergeCell ref="E51:J51"/>
    <mergeCell ref="K50:L50"/>
    <mergeCell ref="B3:C5"/>
    <mergeCell ref="B6:B10"/>
    <mergeCell ref="B11:B17"/>
    <mergeCell ref="C6:C10"/>
    <mergeCell ref="C12:C16"/>
    <mergeCell ref="I12:I16"/>
    <mergeCell ref="F11:F16"/>
    <mergeCell ref="H11:H16"/>
    <mergeCell ref="F6:F10"/>
    <mergeCell ref="H6:H10"/>
    <mergeCell ref="I6:I10"/>
    <mergeCell ref="B1:L1"/>
    <mergeCell ref="K3:L3"/>
    <mergeCell ref="K4:L4"/>
    <mergeCell ref="K5:L5"/>
    <mergeCell ref="K6:L6"/>
    <mergeCell ref="B2:L2"/>
    <mergeCell ref="B18:L18"/>
    <mergeCell ref="E42:F42"/>
    <mergeCell ref="C25:D25"/>
    <mergeCell ref="I25:J25"/>
    <mergeCell ref="K25:L25"/>
    <mergeCell ref="C39:D39"/>
    <mergeCell ref="I39:J39"/>
    <mergeCell ref="K22:L22"/>
    <mergeCell ref="K39:L39"/>
    <mergeCell ref="C41:D41"/>
    <mergeCell ref="I41:J41"/>
    <mergeCell ref="K41:L41"/>
    <mergeCell ref="C42:D42"/>
    <mergeCell ref="K21:L21"/>
    <mergeCell ref="C24:D24"/>
    <mergeCell ref="I24:J24"/>
    <mergeCell ref="C40:D40"/>
    <mergeCell ref="I40:J40"/>
    <mergeCell ref="B48:L48"/>
    <mergeCell ref="C21:D21"/>
    <mergeCell ref="I21:J21"/>
    <mergeCell ref="C22:D22"/>
    <mergeCell ref="K23:L23"/>
    <mergeCell ref="I19:J19"/>
    <mergeCell ref="C23:D23"/>
    <mergeCell ref="I23:J23"/>
    <mergeCell ref="I20:J20"/>
    <mergeCell ref="I22:J22"/>
    <mergeCell ref="B19:D19"/>
    <mergeCell ref="C43:L43"/>
    <mergeCell ref="C44:L44"/>
    <mergeCell ref="B21:B26"/>
    <mergeCell ref="B27:B32"/>
    <mergeCell ref="C27:D27"/>
    <mergeCell ref="I27:J27"/>
    <mergeCell ref="K27:L27"/>
    <mergeCell ref="C28:D28"/>
    <mergeCell ref="I28:J28"/>
    <mergeCell ref="K28:L28"/>
    <mergeCell ref="C29:D29"/>
    <mergeCell ref="I29:J29"/>
    <mergeCell ref="K29:L29"/>
    <mergeCell ref="C30:D30"/>
    <mergeCell ref="I30:J30"/>
    <mergeCell ref="K30:L30"/>
    <mergeCell ref="C31:D31"/>
    <mergeCell ref="I31:J31"/>
    <mergeCell ref="K31:L31"/>
    <mergeCell ref="C32:D32"/>
    <mergeCell ref="I32:J32"/>
    <mergeCell ref="K32:L32"/>
    <mergeCell ref="C26:D26"/>
    <mergeCell ref="I26:J26"/>
    <mergeCell ref="K26:L26"/>
    <mergeCell ref="C38:D38"/>
    <mergeCell ref="I38:J38"/>
    <mergeCell ref="K38:L38"/>
    <mergeCell ref="B39:B41"/>
    <mergeCell ref="B33:B38"/>
    <mergeCell ref="C33:D33"/>
    <mergeCell ref="I33:J33"/>
    <mergeCell ref="K33:L33"/>
    <mergeCell ref="C34:D34"/>
    <mergeCell ref="I34:J34"/>
    <mergeCell ref="K34:L34"/>
    <mergeCell ref="C35:D35"/>
    <mergeCell ref="I35:J35"/>
    <mergeCell ref="K35:L35"/>
    <mergeCell ref="C36:D36"/>
    <mergeCell ref="I36:J36"/>
    <mergeCell ref="K36:L36"/>
    <mergeCell ref="C37:D37"/>
    <mergeCell ref="I37:J37"/>
    <mergeCell ref="K37:L37"/>
    <mergeCell ref="K40:L40"/>
  </mergeCells>
  <phoneticPr fontId="1"/>
  <conditionalFormatting sqref="E41">
    <cfRule type="expression" dxfId="0" priority="1">
      <formula>$E$41&gt;10</formula>
    </cfRule>
  </conditionalFormatting>
  <printOptions horizontalCentered="1"/>
  <pageMargins left="0.31496062992125984" right="0.15748031496062992" top="0.74803149606299213" bottom="0.55118110236220474" header="0.31496062992125984" footer="0.31496062992125984"/>
  <pageSetup paperSize="9" orientation="portrait" blackAndWhite="1" r:id="rId1"/>
  <rowBreaks count="1" manualBreakCount="1">
    <brk id="32" max="1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引用データ!$A$3:$A$18</xm:f>
          </x14:formula1>
          <xm:sqref>K50:L50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RowHeight="13.5"/>
  <cols>
    <col min="1" max="1" width="24.375" bestFit="1" customWidth="1"/>
    <col min="2" max="2" width="19.875" hidden="1" customWidth="1"/>
    <col min="3" max="3" width="15.375" hidden="1" customWidth="1"/>
    <col min="4" max="4" width="21.625" hidden="1" customWidth="1"/>
  </cols>
  <sheetData>
    <row r="1" spans="1:4">
      <c r="A1" t="s">
        <v>39</v>
      </c>
    </row>
    <row r="3" spans="1:4">
      <c r="B3" t="s">
        <v>54</v>
      </c>
      <c r="C3" t="s">
        <v>55</v>
      </c>
      <c r="D3" t="s">
        <v>56</v>
      </c>
    </row>
    <row r="4" spans="1:4">
      <c r="A4" t="s">
        <v>40</v>
      </c>
      <c r="B4">
        <v>111</v>
      </c>
      <c r="C4">
        <v>9</v>
      </c>
      <c r="D4">
        <v>72</v>
      </c>
    </row>
    <row r="5" spans="1:4">
      <c r="A5" t="s">
        <v>41</v>
      </c>
      <c r="B5">
        <v>179</v>
      </c>
      <c r="C5">
        <v>29</v>
      </c>
      <c r="D5">
        <v>106</v>
      </c>
    </row>
    <row r="6" spans="1:4">
      <c r="A6" t="s">
        <v>42</v>
      </c>
      <c r="B6">
        <v>50</v>
      </c>
      <c r="C6">
        <v>5</v>
      </c>
      <c r="D6">
        <v>38</v>
      </c>
    </row>
    <row r="7" spans="1:4">
      <c r="A7" t="s">
        <v>43</v>
      </c>
      <c r="B7">
        <v>204</v>
      </c>
      <c r="C7">
        <v>43</v>
      </c>
      <c r="D7">
        <v>129</v>
      </c>
    </row>
    <row r="8" spans="1:4">
      <c r="A8" t="s">
        <v>44</v>
      </c>
      <c r="B8">
        <v>272</v>
      </c>
      <c r="C8">
        <v>85</v>
      </c>
      <c r="D8">
        <v>129</v>
      </c>
    </row>
    <row r="9" spans="1:4">
      <c r="A9" t="s">
        <v>45</v>
      </c>
      <c r="B9">
        <v>190</v>
      </c>
      <c r="C9">
        <v>47</v>
      </c>
      <c r="D9">
        <v>143</v>
      </c>
    </row>
    <row r="10" spans="1:4">
      <c r="A10" t="s">
        <v>46</v>
      </c>
      <c r="B10">
        <v>634</v>
      </c>
      <c r="C10">
        <v>94</v>
      </c>
      <c r="D10">
        <v>366</v>
      </c>
    </row>
    <row r="11" spans="1:4">
      <c r="A11" t="s">
        <v>47</v>
      </c>
      <c r="B11">
        <v>415</v>
      </c>
      <c r="C11">
        <v>108</v>
      </c>
      <c r="D11">
        <v>223</v>
      </c>
    </row>
    <row r="12" spans="1:4">
      <c r="A12" t="s">
        <v>48</v>
      </c>
      <c r="B12">
        <v>303</v>
      </c>
      <c r="C12">
        <v>58</v>
      </c>
      <c r="D12">
        <v>187</v>
      </c>
    </row>
    <row r="13" spans="1:4">
      <c r="A13" t="s">
        <v>49</v>
      </c>
      <c r="B13">
        <v>28</v>
      </c>
      <c r="C13">
        <v>8</v>
      </c>
      <c r="D13">
        <v>12</v>
      </c>
    </row>
    <row r="14" spans="1:4">
      <c r="A14" t="s">
        <v>50</v>
      </c>
      <c r="B14">
        <v>276</v>
      </c>
      <c r="C14">
        <v>49</v>
      </c>
      <c r="D14">
        <v>171</v>
      </c>
    </row>
    <row r="15" spans="1:4">
      <c r="A15" t="s">
        <v>51</v>
      </c>
      <c r="B15">
        <v>275</v>
      </c>
      <c r="C15">
        <v>64</v>
      </c>
      <c r="D15">
        <v>172</v>
      </c>
    </row>
    <row r="16" spans="1:4">
      <c r="A16" t="s">
        <v>52</v>
      </c>
      <c r="B16">
        <v>94</v>
      </c>
      <c r="C16">
        <v>24</v>
      </c>
      <c r="D16">
        <v>59</v>
      </c>
    </row>
    <row r="17" spans="1:4">
      <c r="A17" t="s">
        <v>114</v>
      </c>
      <c r="B17">
        <v>113</v>
      </c>
      <c r="C17">
        <v>23</v>
      </c>
      <c r="D17">
        <v>65</v>
      </c>
    </row>
    <row r="18" spans="1:4">
      <c r="A18" t="s">
        <v>53</v>
      </c>
      <c r="B18">
        <v>270</v>
      </c>
      <c r="C18">
        <v>46</v>
      </c>
      <c r="D18">
        <v>160</v>
      </c>
    </row>
  </sheetData>
  <sheetProtection password="9F7D"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第1面</vt:lpstr>
      <vt:lpstr>第2面</vt:lpstr>
      <vt:lpstr>第3面</vt:lpstr>
      <vt:lpstr>引用データ</vt:lpstr>
      <vt:lpstr>第1面!Print_Area</vt:lpstr>
      <vt:lpstr>第2面!Print_Area</vt:lpstr>
      <vt:lpstr>第3面!Print_Area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2025-03-05T14:15:49Z</cp:lastPrinted>
  <dcterms:created xsi:type="dcterms:W3CDTF">2016-07-20T06:22:58Z</dcterms:created>
  <dcterms:modified xsi:type="dcterms:W3CDTF">2025-07-11T02:00:31Z</dcterms:modified>
</cp:coreProperties>
</file>