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0007\Desktop\"/>
    </mc:Choice>
  </mc:AlternateContent>
  <bookViews>
    <workbookView xWindow="0" yWindow="0" windowWidth="28800" windowHeight="12240"/>
  </bookViews>
  <sheets>
    <sheet name="バリフリ【新築】" sheetId="1" r:id="rId1"/>
    <sheet name="バリフリ【既存】" sheetId="2" r:id="rId2"/>
  </sheets>
  <definedNames>
    <definedName name="_xlnm.Print_Area" localSheetId="1">バリフリ【既存】!$B$2:$AC$56</definedName>
    <definedName name="_xlnm.Print_Area" localSheetId="0">バリフリ【新築】!$B$2:$AC$304</definedName>
    <definedName name="_xlnm.Print_Titles" localSheetId="1">バリフリ【既存】!$6:$6</definedName>
    <definedName name="_xlnm.Print_Titles" localSheetId="0">バリフリ【新築】!$6:$6</definedName>
  </definedNames>
  <calcPr calcId="162913"/>
</workbook>
</file>

<file path=xl/calcChain.xml><?xml version="1.0" encoding="utf-8"?>
<calcChain xmlns="http://schemas.openxmlformats.org/spreadsheetml/2006/main">
  <c r="AE8" i="1" l="1"/>
  <c r="AH8" i="1" s="1"/>
  <c r="AE9" i="1"/>
  <c r="AE11" i="1"/>
  <c r="AH11" i="1"/>
  <c r="AE12" i="1"/>
  <c r="AE14" i="1"/>
  <c r="AH14" i="1" s="1"/>
  <c r="AE15" i="1"/>
  <c r="AE16" i="1"/>
  <c r="AH16" i="1" s="1"/>
  <c r="AE17" i="1"/>
  <c r="AE19" i="1"/>
  <c r="AF19" i="1"/>
  <c r="AJ21" i="1" s="1"/>
  <c r="AE20" i="1"/>
  <c r="AH19" i="1"/>
  <c r="AE21" i="1"/>
  <c r="AH21" i="1" s="1"/>
  <c r="AE22" i="1"/>
  <c r="AE23" i="1"/>
  <c r="AF23" i="1"/>
  <c r="AJ25" i="1" s="1"/>
  <c r="AE24" i="1"/>
  <c r="AH23" i="1"/>
  <c r="AE25" i="1"/>
  <c r="AH25" i="1" s="1"/>
  <c r="AE26" i="1"/>
  <c r="AE28" i="1"/>
  <c r="AH28" i="1" s="1"/>
  <c r="AE29" i="1"/>
  <c r="AE30" i="1"/>
  <c r="AH30" i="1"/>
  <c r="AE31" i="1"/>
  <c r="AE32" i="1"/>
  <c r="AH32" i="1" s="1"/>
  <c r="AE33" i="1"/>
  <c r="AE35" i="1"/>
  <c r="AH35" i="1" s="1"/>
  <c r="AE36" i="1"/>
  <c r="AE37" i="1"/>
  <c r="AH37" i="1" s="1"/>
  <c r="AE38" i="1"/>
  <c r="AE40" i="1"/>
  <c r="AH40" i="1"/>
  <c r="AE41" i="1"/>
  <c r="AE42" i="1"/>
  <c r="AH42" i="1" s="1"/>
  <c r="AE43" i="1"/>
  <c r="AE44" i="1"/>
  <c r="AH44" i="1" s="1"/>
  <c r="AE45" i="1"/>
  <c r="AE46" i="1"/>
  <c r="AH46" i="1" s="1"/>
  <c r="AE47" i="1"/>
  <c r="AE52" i="1"/>
  <c r="AF52" i="1"/>
  <c r="AG52" i="1" s="1"/>
  <c r="AJ52" i="1" s="1"/>
  <c r="AE53" i="1"/>
  <c r="AH52" i="1" s="1"/>
  <c r="AF53" i="1"/>
  <c r="AF54" i="1"/>
  <c r="AF55" i="1"/>
  <c r="AE58" i="1"/>
  <c r="AH58" i="1" s="1"/>
  <c r="AE59" i="1"/>
  <c r="AF59" i="1"/>
  <c r="AE60" i="1"/>
  <c r="AF60" i="1"/>
  <c r="AE61" i="1"/>
  <c r="AF61" i="1"/>
  <c r="AH61" i="1"/>
  <c r="AE62" i="1"/>
  <c r="AH62" i="1" s="1"/>
  <c r="AF62" i="1"/>
  <c r="AE63" i="1"/>
  <c r="AH63" i="1" s="1"/>
  <c r="AE64" i="1"/>
  <c r="AF64" i="1"/>
  <c r="AJ64" i="1" s="1"/>
  <c r="AE65" i="1"/>
  <c r="AF65" i="1"/>
  <c r="AJ65" i="1" s="1"/>
  <c r="AF66" i="1"/>
  <c r="AJ66" i="1" s="1"/>
  <c r="AF67" i="1"/>
  <c r="AF68" i="1"/>
  <c r="AJ67" i="1" s="1"/>
  <c r="AE70" i="1"/>
  <c r="AF70" i="1"/>
  <c r="AJ70" i="1"/>
  <c r="AE71" i="1"/>
  <c r="AH70" i="1" s="1"/>
  <c r="AE72" i="1"/>
  <c r="AF72" i="1"/>
  <c r="AJ72" i="1"/>
  <c r="AF73" i="1"/>
  <c r="AJ73" i="1"/>
  <c r="AE75" i="1"/>
  <c r="AH75" i="1"/>
  <c r="AE76" i="1"/>
  <c r="AJ76" i="1"/>
  <c r="AE77" i="1"/>
  <c r="AJ77" i="1"/>
  <c r="AE78" i="1"/>
  <c r="AJ78" i="1"/>
  <c r="AJ79" i="1"/>
  <c r="AG80" i="1"/>
  <c r="AI80" i="1"/>
  <c r="AJ80" i="1"/>
  <c r="AG81" i="1"/>
  <c r="AH81" i="1"/>
  <c r="AG82" i="1"/>
  <c r="AE84" i="1"/>
  <c r="AH84" i="1" s="1"/>
  <c r="AE85" i="1"/>
  <c r="AF85" i="1"/>
  <c r="AF86" i="1"/>
  <c r="AF87" i="1"/>
  <c r="AG85" i="1"/>
  <c r="AJ85" i="1" s="1"/>
  <c r="AF88" i="1"/>
  <c r="AE91" i="1"/>
  <c r="AE92" i="1"/>
  <c r="AH91" i="1" s="1"/>
  <c r="AF92" i="1"/>
  <c r="AE93" i="1"/>
  <c r="AF93" i="1"/>
  <c r="AE94" i="1"/>
  <c r="AH94" i="1" s="1"/>
  <c r="AE95" i="1"/>
  <c r="AF94" i="1"/>
  <c r="AF95" i="1"/>
  <c r="AF96" i="1"/>
  <c r="AE98" i="1"/>
  <c r="AH98" i="1"/>
  <c r="AE99" i="1"/>
  <c r="AE100" i="1"/>
  <c r="AH100" i="1"/>
  <c r="AJ100" i="1"/>
  <c r="AE101" i="1"/>
  <c r="AJ102" i="1"/>
  <c r="Y103" i="1"/>
  <c r="AJ103" i="1"/>
  <c r="AJ104" i="1"/>
  <c r="AF107" i="1"/>
  <c r="AJ107" i="1" s="1"/>
  <c r="AF108" i="1"/>
  <c r="AF109" i="1"/>
  <c r="AF110" i="1"/>
  <c r="AF111" i="1"/>
  <c r="AE113" i="1"/>
  <c r="AH113" i="1" s="1"/>
  <c r="AE114" i="1"/>
  <c r="AE115" i="1"/>
  <c r="AE118" i="1"/>
  <c r="AH118" i="1" s="1"/>
  <c r="AE119" i="1"/>
  <c r="AJ119" i="1"/>
  <c r="AE120" i="1"/>
  <c r="AJ120" i="1"/>
  <c r="AE121" i="1"/>
  <c r="AJ121" i="1"/>
  <c r="AE122" i="1"/>
  <c r="AH122" i="1" s="1"/>
  <c r="AE123" i="1"/>
  <c r="AE124" i="1"/>
  <c r="AH124" i="1"/>
  <c r="AE125" i="1"/>
  <c r="AE126" i="1"/>
  <c r="AE127" i="1"/>
  <c r="AH127" i="1"/>
  <c r="AE128" i="1"/>
  <c r="AE129" i="1"/>
  <c r="AE130" i="1"/>
  <c r="AE131" i="1"/>
  <c r="AH131" i="1" s="1"/>
  <c r="AE132" i="1"/>
  <c r="AE133" i="1"/>
  <c r="AE134" i="1"/>
  <c r="AE136" i="1"/>
  <c r="AH136" i="1" s="1"/>
  <c r="AE137" i="1"/>
  <c r="AE138" i="1"/>
  <c r="AE142" i="1"/>
  <c r="AH142" i="1" s="1"/>
  <c r="AF142" i="1"/>
  <c r="AF143" i="1"/>
  <c r="AJ142" i="1" s="1"/>
  <c r="AF144" i="1"/>
  <c r="AE145" i="1"/>
  <c r="AE146" i="1"/>
  <c r="AJ146" i="1"/>
  <c r="AJ147" i="1"/>
  <c r="AJ148" i="1"/>
  <c r="AJ149" i="1"/>
  <c r="AE151" i="1"/>
  <c r="AH151" i="1" s="1"/>
  <c r="AF151" i="1"/>
  <c r="AF152" i="1"/>
  <c r="AJ151" i="1" s="1"/>
  <c r="AF153" i="1"/>
  <c r="AE154" i="1"/>
  <c r="AE155" i="1"/>
  <c r="AJ155" i="1"/>
  <c r="AJ156" i="1"/>
  <c r="AJ157" i="1"/>
  <c r="AJ158" i="1"/>
  <c r="AE160" i="1"/>
  <c r="AH160" i="1" s="1"/>
  <c r="AF160" i="1"/>
  <c r="AF161" i="1"/>
  <c r="AJ160" i="1"/>
  <c r="AF162" i="1"/>
  <c r="AE163" i="1"/>
  <c r="AE164" i="1"/>
  <c r="AJ164" i="1"/>
  <c r="AJ165" i="1"/>
  <c r="AJ166" i="1"/>
  <c r="AE167" i="1"/>
  <c r="AH167" i="1" s="1"/>
  <c r="AJ167" i="1"/>
  <c r="AE168" i="1"/>
  <c r="AJ168" i="1"/>
  <c r="AE169" i="1"/>
  <c r="AE170" i="1"/>
  <c r="AE171" i="1"/>
  <c r="AE172" i="1"/>
  <c r="AH170" i="1" s="1"/>
  <c r="AE173" i="1"/>
  <c r="AH173" i="1" s="1"/>
  <c r="AE174" i="1"/>
  <c r="AE175" i="1"/>
  <c r="AH175" i="1" s="1"/>
  <c r="AE176" i="1"/>
  <c r="AJ176" i="1"/>
  <c r="AE178" i="1"/>
  <c r="AH178" i="1" s="1"/>
  <c r="AE179" i="1"/>
  <c r="AJ179" i="1"/>
  <c r="AE181" i="1"/>
  <c r="AH181" i="1" s="1"/>
  <c r="AE182" i="1"/>
  <c r="AJ182" i="1"/>
  <c r="AE184" i="1"/>
  <c r="AH184" i="1" s="1"/>
  <c r="AE185" i="1"/>
  <c r="AE186" i="1"/>
  <c r="AE187" i="1"/>
  <c r="AH187" i="1" s="1"/>
  <c r="AE188" i="1"/>
  <c r="AE189" i="1"/>
  <c r="AE190" i="1"/>
  <c r="AH190" i="1" s="1"/>
  <c r="AE191" i="1"/>
  <c r="AE192" i="1"/>
  <c r="AE193" i="1"/>
  <c r="AH193" i="1" s="1"/>
  <c r="AE194" i="1"/>
  <c r="AJ194" i="1"/>
  <c r="AE195" i="1"/>
  <c r="AJ195" i="1"/>
  <c r="AE197" i="1"/>
  <c r="AH197" i="1"/>
  <c r="AE198" i="1"/>
  <c r="AE199" i="1"/>
  <c r="AJ200" i="1"/>
  <c r="Y201" i="1"/>
  <c r="AJ201" i="1" s="1"/>
  <c r="AJ202" i="1"/>
  <c r="AE204" i="1"/>
  <c r="AH204" i="1"/>
  <c r="AE205" i="1"/>
  <c r="AJ205" i="1"/>
  <c r="AE206" i="1"/>
  <c r="AJ206" i="1"/>
  <c r="AE208" i="1"/>
  <c r="AH208" i="1" s="1"/>
  <c r="AE209" i="1"/>
  <c r="AJ209" i="1"/>
  <c r="AE210" i="1"/>
  <c r="AJ210" i="1"/>
  <c r="AE212" i="1"/>
  <c r="AH212" i="1"/>
  <c r="AE213" i="1"/>
  <c r="AE216" i="1"/>
  <c r="AH216" i="1" s="1"/>
  <c r="AE217" i="1"/>
  <c r="AE220" i="1"/>
  <c r="AH220" i="1" s="1"/>
  <c r="AE221" i="1"/>
  <c r="AE222" i="1"/>
  <c r="AJ224" i="1"/>
  <c r="AJ225" i="1"/>
  <c r="AJ226" i="1"/>
  <c r="AJ227" i="1"/>
  <c r="AJ228" i="1"/>
  <c r="AE230" i="1"/>
  <c r="AE231" i="1"/>
  <c r="AE232" i="1"/>
  <c r="AH230" i="1" s="1"/>
  <c r="AE233" i="1"/>
  <c r="AE234" i="1"/>
  <c r="AH234" i="1"/>
  <c r="AE235" i="1"/>
  <c r="AJ235" i="1"/>
  <c r="Y236" i="1"/>
  <c r="AJ236" i="1"/>
  <c r="AE236" i="1"/>
  <c r="AE237" i="1"/>
  <c r="AJ237" i="1"/>
  <c r="AE238" i="1"/>
  <c r="AH238" i="1" s="1"/>
  <c r="AE239" i="1"/>
  <c r="AE241" i="1"/>
  <c r="AH241" i="1"/>
  <c r="AE242" i="1"/>
  <c r="AE243" i="1"/>
  <c r="AE244" i="1"/>
  <c r="AH244" i="1"/>
  <c r="AE245" i="1"/>
  <c r="AE246" i="1"/>
  <c r="AJ247" i="1"/>
  <c r="AJ248" i="1"/>
  <c r="AJ249" i="1"/>
  <c r="AJ251" i="1"/>
  <c r="AE253" i="1"/>
  <c r="AH253" i="1"/>
  <c r="AE255" i="1"/>
  <c r="AE256" i="1"/>
  <c r="AE258" i="1"/>
  <c r="AH258" i="1"/>
  <c r="AE259" i="1"/>
  <c r="AE260" i="1"/>
  <c r="AE261" i="1"/>
  <c r="AH261" i="1"/>
  <c r="AE262" i="1"/>
  <c r="AE263" i="1"/>
  <c r="AE264" i="1"/>
  <c r="AH264" i="1"/>
  <c r="AJ264" i="1"/>
  <c r="AE265" i="1"/>
  <c r="AE266" i="1"/>
  <c r="AE267" i="1"/>
  <c r="AH267" i="1" s="1"/>
  <c r="AJ267" i="1"/>
  <c r="AE268" i="1"/>
  <c r="AE269" i="1"/>
  <c r="AE270" i="1"/>
  <c r="AH270" i="1" s="1"/>
  <c r="AE271" i="1"/>
  <c r="AE272" i="1"/>
  <c r="AE273" i="1"/>
  <c r="AH273" i="1" s="1"/>
  <c r="AE274" i="1"/>
  <c r="AE275" i="1"/>
  <c r="AE276" i="1"/>
  <c r="AH276" i="1" s="1"/>
  <c r="AE277" i="1"/>
  <c r="AJ277" i="1"/>
  <c r="AE278" i="1"/>
  <c r="AJ278" i="1"/>
  <c r="AJ279" i="1"/>
  <c r="AE282" i="1"/>
  <c r="AH282" i="1" s="1"/>
  <c r="AE283" i="1"/>
  <c r="AJ283" i="1"/>
  <c r="AE284" i="1"/>
  <c r="AJ284" i="1"/>
  <c r="AE285" i="1"/>
  <c r="AJ285" i="1"/>
  <c r="AE286" i="1"/>
  <c r="AH285" i="1" s="1"/>
  <c r="AJ286" i="1"/>
  <c r="AE287" i="1"/>
  <c r="AE288" i="1"/>
  <c r="AH287" i="1" s="1"/>
  <c r="AJ288" i="1"/>
  <c r="Y289" i="1"/>
  <c r="AJ289" i="1"/>
  <c r="AE289" i="1"/>
  <c r="AE290" i="1"/>
  <c r="AJ290" i="1"/>
  <c r="AE292" i="1"/>
  <c r="AH292" i="1" s="1"/>
  <c r="AE293" i="1"/>
  <c r="AE294" i="1"/>
  <c r="AJ294" i="1"/>
  <c r="AJ295" i="1"/>
  <c r="AE9" i="2"/>
  <c r="AE10" i="2"/>
  <c r="AH9" i="2" s="1"/>
  <c r="AE11" i="2"/>
  <c r="AH11" i="2" s="1"/>
  <c r="AE12" i="2"/>
  <c r="AE13" i="2"/>
  <c r="AH13" i="2" s="1"/>
  <c r="AE14" i="2"/>
  <c r="AE18" i="2"/>
  <c r="AE19" i="2"/>
  <c r="AH18" i="2" s="1"/>
  <c r="AE20" i="2"/>
  <c r="AE24" i="2"/>
  <c r="AE25" i="2"/>
  <c r="AH24" i="2" s="1"/>
  <c r="AF25" i="2"/>
  <c r="AJ25" i="2"/>
  <c r="AJ26" i="2"/>
  <c r="AE26" i="2"/>
  <c r="AF26" i="2"/>
  <c r="AE27" i="2"/>
  <c r="AJ27" i="2"/>
  <c r="AE28" i="2"/>
  <c r="AE29" i="2"/>
  <c r="AE30" i="2"/>
  <c r="AE31" i="2"/>
  <c r="AH30" i="2"/>
  <c r="AE32" i="2"/>
  <c r="AE33" i="2"/>
  <c r="AE34" i="2"/>
  <c r="AH33" i="2" s="1"/>
  <c r="AE35" i="2"/>
  <c r="AE36" i="2"/>
  <c r="AE37" i="2"/>
  <c r="AE38" i="2"/>
  <c r="AH37" i="2" s="1"/>
  <c r="AE39" i="2"/>
  <c r="AE40" i="2"/>
  <c r="AE42" i="2"/>
  <c r="AH42" i="2" s="1"/>
  <c r="AE43" i="2"/>
  <c r="AE44" i="2"/>
  <c r="AE48" i="2"/>
  <c r="AH48" i="2" s="1"/>
  <c r="AE49" i="2"/>
  <c r="AE50" i="2"/>
  <c r="AE51" i="2"/>
  <c r="AH51" i="2" s="1"/>
  <c r="AE52" i="2"/>
  <c r="AE53" i="2"/>
  <c r="AH28" i="2"/>
  <c r="AF91" i="1"/>
  <c r="AJ93" i="1"/>
  <c r="AJ92" i="1"/>
  <c r="AJ95" i="1"/>
  <c r="AJ96" i="1"/>
  <c r="AF58" i="1"/>
  <c r="AJ60" i="1"/>
  <c r="AJ59" i="1"/>
</calcChain>
</file>

<file path=xl/sharedStrings.xml><?xml version="1.0" encoding="utf-8"?>
<sst xmlns="http://schemas.openxmlformats.org/spreadsheetml/2006/main" count="2050" uniqueCount="519">
  <si>
    <t>傾斜路</t>
    <rPh sb="0" eb="2">
      <t>ケイシャ</t>
    </rPh>
    <rPh sb="2" eb="3">
      <t>ロ</t>
    </rPh>
    <phoneticPr fontId="18"/>
  </si>
  <si>
    <t>設けた段の有効幅員</t>
    <rPh sb="0" eb="1">
      <t>モウ</t>
    </rPh>
    <rPh sb="3" eb="4">
      <t>ダン</t>
    </rPh>
    <rPh sb="5" eb="7">
      <t>ユウコウ</t>
    </rPh>
    <rPh sb="7" eb="9">
      <t>フクイン</t>
    </rPh>
    <phoneticPr fontId="18"/>
  </si>
  <si>
    <t>段</t>
    <rPh sb="0" eb="1">
      <t>ダン</t>
    </rPh>
    <phoneticPr fontId="18"/>
  </si>
  <si>
    <t>② 蹴込みが30mm以下であること。</t>
    <phoneticPr fontId="18"/>
  </si>
  <si>
    <t>本
書
類
の
作
成
者</t>
    <phoneticPr fontId="18"/>
  </si>
  <si>
    <t>氏　名</t>
    <rPh sb="0" eb="1">
      <t>シ</t>
    </rPh>
    <rPh sb="2" eb="3">
      <t>メイ</t>
    </rPh>
    <phoneticPr fontId="18"/>
  </si>
  <si>
    <t>㊞</t>
    <phoneticPr fontId="18"/>
  </si>
  <si>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8"/>
  </si>
  <si>
    <t>資　格</t>
    <rPh sb="0" eb="1">
      <t>シ</t>
    </rPh>
    <rPh sb="2" eb="3">
      <t>カク</t>
    </rPh>
    <phoneticPr fontId="18"/>
  </si>
  <si>
    <t>建築士免許の種類</t>
    <rPh sb="0" eb="3">
      <t>ケンチクシ</t>
    </rPh>
    <rPh sb="3" eb="5">
      <t>メンキョ</t>
    </rPh>
    <rPh sb="6" eb="8">
      <t>シュルイ</t>
    </rPh>
    <phoneticPr fontId="18"/>
  </si>
  <si>
    <t>登録番号</t>
    <rPh sb="0" eb="2">
      <t>トウロク</t>
    </rPh>
    <rPh sb="2" eb="4">
      <t>バンゴウ</t>
    </rPh>
    <phoneticPr fontId="18"/>
  </si>
  <si>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8"/>
  </si>
  <si>
    <t>所　属
事務所</t>
    <phoneticPr fontId="18"/>
  </si>
  <si>
    <t>建築士事務所の名称</t>
    <rPh sb="0" eb="3">
      <t>ケンチクシ</t>
    </rPh>
    <rPh sb="3" eb="6">
      <t>ジムショ</t>
    </rPh>
    <rPh sb="7" eb="9">
      <t>メイショウ</t>
    </rPh>
    <phoneticPr fontId="18"/>
  </si>
  <si>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8"/>
  </si>
  <si>
    <t>住所</t>
    <rPh sb="0" eb="2">
      <t>ジュウショ</t>
    </rPh>
    <phoneticPr fontId="18"/>
  </si>
  <si>
    <t>電話</t>
    <rPh sb="0" eb="2">
      <t>デンワ</t>
    </rPh>
    <phoneticPr fontId="18"/>
  </si>
  <si>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</si>
  <si>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</si>
  <si>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</si>
  <si>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</si>
  <si>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</si>
  <si>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</si>
  <si>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</si>
  <si>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</si>
  <si>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</si>
  <si>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</si>
  <si>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</si>
  <si>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</si>
  <si>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</si>
  <si>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</si>
  <si>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</si>
  <si>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</si>
  <si>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</si>
  <si>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</si>
  <si>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</si>
  <si>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</si>
  <si>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</si>
  <si>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</si>
  <si>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</si>
  <si>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</si>
  <si>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</si>
  <si>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</si>
  <si>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</si>
  <si>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</si>
  <si>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</si>
  <si>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</si>
  <si>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</si>
  <si>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</si>
  <si>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</si>
  <si>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</si>
  <si>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</si>
  <si>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</si>
  <si>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</si>
  <si>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</si>
  <si>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</si>
  <si>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</si>
  <si>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</si>
  <si>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</si>
  <si>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</si>
  <si>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</si>
  <si>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</si>
  <si>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</si>
  <si>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</si>
  <si>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</si>
  <si>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◎無し</t>
    <rPh sb="1" eb="2">
      <t>ナ</t>
    </rPh>
    <phoneticPr fontId="18"/>
  </si>
  <si>
    <t>●適合</t>
    <rPh sb="1" eb="3">
      <t>テキゴウ</t>
    </rPh>
    <phoneticPr fontId="18"/>
  </si>
  <si>
    <t>◆未達</t>
    <rPh sb="1" eb="2">
      <t>ミ</t>
    </rPh>
    <rPh sb="2" eb="3">
      <t>タツ</t>
    </rPh>
    <phoneticPr fontId="18"/>
  </si>
  <si>
    <t>▼矛盾</t>
    <rPh sb="1" eb="3">
      <t>ムジュン</t>
    </rPh>
    <phoneticPr fontId="18"/>
  </si>
  <si>
    <t>□</t>
    <phoneticPr fontId="18"/>
  </si>
  <si>
    <t>□</t>
    <phoneticPr fontId="18"/>
  </si>
  <si>
    <t>　□のある欄は、該当するものを
■に置き換えてください　　</t>
    <rPh sb="5" eb="6">
      <t>ラン</t>
    </rPh>
    <rPh sb="8" eb="10">
      <t>ガイトウ</t>
    </rPh>
    <rPh sb="18" eb="19">
      <t>オ</t>
    </rPh>
    <rPh sb="20" eb="21">
      <t>カ</t>
    </rPh>
    <phoneticPr fontId="18"/>
  </si>
  <si>
    <t>添付資料の
対応箇所等</t>
    <rPh sb="0" eb="2">
      <t>テンプ</t>
    </rPh>
    <rPh sb="2" eb="4">
      <t>シリョウ</t>
    </rPh>
    <rPh sb="6" eb="8">
      <t>タイオウ</t>
    </rPh>
    <rPh sb="8" eb="10">
      <t>カショ</t>
    </rPh>
    <rPh sb="10" eb="11">
      <t>ナド</t>
    </rPh>
    <phoneticPr fontId="18"/>
  </si>
  <si>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8"/>
  </si>
  <si>
    <t>対応の状況</t>
    <rPh sb="0" eb="2">
      <t>タイオウ</t>
    </rPh>
    <rPh sb="3" eb="5">
      <t>ジョウキョウ</t>
    </rPh>
    <phoneticPr fontId="18"/>
  </si>
  <si>
    <t>計画数値・対処の状況
補足説明等</t>
    <rPh sb="0" eb="2">
      <t>ケイカク</t>
    </rPh>
    <rPh sb="2" eb="4">
      <t>スウチ</t>
    </rPh>
    <rPh sb="5" eb="7">
      <t>タイショ</t>
    </rPh>
    <rPh sb="8" eb="10">
      <t>ジョウキョウ</t>
    </rPh>
    <rPh sb="11" eb="16">
      <t>ホソクセツメイナド</t>
    </rPh>
    <phoneticPr fontId="18"/>
  </si>
  <si>
    <t>資料番号・
該当ページ</t>
    <rPh sb="0" eb="2">
      <t>シリョウ</t>
    </rPh>
    <rPh sb="2" eb="4">
      <t>バンゴウ</t>
    </rPh>
    <rPh sb="6" eb="8">
      <t>ガイトウ</t>
    </rPh>
    <phoneticPr fontId="18"/>
  </si>
  <si>
    <t>対応状況</t>
    <rPh sb="0" eb="2">
      <t>タイオウ</t>
    </rPh>
    <rPh sb="2" eb="4">
      <t>ジョウキョウ</t>
    </rPh>
    <phoneticPr fontId="18"/>
  </si>
  <si>
    <t>補足説明</t>
    <rPh sb="0" eb="2">
      <t>ホソク</t>
    </rPh>
    <rPh sb="2" eb="4">
      <t>セツメイ</t>
    </rPh>
    <phoneticPr fontId="18"/>
  </si>
  <si>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8"/>
  </si>
  <si>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8"/>
  </si>
  <si>
    <t>□</t>
    <phoneticPr fontId="18"/>
  </si>
  <si>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8"/>
  </si>
  <si>
    <t>２欄用</t>
    <rPh sb="1" eb="2">
      <t>ラン</t>
    </rPh>
    <rPh sb="2" eb="3">
      <t>ヨウ</t>
    </rPh>
    <phoneticPr fontId="18"/>
  </si>
  <si>
    <t>■□</t>
    <phoneticPr fontId="18"/>
  </si>
  <si>
    <t>□■</t>
    <phoneticPr fontId="18"/>
  </si>
  <si>
    <t>□□</t>
    <phoneticPr fontId="18"/>
  </si>
  <si>
    <t>以外</t>
    <rPh sb="0" eb="2">
      <t>イガイ</t>
    </rPh>
    <phoneticPr fontId="18"/>
  </si>
  <si>
    <t>■未答</t>
    <rPh sb="1" eb="2">
      <t>ミ</t>
    </rPh>
    <rPh sb="2" eb="3">
      <t>コタエ</t>
    </rPh>
    <phoneticPr fontId="18"/>
  </si>
  <si>
    <t>基準範囲内で適合　　→</t>
    <rPh sb="0" eb="2">
      <t>キジュン</t>
    </rPh>
    <rPh sb="2" eb="5">
      <t>ハンイナイ</t>
    </rPh>
    <rPh sb="6" eb="8">
      <t>テキゴウ</t>
    </rPh>
    <phoneticPr fontId="18"/>
  </si>
  <si>
    <t>□</t>
    <phoneticPr fontId="18"/>
  </si>
  <si>
    <t>①～⑥該当なし</t>
    <rPh sb="3" eb="5">
      <t>ガイトウ</t>
    </rPh>
    <phoneticPr fontId="18"/>
  </si>
  <si>
    <t>４欄用</t>
    <rPh sb="1" eb="2">
      <t>ラン</t>
    </rPh>
    <rPh sb="2" eb="3">
      <t>ヨウ</t>
    </rPh>
    <phoneticPr fontId="18"/>
  </si>
  <si>
    <t>□■□□</t>
    <phoneticPr fontId="18"/>
  </si>
  <si>
    <t>■□□□</t>
    <phoneticPr fontId="18"/>
  </si>
  <si>
    <t>□□■□</t>
    <phoneticPr fontId="18"/>
  </si>
  <si>
    <t>□□□■</t>
    <phoneticPr fontId="18"/>
  </si>
  <si>
    <t>□□□□</t>
    <phoneticPr fontId="18"/>
  </si>
  <si>
    <t>□</t>
    <phoneticPr fontId="18"/>
  </si>
  <si>
    <t>基準範囲を超え非適合 →</t>
    <rPh sb="0" eb="2">
      <t>キジュン</t>
    </rPh>
    <rPh sb="2" eb="4">
      <t>ハンイ</t>
    </rPh>
    <rPh sb="5" eb="6">
      <t>コ</t>
    </rPh>
    <rPh sb="7" eb="8">
      <t>ヒ</t>
    </rPh>
    <rPh sb="8" eb="10">
      <t>テキゴウ</t>
    </rPh>
    <phoneticPr fontId="18"/>
  </si>
  <si>
    <t>①～⑥該当あるが下記のとおり適合</t>
    <rPh sb="3" eb="5">
      <t>ガイトウ</t>
    </rPh>
    <rPh sb="8" eb="10">
      <t>カキ</t>
    </rPh>
    <rPh sb="14" eb="16">
      <t>テキゴウ</t>
    </rPh>
    <phoneticPr fontId="18"/>
  </si>
  <si>
    <t>◎無段</t>
    <rPh sb="1" eb="2">
      <t>ム</t>
    </rPh>
    <rPh sb="2" eb="3">
      <t>ダン</t>
    </rPh>
    <phoneticPr fontId="18"/>
  </si>
  <si>
    <t>□</t>
    <phoneticPr fontId="18"/>
  </si>
  <si>
    <t>①～⑥該当あり下記のとおり非適合</t>
    <rPh sb="3" eb="5">
      <t>ガイトウ</t>
    </rPh>
    <rPh sb="7" eb="9">
      <t>カキ</t>
    </rPh>
    <rPh sb="13" eb="14">
      <t>ヒ</t>
    </rPh>
    <rPh sb="14" eb="16">
      <t>テキゴウ</t>
    </rPh>
    <phoneticPr fontId="18"/>
  </si>
  <si>
    <t>□</t>
    <phoneticPr fontId="18"/>
  </si>
  <si>
    <t>該当部位なし</t>
    <rPh sb="0" eb="2">
      <t>ガイトウ</t>
    </rPh>
    <rPh sb="2" eb="4">
      <t>ブイ</t>
    </rPh>
    <phoneticPr fontId="18"/>
  </si>
  <si>
    <t>※複数ある場合は最も厳しい状況を記入</t>
    <rPh sb="1" eb="3">
      <t>フクスウ</t>
    </rPh>
    <rPh sb="5" eb="7">
      <t>バアイ</t>
    </rPh>
    <rPh sb="8" eb="9">
      <t>モット</t>
    </rPh>
    <rPh sb="10" eb="11">
      <t>キビ</t>
    </rPh>
    <rPh sb="13" eb="15">
      <t>ジョウキョウ</t>
    </rPh>
    <rPh sb="16" eb="18">
      <t>キニュウ</t>
    </rPh>
    <phoneticPr fontId="18"/>
  </si>
  <si>
    <t>３欄用</t>
    <rPh sb="1" eb="2">
      <t>ラン</t>
    </rPh>
    <rPh sb="2" eb="3">
      <t>ヨウ</t>
    </rPh>
    <phoneticPr fontId="18"/>
  </si>
  <si>
    <t>■□□</t>
    <phoneticPr fontId="18"/>
  </si>
  <si>
    <t>□■□</t>
    <phoneticPr fontId="18"/>
  </si>
  <si>
    <t>□□■</t>
    <phoneticPr fontId="18"/>
  </si>
  <si>
    <t>□□□</t>
    <phoneticPr fontId="18"/>
  </si>
  <si>
    <t>□</t>
    <phoneticPr fontId="18"/>
  </si>
  <si>
    <t>段差あるが左欄許容範囲内　→</t>
    <rPh sb="0" eb="2">
      <t>ダンサ</t>
    </rPh>
    <rPh sb="5" eb="6">
      <t>ヒダリ</t>
    </rPh>
    <rPh sb="6" eb="7">
      <t>ラン</t>
    </rPh>
    <rPh sb="7" eb="9">
      <t>キョヨウ</t>
    </rPh>
    <rPh sb="9" eb="12">
      <t>ハンイナイ</t>
    </rPh>
    <phoneticPr fontId="18"/>
  </si>
  <si>
    <t>くつずりと玄関外側の高低差</t>
    <rPh sb="10" eb="13">
      <t>コウテイサ</t>
    </rPh>
    <phoneticPr fontId="18"/>
  </si>
  <si>
    <t>mm</t>
    <phoneticPr fontId="18"/>
  </si>
  <si>
    <t>段差があり左欄範囲を超える　→</t>
    <rPh sb="0" eb="2">
      <t>ダンサ</t>
    </rPh>
    <rPh sb="5" eb="6">
      <t>ヒダリ</t>
    </rPh>
    <rPh sb="6" eb="7">
      <t>ラン</t>
    </rPh>
    <rPh sb="7" eb="9">
      <t>ハンイ</t>
    </rPh>
    <rPh sb="10" eb="11">
      <t>コ</t>
    </rPh>
    <phoneticPr fontId="18"/>
  </si>
  <si>
    <t>くつずりと玄関土間の高低差</t>
    <rPh sb="10" eb="13">
      <t>コウテイサ</t>
    </rPh>
    <phoneticPr fontId="18"/>
  </si>
  <si>
    <t>□</t>
    <phoneticPr fontId="18"/>
  </si>
  <si>
    <t>□</t>
    <phoneticPr fontId="18"/>
  </si>
  <si>
    <t>該当部位あり</t>
    <rPh sb="0" eb="2">
      <t>ガイトウ</t>
    </rPh>
    <rPh sb="2" eb="4">
      <t>ブイ</t>
    </rPh>
    <phoneticPr fontId="18"/>
  </si>
  <si>
    <t>□</t>
    <phoneticPr fontId="18"/>
  </si>
  <si>
    <t>ａ 介助用車いすの移動の妨げとならない位置に存すること。</t>
    <phoneticPr fontId="18"/>
  </si>
  <si>
    <t>　段差部位の面積</t>
    <rPh sb="1" eb="3">
      <t>ダンサ</t>
    </rPh>
    <rPh sb="3" eb="5">
      <t>ブイ</t>
    </rPh>
    <rPh sb="6" eb="8">
      <t>メンセキ</t>
    </rPh>
    <phoneticPr fontId="18"/>
  </si>
  <si>
    <t>m2</t>
    <phoneticPr fontId="18"/>
  </si>
  <si>
    <t>ｂ 面積が３㎡以上９㎡（当該居室の面積が18㎡以下の場合にあっては、当該面積の1/2）未満であること。</t>
    <phoneticPr fontId="18"/>
  </si>
  <si>
    <t>該当あり　左欄ａ～e許容範囲内　→</t>
    <rPh sb="0" eb="2">
      <t>ガイトウ</t>
    </rPh>
    <rPh sb="5" eb="6">
      <t>ヒダリ</t>
    </rPh>
    <rPh sb="6" eb="7">
      <t>ラン</t>
    </rPh>
    <rPh sb="10" eb="12">
      <t>キョヨウ</t>
    </rPh>
    <rPh sb="12" eb="15">
      <t>ハンイナイ</t>
    </rPh>
    <phoneticPr fontId="18"/>
  </si>
  <si>
    <t>（居室全体の面積</t>
    <rPh sb="1" eb="3">
      <t>キョシツ</t>
    </rPh>
    <rPh sb="3" eb="5">
      <t>ゼンタイ</t>
    </rPh>
    <rPh sb="6" eb="8">
      <t>メンセキ</t>
    </rPh>
    <phoneticPr fontId="18"/>
  </si>
  <si>
    <t>m2）</t>
    <phoneticPr fontId="18"/>
  </si>
  <si>
    <t>ｃ 当該部分の面積の合計が、当該居室の面積の1/2未満であること。</t>
    <phoneticPr fontId="18"/>
  </si>
  <si>
    <t>□</t>
    <phoneticPr fontId="18"/>
  </si>
  <si>
    <t>該当あり　左欄ａ～e範囲を超える　→</t>
    <rPh sb="0" eb="2">
      <t>ガイトウ</t>
    </rPh>
    <rPh sb="5" eb="6">
      <t>ヒダリ</t>
    </rPh>
    <rPh sb="6" eb="7">
      <t>ラン</t>
    </rPh>
    <rPh sb="10" eb="12">
      <t>ハンイ</t>
    </rPh>
    <rPh sb="13" eb="14">
      <t>コ</t>
    </rPh>
    <phoneticPr fontId="18"/>
  </si>
  <si>
    <t>　段差部位長辺の長さ</t>
    <rPh sb="1" eb="3">
      <t>ダンサ</t>
    </rPh>
    <rPh sb="3" eb="5">
      <t>ブイ</t>
    </rPh>
    <rPh sb="5" eb="7">
      <t>チョウヘン</t>
    </rPh>
    <rPh sb="8" eb="9">
      <t>ナガ</t>
    </rPh>
    <phoneticPr fontId="18"/>
  </si>
  <si>
    <t>mm</t>
    <phoneticPr fontId="18"/>
  </si>
  <si>
    <t>ｄ 長辺（工事を伴わない撤去等により確保できる部分の長さを含む。）が1,500㎜以上であること。</t>
    <phoneticPr fontId="18"/>
  </si>
  <si>
    <t>　段差部位がその他より</t>
    <rPh sb="1" eb="3">
      <t>ダンサ</t>
    </rPh>
    <rPh sb="3" eb="5">
      <t>ブイ</t>
    </rPh>
    <rPh sb="8" eb="9">
      <t>タ</t>
    </rPh>
    <phoneticPr fontId="18"/>
  </si>
  <si>
    <t>高い</t>
    <rPh sb="0" eb="1">
      <t>タカ</t>
    </rPh>
    <phoneticPr fontId="18"/>
  </si>
  <si>
    <t>□</t>
    <phoneticPr fontId="18"/>
  </si>
  <si>
    <t>低い</t>
    <rPh sb="0" eb="1">
      <t>ヒク</t>
    </rPh>
    <phoneticPr fontId="18"/>
  </si>
  <si>
    <t>ｅ その他の部分の床より高い位置にあること｡</t>
    <phoneticPr fontId="18"/>
  </si>
  <si>
    <t>□</t>
    <phoneticPr fontId="18"/>
  </si>
  <si>
    <t>単純段差</t>
    <rPh sb="0" eb="2">
      <t>タンジュン</t>
    </rPh>
    <rPh sb="2" eb="4">
      <t>ダンサ</t>
    </rPh>
    <phoneticPr fontId="18"/>
  </si>
  <si>
    <t>段差の高さ</t>
    <rPh sb="0" eb="2">
      <t>ダンサ</t>
    </rPh>
    <rPh sb="3" eb="4">
      <t>タカ</t>
    </rPh>
    <phoneticPr fontId="18"/>
  </si>
  <si>
    <t>mm</t>
    <phoneticPr fontId="18"/>
  </si>
  <si>
    <t>□</t>
    <phoneticPr fontId="18"/>
  </si>
  <si>
    <t>手すり設置の場合</t>
    <rPh sb="0" eb="1">
      <t>テ</t>
    </rPh>
    <rPh sb="3" eb="5">
      <t>セッチ</t>
    </rPh>
    <rPh sb="6" eb="8">
      <t>バアイ</t>
    </rPh>
    <phoneticPr fontId="18"/>
  </si>
  <si>
    <t>浴室内外の高低差</t>
    <rPh sb="0" eb="2">
      <t>ヨクシツ</t>
    </rPh>
    <rPh sb="2" eb="4">
      <t>ナイガイ</t>
    </rPh>
    <rPh sb="5" eb="8">
      <t>コウテイサ</t>
    </rPh>
    <phoneticPr fontId="18"/>
  </si>
  <si>
    <t>mm</t>
    <phoneticPr fontId="18"/>
  </si>
  <si>
    <t>□</t>
    <phoneticPr fontId="18"/>
  </si>
  <si>
    <t>またぎ高さ</t>
    <rPh sb="3" eb="4">
      <t>タカ</t>
    </rPh>
    <phoneticPr fontId="18"/>
  </si>
  <si>
    <t>mm</t>
    <phoneticPr fontId="18"/>
  </si>
  <si>
    <t>段差の種類</t>
    <rPh sb="0" eb="2">
      <t>ダンサ</t>
    </rPh>
    <rPh sb="3" eb="5">
      <t>シュルイ</t>
    </rPh>
    <phoneticPr fontId="18"/>
  </si>
  <si>
    <t>□</t>
    <phoneticPr fontId="18"/>
  </si>
  <si>
    <t>またぎ段差</t>
    <rPh sb="3" eb="5">
      <t>ダンサ</t>
    </rPh>
    <phoneticPr fontId="18"/>
  </si>
  <si>
    <t>種類：</t>
    <rPh sb="0" eb="2">
      <t>シュルイ</t>
    </rPh>
    <phoneticPr fontId="18"/>
  </si>
  <si>
    <t>手すり設置</t>
    <rPh sb="0" eb="1">
      <t>テ</t>
    </rPh>
    <rPh sb="3" eb="5">
      <t>セッチ</t>
    </rPh>
    <phoneticPr fontId="18"/>
  </si>
  <si>
    <t>□</t>
    <phoneticPr fontId="18"/>
  </si>
  <si>
    <t>設置済み</t>
    <rPh sb="0" eb="2">
      <t>セッチ</t>
    </rPh>
    <rPh sb="2" eb="3">
      <t>ス</t>
    </rPh>
    <phoneticPr fontId="18"/>
  </si>
  <si>
    <t>設置可能</t>
    <rPh sb="0" eb="2">
      <t>セッチ</t>
    </rPh>
    <rPh sb="2" eb="4">
      <t>カノウ</t>
    </rPh>
    <phoneticPr fontId="18"/>
  </si>
  <si>
    <t>なし</t>
    <phoneticPr fontId="18"/>
  </si>
  <si>
    <t>手すり：</t>
    <rPh sb="0" eb="1">
      <t>テ</t>
    </rPh>
    <phoneticPr fontId="18"/>
  </si>
  <si>
    <t>段差なし</t>
    <rPh sb="0" eb="2">
      <t>ダンサ</t>
    </rPh>
    <phoneticPr fontId="18"/>
  </si>
  <si>
    <t>踏み段有無</t>
    <rPh sb="0" eb="1">
      <t>フ</t>
    </rPh>
    <rPh sb="2" eb="3">
      <t>ダン</t>
    </rPh>
    <rPh sb="3" eb="5">
      <t>ウム</t>
    </rPh>
    <phoneticPr fontId="18"/>
  </si>
  <si>
    <t>1段</t>
    <rPh sb="1" eb="2">
      <t>ダン</t>
    </rPh>
    <phoneticPr fontId="18"/>
  </si>
  <si>
    <t>2段以上</t>
    <rPh sb="1" eb="2">
      <t>ダン</t>
    </rPh>
    <rPh sb="2" eb="4">
      <t>イジョウ</t>
    </rPh>
    <phoneticPr fontId="18"/>
  </si>
  <si>
    <t>踏み段：</t>
    <rPh sb="0" eb="1">
      <t>フ</t>
    </rPh>
    <rPh sb="2" eb="3">
      <t>ダン</t>
    </rPh>
    <phoneticPr fontId="18"/>
  </si>
  <si>
    <t>段差あるが左欄ａ～c許容範囲内　→</t>
    <rPh sb="0" eb="2">
      <t>ダンサ</t>
    </rPh>
    <rPh sb="5" eb="6">
      <t>ヒダリ</t>
    </rPh>
    <rPh sb="6" eb="7">
      <t>ラン</t>
    </rPh>
    <rPh sb="10" eb="12">
      <t>キョヨウ</t>
    </rPh>
    <rPh sb="12" eb="15">
      <t>ハンイナイ</t>
    </rPh>
    <phoneticPr fontId="18"/>
  </si>
  <si>
    <t>踏み段寸法</t>
    <rPh sb="0" eb="1">
      <t>フ</t>
    </rPh>
    <rPh sb="2" eb="3">
      <t>ダン</t>
    </rPh>
    <rPh sb="3" eb="5">
      <t>スンポウ</t>
    </rPh>
    <phoneticPr fontId="18"/>
  </si>
  <si>
    <t>奥行き</t>
    <rPh sb="0" eb="2">
      <t>オクユ</t>
    </rPh>
    <phoneticPr fontId="18"/>
  </si>
  <si>
    <t>mm</t>
    <phoneticPr fontId="18"/>
  </si>
  <si>
    <t>幅</t>
    <rPh sb="0" eb="1">
      <t>ハバ</t>
    </rPh>
    <phoneticPr fontId="18"/>
  </si>
  <si>
    <t>mm</t>
    <phoneticPr fontId="18"/>
  </si>
  <si>
    <t>段差があり左欄ａ～c範囲を超える →</t>
    <rPh sb="0" eb="2">
      <t>ダンサ</t>
    </rPh>
    <rPh sb="5" eb="6">
      <t>ヒダリ</t>
    </rPh>
    <rPh sb="6" eb="7">
      <t>ラン</t>
    </rPh>
    <rPh sb="10" eb="12">
      <t>ハンイ</t>
    </rPh>
    <rPh sb="13" eb="14">
      <t>コ</t>
    </rPh>
    <phoneticPr fontId="18"/>
  </si>
  <si>
    <t>かまちとバルコニーとの段差</t>
    <rPh sb="11" eb="13">
      <t>ダンサ</t>
    </rPh>
    <phoneticPr fontId="18"/>
  </si>
  <si>
    <t>mm</t>
    <phoneticPr fontId="18"/>
  </si>
  <si>
    <t>踏み段とかまちとの段差</t>
    <rPh sb="0" eb="1">
      <t>フ</t>
    </rPh>
    <rPh sb="2" eb="3">
      <t>ダン</t>
    </rPh>
    <rPh sb="9" eb="11">
      <t>ダンサ</t>
    </rPh>
    <phoneticPr fontId="18"/>
  </si>
  <si>
    <t>バルコニーと踏み段との段差</t>
    <rPh sb="6" eb="7">
      <t>フ</t>
    </rPh>
    <rPh sb="8" eb="9">
      <t>ダン</t>
    </rPh>
    <rPh sb="11" eb="13">
      <t>ダンサ</t>
    </rPh>
    <phoneticPr fontId="18"/>
  </si>
  <si>
    <t>踏み段とバルコニー端との距離</t>
    <rPh sb="0" eb="1">
      <t>フ</t>
    </rPh>
    <rPh sb="2" eb="3">
      <t>ダン</t>
    </rPh>
    <rPh sb="9" eb="10">
      <t>バタ</t>
    </rPh>
    <rPh sb="12" eb="14">
      <t>キョリ</t>
    </rPh>
    <phoneticPr fontId="18"/>
  </si>
  <si>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8"/>
  </si>
  <si>
    <t>①～⑥該当あるが許容範囲内</t>
    <rPh sb="3" eb="5">
      <t>ガイトウ</t>
    </rPh>
    <rPh sb="8" eb="10">
      <t>キョヨウ</t>
    </rPh>
    <rPh sb="10" eb="13">
      <t>ハンイナイ</t>
    </rPh>
    <phoneticPr fontId="18"/>
  </si>
  <si>
    <t>①～⑥該当あり許容範囲を超え非適合</t>
    <rPh sb="3" eb="5">
      <t>ガイトウ</t>
    </rPh>
    <rPh sb="7" eb="9">
      <t>キョヨウ</t>
    </rPh>
    <rPh sb="9" eb="11">
      <t>ハンイ</t>
    </rPh>
    <rPh sb="12" eb="13">
      <t>コ</t>
    </rPh>
    <rPh sb="14" eb="15">
      <t>ヒ</t>
    </rPh>
    <rPh sb="15" eb="17">
      <t>テキゴウ</t>
    </rPh>
    <phoneticPr fontId="18"/>
  </si>
  <si>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8"/>
  </si>
  <si>
    <t>□</t>
    <phoneticPr fontId="18"/>
  </si>
  <si>
    <t>該当部位あり　左欄許容範囲内　→</t>
    <rPh sb="0" eb="2">
      <t>ガイトウ</t>
    </rPh>
    <rPh sb="2" eb="4">
      <t>ブイ</t>
    </rPh>
    <rPh sb="7" eb="8">
      <t>ヒダリ</t>
    </rPh>
    <rPh sb="8" eb="9">
      <t>ラン</t>
    </rPh>
    <rPh sb="9" eb="11">
      <t>キョヨウ</t>
    </rPh>
    <rPh sb="11" eb="14">
      <t>ハンイナイ</t>
    </rPh>
    <phoneticPr fontId="18"/>
  </si>
  <si>
    <t>通路の有効幅員</t>
    <rPh sb="0" eb="2">
      <t>ツウロ</t>
    </rPh>
    <rPh sb="3" eb="5">
      <t>ユウコウ</t>
    </rPh>
    <rPh sb="5" eb="7">
      <t>フクイン</t>
    </rPh>
    <phoneticPr fontId="18"/>
  </si>
  <si>
    <t>該当部位あり　左欄範囲を超える　→</t>
    <rPh sb="0" eb="2">
      <t>ガイトウ</t>
    </rPh>
    <rPh sb="2" eb="4">
      <t>ブイ</t>
    </rPh>
    <rPh sb="7" eb="8">
      <t>ヒダリ</t>
    </rPh>
    <rPh sb="8" eb="9">
      <t>ラン</t>
    </rPh>
    <rPh sb="9" eb="11">
      <t>ハンイ</t>
    </rPh>
    <rPh sb="12" eb="13">
      <t>コ</t>
    </rPh>
    <phoneticPr fontId="18"/>
  </si>
  <si>
    <t>柱等の箇所の有効幅員</t>
    <rPh sb="0" eb="1">
      <t>ハシラ</t>
    </rPh>
    <rPh sb="1" eb="2">
      <t>ナド</t>
    </rPh>
    <rPh sb="3" eb="5">
      <t>カショ</t>
    </rPh>
    <rPh sb="6" eb="8">
      <t>ユウコウ</t>
    </rPh>
    <rPh sb="8" eb="10">
      <t>フクイン</t>
    </rPh>
    <phoneticPr fontId="18"/>
  </si>
  <si>
    <t>mm</t>
    <phoneticPr fontId="18"/>
  </si>
  <si>
    <t>左欄をみたして適合　→</t>
    <rPh sb="0" eb="1">
      <t>ヒダリ</t>
    </rPh>
    <rPh sb="1" eb="2">
      <t>ラン</t>
    </rPh>
    <rPh sb="7" eb="9">
      <t>テキゴウ</t>
    </rPh>
    <phoneticPr fontId="18"/>
  </si>
  <si>
    <t>出入口の有効幅員</t>
    <rPh sb="0" eb="2">
      <t>デイ</t>
    </rPh>
    <rPh sb="2" eb="3">
      <t>グチ</t>
    </rPh>
    <rPh sb="4" eb="6">
      <t>ユウコウ</t>
    </rPh>
    <rPh sb="6" eb="8">
      <t>フクイン</t>
    </rPh>
    <phoneticPr fontId="18"/>
  </si>
  <si>
    <t>mm</t>
    <phoneticPr fontId="18"/>
  </si>
  <si>
    <t>左欄をみたさず非適合　→</t>
    <rPh sb="0" eb="1">
      <t>ヒダリ</t>
    </rPh>
    <rPh sb="1" eb="2">
      <t>ラン</t>
    </rPh>
    <rPh sb="7" eb="8">
      <t>ヒ</t>
    </rPh>
    <rPh sb="8" eb="10">
      <t>テキゴウ</t>
    </rPh>
    <phoneticPr fontId="18"/>
  </si>
  <si>
    <t>浴室出入口の有効幅員</t>
    <rPh sb="0" eb="2">
      <t>ヨクシツ</t>
    </rPh>
    <rPh sb="2" eb="4">
      <t>デイ</t>
    </rPh>
    <rPh sb="4" eb="5">
      <t>クチ</t>
    </rPh>
    <rPh sb="6" eb="8">
      <t>ユウコウ</t>
    </rPh>
    <rPh sb="8" eb="10">
      <t>フクイン</t>
    </rPh>
    <phoneticPr fontId="18"/>
  </si>
  <si>
    <t>mm</t>
    <phoneticPr fontId="18"/>
  </si>
  <si>
    <r>
      <t xml:space="preserve">(３)
階　段
</t>
    </r>
    <r>
      <rPr>
        <sz val="9"/>
        <rFont val="ＭＳ Ｐゴシック"/>
        <family val="3"/>
        <charset val="128"/>
      </rPr>
      <t xml:space="preserve">
※専用住戸
　内部</t>
    </r>
    <rPh sb="4" eb="5">
      <t>カイ</t>
    </rPh>
    <rPh sb="6" eb="7">
      <t>ダン</t>
    </rPh>
    <phoneticPr fontId="18"/>
  </si>
  <si>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8"/>
  </si>
  <si>
    <t>□</t>
    <phoneticPr fontId="18"/>
  </si>
  <si>
    <t>住戸内に階段はなく該当しない</t>
    <rPh sb="0" eb="2">
      <t>ジュウコ</t>
    </rPh>
    <rPh sb="2" eb="3">
      <t>ナイ</t>
    </rPh>
    <rPh sb="4" eb="6">
      <t>カイダン</t>
    </rPh>
    <rPh sb="9" eb="11">
      <t>ガイトウ</t>
    </rPh>
    <phoneticPr fontId="18"/>
  </si>
  <si>
    <t>階段あるがホームエレベータも設置</t>
    <rPh sb="0" eb="2">
      <t>カイダン</t>
    </rPh>
    <rPh sb="14" eb="16">
      <t>セッチ</t>
    </rPh>
    <phoneticPr fontId="18"/>
  </si>
  <si>
    <t>勾配</t>
    <rPh sb="0" eb="2">
      <t>コウバイ</t>
    </rPh>
    <phoneticPr fontId="18"/>
  </si>
  <si>
    <t>／</t>
    <phoneticPr fontId="18"/>
  </si>
  <si>
    <t>Ｅ適合</t>
    <rPh sb="1" eb="3">
      <t>テキゴウ</t>
    </rPh>
    <phoneticPr fontId="18"/>
  </si>
  <si>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8"/>
  </si>
  <si>
    <t>□</t>
    <phoneticPr fontId="18"/>
  </si>
  <si>
    <t>階段があり左欄をみたして適合　→</t>
    <rPh sb="0" eb="2">
      <t>カイダン</t>
    </rPh>
    <rPh sb="5" eb="6">
      <t>ヒダリ</t>
    </rPh>
    <rPh sb="6" eb="7">
      <t>ラン</t>
    </rPh>
    <rPh sb="12" eb="14">
      <t>テキゴウ</t>
    </rPh>
    <phoneticPr fontId="18"/>
  </si>
  <si>
    <t>けあげの寸法</t>
    <rPh sb="4" eb="6">
      <t>スンポウ</t>
    </rPh>
    <phoneticPr fontId="18"/>
  </si>
  <si>
    <t xml:space="preserve">22/21=1.048 </t>
    <phoneticPr fontId="18"/>
  </si>
  <si>
    <t>ロ　蹴込みが30㎜以下であること。</t>
    <rPh sb="2" eb="4">
      <t>ケコ</t>
    </rPh>
    <rPh sb="9" eb="11">
      <t>イカ</t>
    </rPh>
    <phoneticPr fontId="18"/>
  </si>
  <si>
    <t>階段あるが左欄をみたさず非適合　→</t>
    <rPh sb="0" eb="2">
      <t>カイダン</t>
    </rPh>
    <rPh sb="5" eb="6">
      <t>ヒダリ</t>
    </rPh>
    <rPh sb="6" eb="7">
      <t>ラン</t>
    </rPh>
    <rPh sb="12" eb="13">
      <t>ヒ</t>
    </rPh>
    <rPh sb="13" eb="15">
      <t>テキゴウ</t>
    </rPh>
    <phoneticPr fontId="18"/>
  </si>
  <si>
    <t>踏面の寸法</t>
    <rPh sb="0" eb="1">
      <t>フ</t>
    </rPh>
    <rPh sb="1" eb="2">
      <t>ヅラ</t>
    </rPh>
    <rPh sb="3" eb="5">
      <t>スンポウ</t>
    </rPh>
    <phoneticPr fontId="18"/>
  </si>
  <si>
    <t>踏面：</t>
    <rPh sb="0" eb="1">
      <t>フ</t>
    </rPh>
    <rPh sb="1" eb="2">
      <t>ヅラ</t>
    </rPh>
    <phoneticPr fontId="18"/>
  </si>
  <si>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8"/>
  </si>
  <si>
    <t>※(けあげ)x2+(踏面)＝</t>
    <rPh sb="10" eb="11">
      <t>トウ</t>
    </rPh>
    <rPh sb="11" eb="12">
      <t>メン</t>
    </rPh>
    <phoneticPr fontId="18"/>
  </si>
  <si>
    <t>mm</t>
    <phoneticPr fontId="18"/>
  </si>
  <si>
    <t>蹴上踏面：</t>
    <rPh sb="0" eb="2">
      <t>ケアゲ</t>
    </rPh>
    <rPh sb="2" eb="3">
      <t>フ</t>
    </rPh>
    <rPh sb="3" eb="4">
      <t>ヅラ</t>
    </rPh>
    <phoneticPr fontId="18"/>
  </si>
  <si>
    <t>蹴込みの寸法</t>
    <rPh sb="0" eb="2">
      <t>ケコ</t>
    </rPh>
    <rPh sb="4" eb="6">
      <t>スンポウ</t>
    </rPh>
    <phoneticPr fontId="18"/>
  </si>
  <si>
    <t>踏込み：</t>
    <rPh sb="0" eb="2">
      <t>フミコ</t>
    </rPh>
    <phoneticPr fontId="18"/>
  </si>
  <si>
    <t>①　90度屈曲部分が下階の床から上３段以内で構成され、かつ、その踏面の狭い方の形状がすべて30度以上となる回り階段の部分</t>
    <phoneticPr fontId="18"/>
  </si>
  <si>
    <t>回り階段ではない</t>
    <rPh sb="0" eb="1">
      <t>マワ</t>
    </rPh>
    <rPh sb="2" eb="4">
      <t>カイダン</t>
    </rPh>
    <phoneticPr fontId="18"/>
  </si>
  <si>
    <t>回り階段：</t>
    <rPh sb="0" eb="1">
      <t>マワ</t>
    </rPh>
    <rPh sb="2" eb="4">
      <t>カイダン</t>
    </rPh>
    <phoneticPr fontId="18"/>
  </si>
  <si>
    <t>5欄用</t>
    <rPh sb="1" eb="2">
      <t>ラン</t>
    </rPh>
    <rPh sb="2" eb="3">
      <t>ヨウ</t>
    </rPh>
    <phoneticPr fontId="18"/>
  </si>
  <si>
    <t>■□□□□</t>
    <phoneticPr fontId="18"/>
  </si>
  <si>
    <t>□■□□□</t>
    <phoneticPr fontId="18"/>
  </si>
  <si>
    <t>□□■□□</t>
    <phoneticPr fontId="18"/>
  </si>
  <si>
    <t>□□□■□</t>
    <phoneticPr fontId="18"/>
  </si>
  <si>
    <t>□□□□□</t>
    <phoneticPr fontId="18"/>
  </si>
  <si>
    <t>以下に該当しない回り階段</t>
    <rPh sb="0" eb="2">
      <t>イカ</t>
    </rPh>
    <rPh sb="3" eb="5">
      <t>ガイトウ</t>
    </rPh>
    <rPh sb="8" eb="9">
      <t>マワ</t>
    </rPh>
    <rPh sb="10" eb="12">
      <t>カイダン</t>
    </rPh>
    <phoneticPr fontId="18"/>
  </si>
  <si>
    <t>◆寸法</t>
    <rPh sb="1" eb="3">
      <t>スンポウ</t>
    </rPh>
    <phoneticPr fontId="18"/>
  </si>
  <si>
    <t>①階段</t>
    <rPh sb="1" eb="3">
      <t>カイダン</t>
    </rPh>
    <phoneticPr fontId="18"/>
  </si>
  <si>
    <t>②階段</t>
    <rPh sb="1" eb="3">
      <t>カイダン</t>
    </rPh>
    <phoneticPr fontId="18"/>
  </si>
  <si>
    <t>③階段</t>
    <rPh sb="1" eb="3">
      <t>カイダン</t>
    </rPh>
    <phoneticPr fontId="18"/>
  </si>
  <si>
    <t>②　90度屈曲部分が踊場から上３段以内で構成され、かつ、その踏面の狭い方の形状がすべて30度以上となる回り階段の部分</t>
    <phoneticPr fontId="18"/>
  </si>
  <si>
    <t>屈曲部が左欄①に該当する回り階段</t>
    <rPh sb="0" eb="2">
      <t>クッキョク</t>
    </rPh>
    <rPh sb="2" eb="3">
      <t>ブ</t>
    </rPh>
    <rPh sb="4" eb="5">
      <t>ヒダリ</t>
    </rPh>
    <rPh sb="5" eb="6">
      <t>ラン</t>
    </rPh>
    <rPh sb="8" eb="10">
      <t>ガイトウ</t>
    </rPh>
    <rPh sb="12" eb="13">
      <t>マワ</t>
    </rPh>
    <rPh sb="14" eb="16">
      <t>カイダン</t>
    </rPh>
    <phoneticPr fontId="18"/>
  </si>
  <si>
    <t>□</t>
    <phoneticPr fontId="18"/>
  </si>
  <si>
    <t>屈曲部が左欄②に該当する回り階段</t>
    <rPh sb="0" eb="2">
      <t>クッキョク</t>
    </rPh>
    <rPh sb="2" eb="3">
      <t>ブ</t>
    </rPh>
    <rPh sb="4" eb="5">
      <t>ヒダリ</t>
    </rPh>
    <rPh sb="5" eb="6">
      <t>ラン</t>
    </rPh>
    <rPh sb="8" eb="10">
      <t>ガイトウ</t>
    </rPh>
    <rPh sb="12" eb="13">
      <t>マワ</t>
    </rPh>
    <rPh sb="14" eb="16">
      <t>カイダン</t>
    </rPh>
    <phoneticPr fontId="18"/>
  </si>
  <si>
    <t>③　180度屈曲部分が４段で構成され、かつ、その踏面の狭い方の形状が下から60度、30度、30度及び60度の順となる回り階段の部分</t>
    <phoneticPr fontId="18"/>
  </si>
  <si>
    <t>屈曲部が左欄③に該当する回り階段</t>
    <rPh sb="0" eb="2">
      <t>クッキョク</t>
    </rPh>
    <rPh sb="2" eb="3">
      <t>ブ</t>
    </rPh>
    <rPh sb="4" eb="5">
      <t>ヒダリ</t>
    </rPh>
    <rPh sb="5" eb="6">
      <t>ラン</t>
    </rPh>
    <rPh sb="8" eb="10">
      <t>ガイトウ</t>
    </rPh>
    <rPh sb="12" eb="13">
      <t>マワ</t>
    </rPh>
    <rPh sb="14" eb="16">
      <t>カイダン</t>
    </rPh>
    <phoneticPr fontId="18"/>
  </si>
  <si>
    <r>
      <t xml:space="preserve">(４)
手すり
</t>
    </r>
    <r>
      <rPr>
        <sz val="9"/>
        <rFont val="ＭＳ Ｐゴシック"/>
        <family val="3"/>
        <charset val="128"/>
      </rPr>
      <t xml:space="preserve">
※専用住戸
　内部</t>
    </r>
    <phoneticPr fontId="18"/>
  </si>
  <si>
    <t>全空間で適合または該当しない</t>
    <rPh sb="0" eb="1">
      <t>ゼン</t>
    </rPh>
    <rPh sb="1" eb="3">
      <t>クウカン</t>
    </rPh>
    <rPh sb="4" eb="6">
      <t>テキゴウ</t>
    </rPh>
    <rPh sb="9" eb="11">
      <t>ガイトウ</t>
    </rPh>
    <phoneticPr fontId="18"/>
  </si>
  <si>
    <t>部分的に非適合あり</t>
    <rPh sb="0" eb="2">
      <t>ブブン</t>
    </rPh>
    <rPh sb="2" eb="3">
      <t>テキ</t>
    </rPh>
    <rPh sb="4" eb="5">
      <t>ヒ</t>
    </rPh>
    <rPh sb="5" eb="7">
      <t>テキゴウ</t>
    </rPh>
    <phoneticPr fontId="18"/>
  </si>
  <si>
    <t>適合がない</t>
    <rPh sb="0" eb="2">
      <t>テキゴウ</t>
    </rPh>
    <phoneticPr fontId="18"/>
  </si>
  <si>
    <t>(い)</t>
    <phoneticPr fontId="18"/>
  </si>
  <si>
    <t>(ろ)</t>
    <phoneticPr fontId="18"/>
  </si>
  <si>
    <t>空間</t>
    <rPh sb="0" eb="2">
      <t>クウカン</t>
    </rPh>
    <phoneticPr fontId="18"/>
  </si>
  <si>
    <t>手すりの設置の基準</t>
    <phoneticPr fontId="18"/>
  </si>
  <si>
    <t>勾配</t>
    <rPh sb="0" eb="2">
      <t>コウバイ</t>
    </rPh>
    <phoneticPr fontId="18"/>
  </si>
  <si>
    <t>１／</t>
    <phoneticPr fontId="18"/>
  </si>
  <si>
    <t>勾配角度：</t>
    <rPh sb="0" eb="2">
      <t>コウバイ</t>
    </rPh>
    <rPh sb="2" eb="4">
      <t>カクド</t>
    </rPh>
    <phoneticPr fontId="18"/>
  </si>
  <si>
    <t xml:space="preserve">
手すりの設置
</t>
    <rPh sb="1" eb="2">
      <t>テ</t>
    </rPh>
    <rPh sb="5" eb="7">
      <t>セッチ</t>
    </rPh>
    <phoneticPr fontId="18"/>
  </si>
  <si>
    <t>片側</t>
    <rPh sb="0" eb="2">
      <t>カタガワ</t>
    </rPh>
    <phoneticPr fontId="18"/>
  </si>
  <si>
    <t>両側</t>
    <rPh sb="0" eb="2">
      <t>リョウガワ</t>
    </rPh>
    <phoneticPr fontId="18"/>
  </si>
  <si>
    <t>手すりの踏面からの高さ</t>
    <rPh sb="0" eb="1">
      <t>テ</t>
    </rPh>
    <rPh sb="4" eb="6">
      <t>フミヅラ</t>
    </rPh>
    <rPh sb="9" eb="10">
      <t>タカ</t>
    </rPh>
    <phoneticPr fontId="18"/>
  </si>
  <si>
    <t>mm</t>
    <phoneticPr fontId="18"/>
  </si>
  <si>
    <t>高さ：</t>
    <rPh sb="0" eb="1">
      <t>タカ</t>
    </rPh>
    <phoneticPr fontId="18"/>
  </si>
  <si>
    <t>設置済みで適合</t>
    <rPh sb="0" eb="2">
      <t>セッチ</t>
    </rPh>
    <rPh sb="2" eb="3">
      <t>ス</t>
    </rPh>
    <rPh sb="5" eb="7">
      <t>テキゴウ</t>
    </rPh>
    <phoneticPr fontId="18"/>
  </si>
  <si>
    <t>左欄をみたさず非適合</t>
    <rPh sb="0" eb="1">
      <t>ヒダリ</t>
    </rPh>
    <rPh sb="1" eb="2">
      <t>ラン</t>
    </rPh>
    <rPh sb="7" eb="8">
      <t>ヒ</t>
    </rPh>
    <rPh sb="8" eb="10">
      <t>テキゴウ</t>
    </rPh>
    <phoneticPr fontId="18"/>
  </si>
  <si>
    <t>住戸内に浴室はなく該当しない</t>
    <rPh sb="0" eb="2">
      <t>ジュウコ</t>
    </rPh>
    <rPh sb="2" eb="3">
      <t>ナイ</t>
    </rPh>
    <rPh sb="4" eb="6">
      <t>ヨクシツ</t>
    </rPh>
    <rPh sb="9" eb="11">
      <t>ガイトウ</t>
    </rPh>
    <phoneticPr fontId="18"/>
  </si>
  <si>
    <t>玄関</t>
    <rPh sb="0" eb="2">
      <t>ゲンカン</t>
    </rPh>
    <phoneticPr fontId="18"/>
  </si>
  <si>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8"/>
  </si>
  <si>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8"/>
  </si>
  <si>
    <t>●適済</t>
    <rPh sb="1" eb="2">
      <t>テキ</t>
    </rPh>
    <rPh sb="2" eb="3">
      <t>スミ</t>
    </rPh>
    <phoneticPr fontId="18"/>
  </si>
  <si>
    <t>下地処理があり適合</t>
    <rPh sb="0" eb="2">
      <t>シタジ</t>
    </rPh>
    <rPh sb="2" eb="4">
      <t>ショリ</t>
    </rPh>
    <rPh sb="7" eb="9">
      <t>テキゴウ</t>
    </rPh>
    <phoneticPr fontId="18"/>
  </si>
  <si>
    <t>□</t>
    <phoneticPr fontId="18"/>
  </si>
  <si>
    <t>脱衣所</t>
    <rPh sb="0" eb="3">
      <t>ダツイジョ</t>
    </rPh>
    <phoneticPr fontId="18"/>
  </si>
  <si>
    <t>衣服の着脱のためのものが設置できるようになっていること。</t>
    <rPh sb="0" eb="2">
      <t>イフク</t>
    </rPh>
    <rPh sb="3" eb="5">
      <t>チャクダツ</t>
    </rPh>
    <rPh sb="12" eb="14">
      <t>セッチ</t>
    </rPh>
    <phoneticPr fontId="18"/>
  </si>
  <si>
    <t>□</t>
    <phoneticPr fontId="18"/>
  </si>
  <si>
    <t>住戸内に脱衣室はなく該当しない</t>
    <rPh sb="0" eb="2">
      <t>ジュウコ</t>
    </rPh>
    <rPh sb="2" eb="3">
      <t>ナイ</t>
    </rPh>
    <rPh sb="4" eb="7">
      <t>ダツイシツ</t>
    </rPh>
    <rPh sb="10" eb="12">
      <t>ガイトウ</t>
    </rPh>
    <phoneticPr fontId="18"/>
  </si>
  <si>
    <t>存在するが外部からの高さ１ｍ以下</t>
    <rPh sb="0" eb="2">
      <t>ソンザイ</t>
    </rPh>
    <rPh sb="5" eb="7">
      <t>ガイブ</t>
    </rPh>
    <rPh sb="10" eb="11">
      <t>タカ</t>
    </rPh>
    <rPh sb="14" eb="16">
      <t>イカ</t>
    </rPh>
    <phoneticPr fontId="18"/>
  </si>
  <si>
    <t>(い)</t>
    <phoneticPr fontId="18"/>
  </si>
  <si>
    <t>(ろ)</t>
    <phoneticPr fontId="18"/>
  </si>
  <si>
    <t>バルコニー</t>
    <phoneticPr fontId="18"/>
  </si>
  <si>
    <t>①腰壁その他足がかりとなるおそれのある部分（以下「腰壁等」という。）の高さが650mm以上1,100mm未満の場合にあっては、床面から1,100mm以上の高さに達するように設けられていること。</t>
    <phoneticPr fontId="18"/>
  </si>
  <si>
    <t>腰壁等の高さ</t>
    <rPh sb="0" eb="2">
      <t>コシカベ</t>
    </rPh>
    <rPh sb="2" eb="3">
      <t>トウ</t>
    </rPh>
    <rPh sb="4" eb="5">
      <t>タカ</t>
    </rPh>
    <phoneticPr fontId="18"/>
  </si>
  <si>
    <t>mm</t>
    <phoneticPr fontId="18"/>
  </si>
  <si>
    <t>腰壁等：</t>
    <rPh sb="0" eb="1">
      <t>コシ</t>
    </rPh>
    <rPh sb="1" eb="2">
      <t>ヘキ</t>
    </rPh>
    <rPh sb="2" eb="3">
      <t>ナド</t>
    </rPh>
    <phoneticPr fontId="18"/>
  </si>
  <si>
    <t>② 腰壁の高さが300mm以上650mm未満の場合にあっては、腰壁等から800mm以上の高さに達するように設けられていること。</t>
    <phoneticPr fontId="18"/>
  </si>
  <si>
    <t>該当部位あり　左欄をみたさない →</t>
    <rPh sb="0" eb="2">
      <t>ガイトウ</t>
    </rPh>
    <rPh sb="2" eb="4">
      <t>ブイ</t>
    </rPh>
    <rPh sb="7" eb="8">
      <t>ヒダリ</t>
    </rPh>
    <rPh sb="8" eb="9">
      <t>ラン</t>
    </rPh>
    <phoneticPr fontId="18"/>
  </si>
  <si>
    <t>手すりの腰壁等からの高さ</t>
    <rPh sb="0" eb="1">
      <t>テ</t>
    </rPh>
    <rPh sb="4" eb="6">
      <t>コシカベ</t>
    </rPh>
    <rPh sb="6" eb="7">
      <t>トウ</t>
    </rPh>
    <rPh sb="10" eb="11">
      <t>タカ</t>
    </rPh>
    <phoneticPr fontId="18"/>
  </si>
  <si>
    <t>腰壁から：</t>
    <rPh sb="0" eb="1">
      <t>コシ</t>
    </rPh>
    <rPh sb="1" eb="2">
      <t>ヘキ</t>
    </rPh>
    <phoneticPr fontId="18"/>
  </si>
  <si>
    <t>手すりの床面からの高さ</t>
    <rPh sb="0" eb="1">
      <t>テ</t>
    </rPh>
    <rPh sb="4" eb="6">
      <t>ユカメン</t>
    </rPh>
    <rPh sb="9" eb="10">
      <t>タカ</t>
    </rPh>
    <phoneticPr fontId="18"/>
  </si>
  <si>
    <t>床面から：</t>
    <rPh sb="0" eb="1">
      <t>ユカ</t>
    </rPh>
    <rPh sb="1" eb="2">
      <t>メン</t>
    </rPh>
    <phoneticPr fontId="18"/>
  </si>
  <si>
    <t>③ 腰壁等の高さが300mm未満の場合にあっては、床面から1,100mm以上の高さに達するように設けられていること。</t>
    <phoneticPr fontId="18"/>
  </si>
  <si>
    <t>欄相互：</t>
    <rPh sb="0" eb="1">
      <t>ラン</t>
    </rPh>
    <rPh sb="1" eb="3">
      <t>ソウゴ</t>
    </rPh>
    <phoneticPr fontId="18"/>
  </si>
  <si>
    <t>２階以
上の窓</t>
    <phoneticPr fontId="18"/>
  </si>
  <si>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8"/>
  </si>
  <si>
    <t>窓台等の高さ</t>
    <rPh sb="0" eb="1">
      <t>マド</t>
    </rPh>
    <rPh sb="1" eb="2">
      <t>ダイ</t>
    </rPh>
    <rPh sb="2" eb="3">
      <t>トウ</t>
    </rPh>
    <rPh sb="4" eb="5">
      <t>タカ</t>
    </rPh>
    <phoneticPr fontId="18"/>
  </si>
  <si>
    <t>窓台等：</t>
    <rPh sb="0" eb="1">
      <t>マド</t>
    </rPh>
    <rPh sb="1" eb="2">
      <t>ダイ</t>
    </rPh>
    <rPh sb="2" eb="3">
      <t>ナド</t>
    </rPh>
    <phoneticPr fontId="18"/>
  </si>
  <si>
    <t>②窓台等の高さが300mm以上650mm未満の場合にあっては、窓台等から800mm以上の高さに達するように設けられていること。</t>
    <phoneticPr fontId="18"/>
  </si>
  <si>
    <t>手すりの窓台等からの高さ</t>
    <rPh sb="0" eb="1">
      <t>テ</t>
    </rPh>
    <rPh sb="4" eb="5">
      <t>マド</t>
    </rPh>
    <rPh sb="5" eb="6">
      <t>ダイ</t>
    </rPh>
    <rPh sb="6" eb="7">
      <t>トウ</t>
    </rPh>
    <rPh sb="10" eb="11">
      <t>タカ</t>
    </rPh>
    <phoneticPr fontId="18"/>
  </si>
  <si>
    <t>窓台から：</t>
    <rPh sb="0" eb="1">
      <t>マド</t>
    </rPh>
    <rPh sb="1" eb="2">
      <t>ダイ</t>
    </rPh>
    <phoneticPr fontId="18"/>
  </si>
  <si>
    <t>2F：手すりの床面からの高さ</t>
    <rPh sb="3" eb="4">
      <t>テ</t>
    </rPh>
    <rPh sb="7" eb="9">
      <t>ユカメン</t>
    </rPh>
    <rPh sb="12" eb="13">
      <t>タカ</t>
    </rPh>
    <phoneticPr fontId="18"/>
  </si>
  <si>
    <t>（2F）床から：</t>
    <rPh sb="4" eb="5">
      <t>ユカ</t>
    </rPh>
    <phoneticPr fontId="18"/>
  </si>
  <si>
    <t>③窓台等の高さが300mm未満の場合にあっては、床面から1,100mm以上の高さに達するように設けられていること。</t>
    <phoneticPr fontId="18"/>
  </si>
  <si>
    <t>3F以上：手すりの床面からの高さ</t>
    <rPh sb="2" eb="4">
      <t>イジョウ</t>
    </rPh>
    <rPh sb="5" eb="6">
      <t>テ</t>
    </rPh>
    <rPh sb="9" eb="11">
      <t>ユカメン</t>
    </rPh>
    <rPh sb="14" eb="15">
      <t>タカ</t>
    </rPh>
    <phoneticPr fontId="18"/>
  </si>
  <si>
    <r>
      <t xml:space="preserve">(４)
手すり
</t>
    </r>
    <r>
      <rPr>
        <sz val="9"/>
        <rFont val="ＭＳ Ｐゴシック"/>
        <family val="3"/>
        <charset val="128"/>
      </rPr>
      <t xml:space="preserve">
※専用住戸
　内部</t>
    </r>
    <phoneticPr fontId="18"/>
  </si>
  <si>
    <r>
      <t>廊下及び階段</t>
    </r>
    <r>
      <rPr>
        <sz val="8"/>
        <rFont val="ＭＳ Ｐゴシック"/>
        <family val="3"/>
        <charset val="128"/>
      </rPr>
      <t>（開放されている側に限る）</t>
    </r>
    <phoneticPr fontId="18"/>
  </si>
  <si>
    <t>①  腰壁等の高さが650㎜以上800㎜未満の場合にあっては、床面（階段にあっては踏面の先端）から800㎜以上の高さに達するように設けられていること。</t>
    <phoneticPr fontId="18"/>
  </si>
  <si>
    <t>擁壁：</t>
    <rPh sb="0" eb="1">
      <t>ヨウ</t>
    </rPh>
    <rPh sb="1" eb="2">
      <t>ヘキ</t>
    </rPh>
    <phoneticPr fontId="18"/>
  </si>
  <si>
    <t>擁壁から：</t>
    <rPh sb="0" eb="1">
      <t>ヨウ</t>
    </rPh>
    <rPh sb="1" eb="2">
      <t>ヘキ</t>
    </rPh>
    <phoneticPr fontId="18"/>
  </si>
  <si>
    <t>□</t>
    <phoneticPr fontId="18"/>
  </si>
  <si>
    <t>該当する手すり子の間隔</t>
    <rPh sb="0" eb="2">
      <t>ガイトウ</t>
    </rPh>
    <phoneticPr fontId="18"/>
  </si>
  <si>
    <t>手すり子：</t>
    <rPh sb="0" eb="1">
      <t>テ</t>
    </rPh>
    <rPh sb="3" eb="4">
      <t>コ</t>
    </rPh>
    <phoneticPr fontId="18"/>
  </si>
  <si>
    <t>（５）
部屋の配置</t>
    <rPh sb="4" eb="6">
      <t>ヘヤ</t>
    </rPh>
    <rPh sb="7" eb="9">
      <t>ハイチ</t>
    </rPh>
    <phoneticPr fontId="18"/>
  </si>
  <si>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8"/>
  </si>
  <si>
    <t>同一階になく非適合</t>
    <rPh sb="0" eb="2">
      <t>ドウイツ</t>
    </rPh>
    <rPh sb="2" eb="3">
      <t>カイ</t>
    </rPh>
    <rPh sb="6" eb="7">
      <t>ヒ</t>
    </rPh>
    <rPh sb="7" eb="9">
      <t>テキゴウ</t>
    </rPh>
    <phoneticPr fontId="18"/>
  </si>
  <si>
    <r>
      <t xml:space="preserve">（６）
便所及び寝室
</t>
    </r>
    <r>
      <rPr>
        <sz val="9"/>
        <rFont val="ＭＳ Ｐゴシック"/>
        <family val="3"/>
        <charset val="128"/>
      </rPr>
      <t xml:space="preserve">
※専用住戸
　内部</t>
    </r>
    <rPh sb="4" eb="6">
      <t>ベンジョ</t>
    </rPh>
    <rPh sb="6" eb="7">
      <t>オヨ</t>
    </rPh>
    <rPh sb="8" eb="10">
      <t>シンシツ</t>
    </rPh>
    <phoneticPr fontId="18"/>
  </si>
  <si>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8"/>
  </si>
  <si>
    <t>適合</t>
    <rPh sb="0" eb="2">
      <t>テキゴウ</t>
    </rPh>
    <phoneticPr fontId="18"/>
  </si>
  <si>
    <t>非適合</t>
    <rPh sb="0" eb="1">
      <t>ヒ</t>
    </rPh>
    <rPh sb="1" eb="3">
      <t>テキゴウ</t>
    </rPh>
    <phoneticPr fontId="18"/>
  </si>
  <si>
    <t>腰掛け式便器を使用</t>
    <rPh sb="0" eb="2">
      <t>コシカ</t>
    </rPh>
    <rPh sb="3" eb="4">
      <t>シキ</t>
    </rPh>
    <rPh sb="4" eb="6">
      <t>ベンキ</t>
    </rPh>
    <rPh sb="7" eb="9">
      <t>シヨウ</t>
    </rPh>
    <phoneticPr fontId="18"/>
  </si>
  <si>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8"/>
  </si>
  <si>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8"/>
  </si>
  <si>
    <t>長辺の内法寸法</t>
    <rPh sb="0" eb="2">
      <t>チョウヘン</t>
    </rPh>
    <rPh sb="3" eb="5">
      <t>ウチノリ</t>
    </rPh>
    <rPh sb="5" eb="7">
      <t>スンポウ</t>
    </rPh>
    <phoneticPr fontId="18"/>
  </si>
  <si>
    <t>mm</t>
    <phoneticPr fontId="18"/>
  </si>
  <si>
    <t>長辺：</t>
    <rPh sb="0" eb="1">
      <t>チョウ</t>
    </rPh>
    <rPh sb="1" eb="2">
      <t>アタ</t>
    </rPh>
    <phoneticPr fontId="18"/>
  </si>
  <si>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8"/>
  </si>
  <si>
    <t>便器と壁の距離　</t>
    <phoneticPr fontId="18"/>
  </si>
  <si>
    <t>mm</t>
    <phoneticPr fontId="18"/>
  </si>
  <si>
    <t>離隔：</t>
    <rPh sb="0" eb="2">
      <t>リカク</t>
    </rPh>
    <phoneticPr fontId="18"/>
  </si>
  <si>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8"/>
  </si>
  <si>
    <t>□</t>
    <phoneticPr fontId="18"/>
  </si>
  <si>
    <t>寝室の面積（内法寸法）</t>
    <phoneticPr fontId="18"/>
  </si>
  <si>
    <t>m2</t>
    <phoneticPr fontId="18"/>
  </si>
  <si>
    <t>(１) 
共用廊下</t>
    <phoneticPr fontId="18"/>
  </si>
  <si>
    <t>該当する共用廊下なし（長屋形式等）</t>
    <rPh sb="0" eb="2">
      <t>ガイトウ</t>
    </rPh>
    <rPh sb="4" eb="6">
      <t>キョウヨウ</t>
    </rPh>
    <rPh sb="6" eb="8">
      <t>ロウカ</t>
    </rPh>
    <rPh sb="11" eb="13">
      <t>ナガヤ</t>
    </rPh>
    <rPh sb="13" eb="15">
      <t>ケイシキ</t>
    </rPh>
    <rPh sb="15" eb="16">
      <t>ナド</t>
    </rPh>
    <phoneticPr fontId="18"/>
  </si>
  <si>
    <t>該当しない</t>
    <rPh sb="0" eb="2">
      <t>ガイトウ</t>
    </rPh>
    <phoneticPr fontId="18"/>
  </si>
  <si>
    <t>5mmを超える段差なく適合</t>
    <rPh sb="4" eb="5">
      <t>コ</t>
    </rPh>
    <rPh sb="7" eb="9">
      <t>ダンサ</t>
    </rPh>
    <rPh sb="11" eb="13">
      <t>テキゴウ</t>
    </rPh>
    <phoneticPr fontId="18"/>
  </si>
  <si>
    <t>5mmを超える段差があり非適合</t>
    <rPh sb="4" eb="5">
      <t>コ</t>
    </rPh>
    <rPh sb="7" eb="9">
      <t>ダンサ</t>
    </rPh>
    <rPh sb="12" eb="13">
      <t>ヒ</t>
    </rPh>
    <rPh sb="13" eb="15">
      <t>テキゴウ</t>
    </rPh>
    <phoneticPr fontId="18"/>
  </si>
  <si>
    <t>共用廊下がない</t>
    <rPh sb="0" eb="2">
      <t>キョウヨウ</t>
    </rPh>
    <rPh sb="2" eb="4">
      <t>ロウカ</t>
    </rPh>
    <phoneticPr fontId="18"/>
  </si>
  <si>
    <t>□</t>
    <phoneticPr fontId="18"/>
  </si>
  <si>
    <t>高低差あるが基準対応して適合</t>
    <rPh sb="0" eb="3">
      <t>コウテイサ</t>
    </rPh>
    <rPh sb="6" eb="8">
      <t>キジュン</t>
    </rPh>
    <rPh sb="8" eb="10">
      <t>タイオウ</t>
    </rPh>
    <rPh sb="12" eb="14">
      <t>テキゴウ</t>
    </rPh>
    <phoneticPr fontId="18"/>
  </si>
  <si>
    <t>□</t>
    <phoneticPr fontId="18"/>
  </si>
  <si>
    <t>共用廊下に高低差がない</t>
    <rPh sb="0" eb="2">
      <t>キョウヨウ</t>
    </rPh>
    <rPh sb="2" eb="4">
      <t>ロウカ</t>
    </rPh>
    <rPh sb="5" eb="8">
      <t>コウテイサ</t>
    </rPh>
    <phoneticPr fontId="18"/>
  </si>
  <si>
    <t>高低差あり基準未対応で非適合</t>
    <rPh sb="0" eb="3">
      <t>コウテイサ</t>
    </rPh>
    <rPh sb="5" eb="7">
      <t>キジュン</t>
    </rPh>
    <rPh sb="7" eb="10">
      <t>ミタイオウ</t>
    </rPh>
    <rPh sb="11" eb="12">
      <t>ヒ</t>
    </rPh>
    <rPh sb="12" eb="14">
      <t>テキゴウ</t>
    </rPh>
    <phoneticPr fontId="18"/>
  </si>
  <si>
    <t>生じた高低差</t>
    <rPh sb="0" eb="1">
      <t>ショウ</t>
    </rPh>
    <rPh sb="3" eb="6">
      <t>コウテイサ</t>
    </rPh>
    <phoneticPr fontId="18"/>
  </si>
  <si>
    <t>mm</t>
    <phoneticPr fontId="18"/>
  </si>
  <si>
    <t>□</t>
    <phoneticPr fontId="18"/>
  </si>
  <si>
    <t>傾斜路のみで対応</t>
    <rPh sb="0" eb="2">
      <t>ケイシャ</t>
    </rPh>
    <rPh sb="2" eb="3">
      <t>ロ</t>
    </rPh>
    <rPh sb="6" eb="8">
      <t>タイオウ</t>
    </rPh>
    <phoneticPr fontId="18"/>
  </si>
  <si>
    <t>傾斜路と段の併設で対応（②に記述）</t>
    <rPh sb="0" eb="2">
      <t>ケイシャ</t>
    </rPh>
    <rPh sb="2" eb="3">
      <t>ロ</t>
    </rPh>
    <rPh sb="4" eb="5">
      <t>ダン</t>
    </rPh>
    <rPh sb="6" eb="8">
      <t>ヘイセツ</t>
    </rPh>
    <rPh sb="9" eb="11">
      <t>タイオウ</t>
    </rPh>
    <rPh sb="14" eb="16">
      <t>キジュツ</t>
    </rPh>
    <phoneticPr fontId="18"/>
  </si>
  <si>
    <t>実勾配</t>
    <rPh sb="0" eb="1">
      <t>ジツ</t>
    </rPh>
    <rPh sb="1" eb="3">
      <t>コウバイ</t>
    </rPh>
    <phoneticPr fontId="18"/>
  </si>
  <si>
    <t>設けた傾斜路勾配</t>
    <rPh sb="0" eb="1">
      <t>モウ</t>
    </rPh>
    <rPh sb="3" eb="5">
      <t>ケイシャ</t>
    </rPh>
    <rPh sb="5" eb="6">
      <t>ロ</t>
    </rPh>
    <rPh sb="6" eb="8">
      <t>コウバイ</t>
    </rPh>
    <phoneticPr fontId="18"/>
  </si>
  <si>
    <t>１／</t>
    <phoneticPr fontId="18"/>
  </si>
  <si>
    <t>②  段が設けられている場合にあっては、当該段が(２)イの①から④までに掲げる基準※に適合していること。</t>
    <phoneticPr fontId="18"/>
  </si>
  <si>
    <t>□</t>
    <phoneticPr fontId="18"/>
  </si>
  <si>
    <t>※
(２)イ
①から④</t>
    <phoneticPr fontId="18"/>
  </si>
  <si>
    <t>左欄をみたして①②適合　→</t>
    <rPh sb="0" eb="1">
      <t>ヒダリ</t>
    </rPh>
    <rPh sb="1" eb="2">
      <t>ラン</t>
    </rPh>
    <rPh sb="9" eb="11">
      <t>テキゴウ</t>
    </rPh>
    <phoneticPr fontId="18"/>
  </si>
  <si>
    <t>左欄をみたさず①②非適合　→</t>
    <rPh sb="0" eb="1">
      <t>ヒダリ</t>
    </rPh>
    <rPh sb="1" eb="2">
      <t>ラン</t>
    </rPh>
    <rPh sb="9" eb="10">
      <t>ヒ</t>
    </rPh>
    <rPh sb="10" eb="12">
      <t>テキゴウ</t>
    </rPh>
    <phoneticPr fontId="18"/>
  </si>
  <si>
    <t>② 蹴込みが30mm以下であること。</t>
    <phoneticPr fontId="18"/>
  </si>
  <si>
    <t>③ 最上段の通路等への食い込み部分及び最下段の通路等への突出部分が設けられていないこと。</t>
    <phoneticPr fontId="18"/>
  </si>
  <si>
    <t>最上段食い込み</t>
    <rPh sb="0" eb="2">
      <t>サイジョウ</t>
    </rPh>
    <rPh sb="2" eb="3">
      <t>ダン</t>
    </rPh>
    <rPh sb="3" eb="4">
      <t>ク</t>
    </rPh>
    <rPh sb="5" eb="6">
      <t>コ</t>
    </rPh>
    <phoneticPr fontId="18"/>
  </si>
  <si>
    <t>なし</t>
    <phoneticPr fontId="18"/>
  </si>
  <si>
    <t>あり</t>
    <phoneticPr fontId="18"/>
  </si>
  <si>
    <t>最下段突出部分</t>
    <rPh sb="0" eb="1">
      <t>サイ</t>
    </rPh>
    <rPh sb="1" eb="3">
      <t>ゲダン</t>
    </rPh>
    <rPh sb="3" eb="5">
      <t>トッシュツ</t>
    </rPh>
    <rPh sb="5" eb="6">
      <t>ブ</t>
    </rPh>
    <rPh sb="6" eb="7">
      <t>ブン</t>
    </rPh>
    <phoneticPr fontId="18"/>
  </si>
  <si>
    <t>□</t>
    <phoneticPr fontId="18"/>
  </si>
  <si>
    <t>なし</t>
    <phoneticPr fontId="18"/>
  </si>
  <si>
    <t>あり</t>
    <phoneticPr fontId="18"/>
  </si>
  <si>
    <t>左欄をみたして③④適合　→</t>
    <rPh sb="0" eb="1">
      <t>ヒダリ</t>
    </rPh>
    <rPh sb="1" eb="2">
      <t>ラン</t>
    </rPh>
    <rPh sb="9" eb="11">
      <t>テキゴウ</t>
    </rPh>
    <phoneticPr fontId="18"/>
  </si>
  <si>
    <t>左欄をみたさず③④非適合　→</t>
    <rPh sb="0" eb="1">
      <t>ヒダリ</t>
    </rPh>
    <rPh sb="1" eb="2">
      <t>ラン</t>
    </rPh>
    <rPh sb="9" eb="10">
      <t>ヒ</t>
    </rPh>
    <rPh sb="10" eb="12">
      <t>テキゴウ</t>
    </rPh>
    <phoneticPr fontId="18"/>
  </si>
  <si>
    <t>手すりを設置して適合 →</t>
    <rPh sb="0" eb="1">
      <t>テ</t>
    </rPh>
    <rPh sb="4" eb="6">
      <t>セッチ</t>
    </rPh>
    <rPh sb="8" eb="10">
      <t>テキゴウ</t>
    </rPh>
    <phoneticPr fontId="18"/>
  </si>
  <si>
    <t>手すりの床面からの高さ</t>
    <rPh sb="0" eb="1">
      <t>テ</t>
    </rPh>
    <rPh sb="4" eb="5">
      <t>ユカ</t>
    </rPh>
    <rPh sb="5" eb="6">
      <t>メン</t>
    </rPh>
    <rPh sb="9" eb="10">
      <t>タカ</t>
    </rPh>
    <phoneticPr fontId="18"/>
  </si>
  <si>
    <t>手すりの設置がなく非適合</t>
    <rPh sb="0" eb="1">
      <t>テ</t>
    </rPh>
    <rPh sb="4" eb="6">
      <t>セッチ</t>
    </rPh>
    <rPh sb="9" eb="10">
      <t>ヒ</t>
    </rPh>
    <rPh sb="10" eb="12">
      <t>テキゴウ</t>
    </rPh>
    <phoneticPr fontId="18"/>
  </si>
  <si>
    <t xml:space="preserve">手すり設置を回避した具体の箇所：
</t>
    <rPh sb="0" eb="1">
      <t>テ</t>
    </rPh>
    <rPh sb="3" eb="5">
      <t>セッチ</t>
    </rPh>
    <rPh sb="6" eb="8">
      <t>カイヒ</t>
    </rPh>
    <rPh sb="10" eb="12">
      <t>グタイ</t>
    </rPh>
    <rPh sb="13" eb="15">
      <t>カショ</t>
    </rPh>
    <phoneticPr fontId="18"/>
  </si>
  <si>
    <t>該当部位で手すり設置を回避した →</t>
    <rPh sb="0" eb="2">
      <t>ガイトウ</t>
    </rPh>
    <rPh sb="2" eb="4">
      <t>ブイ</t>
    </rPh>
    <rPh sb="5" eb="6">
      <t>テ</t>
    </rPh>
    <rPh sb="8" eb="10">
      <t>セッチ</t>
    </rPh>
    <rPh sb="11" eb="13">
      <t>カイヒ</t>
    </rPh>
    <phoneticPr fontId="18"/>
  </si>
  <si>
    <t>◎避け</t>
    <rPh sb="1" eb="2">
      <t>サ</t>
    </rPh>
    <phoneticPr fontId="18"/>
  </si>
  <si>
    <t>●無し</t>
    <rPh sb="1" eb="2">
      <t>ナ</t>
    </rPh>
    <phoneticPr fontId="18"/>
  </si>
  <si>
    <t>該当部位はなく適用していない</t>
    <rPh sb="0" eb="2">
      <t>ガイトウ</t>
    </rPh>
    <rPh sb="2" eb="4">
      <t>ブイ</t>
    </rPh>
    <rPh sb="7" eb="9">
      <t>テキヨウ</t>
    </rPh>
    <phoneticPr fontId="18"/>
  </si>
  <si>
    <t>(１) 
共用廊下</t>
    <phoneticPr fontId="18"/>
  </si>
  <si>
    <t>開放された共用廊下なし</t>
    <rPh sb="0" eb="2">
      <t>カイホウ</t>
    </rPh>
    <rPh sb="5" eb="7">
      <t>キョウヨウ</t>
    </rPh>
    <rPh sb="7" eb="9">
      <t>ロウカ</t>
    </rPh>
    <phoneticPr fontId="18"/>
  </si>
  <si>
    <t>該当部位なし　→</t>
    <rPh sb="0" eb="2">
      <t>ガイトウ</t>
    </rPh>
    <rPh sb="2" eb="4">
      <t>ブイ</t>
    </rPh>
    <phoneticPr fontId="18"/>
  </si>
  <si>
    <t>存在するが１階のため適用外</t>
    <rPh sb="0" eb="2">
      <t>ソンザイ</t>
    </rPh>
    <rPh sb="6" eb="7">
      <t>カイ</t>
    </rPh>
    <rPh sb="10" eb="12">
      <t>テキヨウ</t>
    </rPh>
    <rPh sb="12" eb="13">
      <t>ガイ</t>
    </rPh>
    <phoneticPr fontId="18"/>
  </si>
  <si>
    <t>②  転落防止のための手すりの手すり子で床面及び腰壁等（腰壁等の高さが650㎜未満の場合に限る。）からの高さが800㎜以内の部分に存するものの相互の間隔が、内法寸法で110㎜以下であること。</t>
    <phoneticPr fontId="18"/>
  </si>
  <si>
    <t>(2)
主たる共用の階段</t>
    <rPh sb="4" eb="5">
      <t>シュ</t>
    </rPh>
    <rPh sb="7" eb="9">
      <t>キョウヨウ</t>
    </rPh>
    <rPh sb="10" eb="12">
      <t>カイダン</t>
    </rPh>
    <phoneticPr fontId="18"/>
  </si>
  <si>
    <t>該当する共用階段なし（平屋建て等）</t>
    <rPh sb="0" eb="2">
      <t>ガイトウ</t>
    </rPh>
    <rPh sb="4" eb="6">
      <t>キョウヨウ</t>
    </rPh>
    <rPh sb="6" eb="8">
      <t>カイダン</t>
    </rPh>
    <rPh sb="11" eb="13">
      <t>ヒラヤ</t>
    </rPh>
    <rPh sb="13" eb="14">
      <t>ダ</t>
    </rPh>
    <rPh sb="15" eb="16">
      <t>ナド</t>
    </rPh>
    <phoneticPr fontId="18"/>
  </si>
  <si>
    <t>全適合</t>
    <rPh sb="0" eb="1">
      <t>ゼン</t>
    </rPh>
    <rPh sb="1" eb="3">
      <t>テキゴウ</t>
    </rPh>
    <phoneticPr fontId="18"/>
  </si>
  <si>
    <t>部分適合</t>
    <rPh sb="0" eb="2">
      <t>ブブン</t>
    </rPh>
    <rPh sb="2" eb="4">
      <t>テキゴウ</t>
    </rPh>
    <phoneticPr fontId="18"/>
  </si>
  <si>
    <t>◆未達</t>
    <rPh sb="1" eb="3">
      <t>ミタツ</t>
    </rPh>
    <phoneticPr fontId="18"/>
  </si>
  <si>
    <t>イ  次の①から④まで（住戸のある階においてエレベーターを利用できる場合にあっては、③及び④）に掲げる基準に適合していること。</t>
    <phoneticPr fontId="18"/>
  </si>
  <si>
    <t>①～④に適合</t>
    <rPh sb="4" eb="6">
      <t>テキゴウ</t>
    </rPh>
    <phoneticPr fontId="18"/>
  </si>
  <si>
    <t>住戸階はエレベータ利用あり③及び④に適合</t>
    <rPh sb="0" eb="2">
      <t>ジュウコ</t>
    </rPh>
    <rPh sb="2" eb="3">
      <t>カイ</t>
    </rPh>
    <rPh sb="9" eb="11">
      <t>リヨウ</t>
    </rPh>
    <rPh sb="14" eb="15">
      <t>オヨ</t>
    </rPh>
    <rPh sb="18" eb="20">
      <t>テキゴウ</t>
    </rPh>
    <phoneticPr fontId="18"/>
  </si>
  <si>
    <t>□</t>
    <phoneticPr fontId="18"/>
  </si>
  <si>
    <t>③ 最上段の通路等への食い込み部分及び最下段の通路等への突出部分が設けられていないこと。</t>
    <phoneticPr fontId="18"/>
  </si>
  <si>
    <t>開放された廊下・階段なし</t>
    <rPh sb="0" eb="2">
      <t>カイホウ</t>
    </rPh>
    <rPh sb="5" eb="7">
      <t>ロウカ</t>
    </rPh>
    <rPh sb="8" eb="10">
      <t>カイダン</t>
    </rPh>
    <phoneticPr fontId="18"/>
  </si>
  <si>
    <t>手すりの踏面先端からの高さ</t>
    <rPh sb="0" eb="1">
      <t>テ</t>
    </rPh>
    <rPh sb="4" eb="5">
      <t>フ</t>
    </rPh>
    <rPh sb="5" eb="6">
      <t>ヅラ</t>
    </rPh>
    <rPh sb="6" eb="8">
      <t>センタン</t>
    </rPh>
    <rPh sb="11" eb="12">
      <t>タカ</t>
    </rPh>
    <phoneticPr fontId="18"/>
  </si>
  <si>
    <t>踏面先端から：</t>
    <rPh sb="0" eb="1">
      <t>フ</t>
    </rPh>
    <rPh sb="1" eb="2">
      <t>メン</t>
    </rPh>
    <rPh sb="2" eb="4">
      <t>センタン</t>
    </rPh>
    <phoneticPr fontId="18"/>
  </si>
  <si>
    <t>(3)
エレベーター</t>
    <phoneticPr fontId="18"/>
  </si>
  <si>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8"/>
  </si>
  <si>
    <t>該当部位なし(１)全住戸が出入口階</t>
    <rPh sb="0" eb="2">
      <t>ガイトウ</t>
    </rPh>
    <rPh sb="2" eb="4">
      <t>ブイ</t>
    </rPh>
    <phoneticPr fontId="18"/>
  </si>
  <si>
    <t>←以下及びイ～ハ記入なしで可</t>
    <rPh sb="1" eb="3">
      <t>イカ</t>
    </rPh>
    <rPh sb="3" eb="4">
      <t>オヨ</t>
    </rPh>
    <rPh sb="8" eb="10">
      <t>キニュウ</t>
    </rPh>
    <rPh sb="13" eb="14">
      <t>カ</t>
    </rPh>
    <phoneticPr fontId="18"/>
  </si>
  <si>
    <t>　(左の基準①)</t>
    <rPh sb="2" eb="3">
      <t>ヒダリ</t>
    </rPh>
    <rPh sb="4" eb="6">
      <t>キジュン</t>
    </rPh>
    <phoneticPr fontId="18"/>
  </si>
  <si>
    <t>□</t>
    <phoneticPr fontId="18"/>
  </si>
  <si>
    <t>左２～３行目をみたして適合　→</t>
    <rPh sb="0" eb="1">
      <t>ヒダリ</t>
    </rPh>
    <rPh sb="4" eb="6">
      <t>ギョウメ</t>
    </rPh>
    <rPh sb="11" eb="13">
      <t>テキゴウ</t>
    </rPh>
    <phoneticPr fontId="18"/>
  </si>
  <si>
    <t>□</t>
    <phoneticPr fontId="18"/>
  </si>
  <si>
    <t>エレベータで出入口階に到達</t>
    <rPh sb="6" eb="7">
      <t>デ</t>
    </rPh>
    <rPh sb="7" eb="9">
      <t>イリグチ</t>
    </rPh>
    <rPh sb="9" eb="10">
      <t>カイ</t>
    </rPh>
    <rPh sb="11" eb="13">
      <t>トウタツ</t>
    </rPh>
    <phoneticPr fontId="18"/>
  </si>
  <si>
    <t>１階分の階段で出入口階に到達</t>
    <rPh sb="1" eb="2">
      <t>カイ</t>
    </rPh>
    <rPh sb="2" eb="3">
      <t>ブン</t>
    </rPh>
    <rPh sb="4" eb="6">
      <t>カイダン</t>
    </rPh>
    <rPh sb="7" eb="8">
      <t>デ</t>
    </rPh>
    <rPh sb="8" eb="10">
      <t>イリグチ</t>
    </rPh>
    <rPh sb="10" eb="11">
      <t>カイ</t>
    </rPh>
    <rPh sb="12" eb="14">
      <t>トウタツ</t>
    </rPh>
    <phoneticPr fontId="18"/>
  </si>
  <si>
    <t>　(左の基準②)</t>
    <rPh sb="2" eb="3">
      <t>ヒダリ</t>
    </rPh>
    <rPh sb="4" eb="6">
      <t>キジュン</t>
    </rPh>
    <phoneticPr fontId="18"/>
  </si>
  <si>
    <t>該当部位なし(２)ＥＶ使わず出入口</t>
    <rPh sb="0" eb="2">
      <t>ガイトウ</t>
    </rPh>
    <rPh sb="2" eb="4">
      <t>ブイ</t>
    </rPh>
    <rPh sb="11" eb="12">
      <t>ツカ</t>
    </rPh>
    <rPh sb="14" eb="15">
      <t>デ</t>
    </rPh>
    <rPh sb="15" eb="17">
      <t>イリグチ</t>
    </rPh>
    <phoneticPr fontId="18"/>
  </si>
  <si>
    <t>イ～ハをみたす経路あり適合</t>
    <rPh sb="7" eb="9">
      <t>ケイロ</t>
    </rPh>
    <rPh sb="11" eb="13">
      <t>テキゴウ</t>
    </rPh>
    <phoneticPr fontId="18"/>
  </si>
  <si>
    <t>イ  エレベーター及びエレベーターホールの寸法が、次に掲げる基準に適合していること。</t>
    <phoneticPr fontId="18"/>
  </si>
  <si>
    <t>該当部位なし（エレベータ非設置等）</t>
    <rPh sb="0" eb="2">
      <t>ガイトウ</t>
    </rPh>
    <rPh sb="2" eb="4">
      <t>ブイ</t>
    </rPh>
    <rPh sb="12" eb="13">
      <t>ヒ</t>
    </rPh>
    <rPh sb="13" eb="15">
      <t>セッチ</t>
    </rPh>
    <rPh sb="15" eb="16">
      <t>ナド</t>
    </rPh>
    <phoneticPr fontId="18"/>
  </si>
  <si>
    <t>エレベーター出入口の有効幅員</t>
    <rPh sb="6" eb="9">
      <t>デイリグチ</t>
    </rPh>
    <rPh sb="10" eb="12">
      <t>ユウコウ</t>
    </rPh>
    <rPh sb="12" eb="14">
      <t>フクイン</t>
    </rPh>
    <phoneticPr fontId="18"/>
  </si>
  <si>
    <t>確保できる正方形の一辺の長さ</t>
    <rPh sb="0" eb="2">
      <t>カクホ</t>
    </rPh>
    <rPh sb="5" eb="8">
      <t>セイホウケイ</t>
    </rPh>
    <rPh sb="9" eb="11">
      <t>イッペン</t>
    </rPh>
    <rPh sb="12" eb="13">
      <t>ナガ</t>
    </rPh>
    <phoneticPr fontId="18"/>
  </si>
  <si>
    <t>(3)
エレベーター</t>
    <phoneticPr fontId="18"/>
  </si>
  <si>
    <t>該当しない→</t>
    <rPh sb="0" eb="2">
      <t>ガイトウ</t>
    </rPh>
    <phoneticPr fontId="18"/>
  </si>
  <si>
    <t>エレベータ設備がない</t>
    <rPh sb="5" eb="7">
      <t>セツビ</t>
    </rPh>
    <phoneticPr fontId="18"/>
  </si>
  <si>
    <t>高低差がない</t>
    <rPh sb="0" eb="3">
      <t>コウテイサ</t>
    </rPh>
    <phoneticPr fontId="18"/>
  </si>
  <si>
    <t>傾斜路と段の併設で対応（③に記述）</t>
    <rPh sb="0" eb="2">
      <t>ケイシャ</t>
    </rPh>
    <rPh sb="2" eb="3">
      <t>ロ</t>
    </rPh>
    <rPh sb="4" eb="5">
      <t>ダン</t>
    </rPh>
    <rPh sb="6" eb="8">
      <t>ヘイセツ</t>
    </rPh>
    <rPh sb="9" eb="11">
      <t>タイオウ</t>
    </rPh>
    <rPh sb="14" eb="16">
      <t>キジュツ</t>
    </rPh>
    <phoneticPr fontId="18"/>
  </si>
  <si>
    <t>有効幅員</t>
    <rPh sb="0" eb="2">
      <t>ユウコウ</t>
    </rPh>
    <rPh sb="2" eb="4">
      <t>フクイン</t>
    </rPh>
    <phoneticPr fontId="18"/>
  </si>
  <si>
    <t>設けた傾斜路有効幅員</t>
    <rPh sb="0" eb="1">
      <t>モウ</t>
    </rPh>
    <rPh sb="3" eb="5">
      <t>ケイシャ</t>
    </rPh>
    <rPh sb="5" eb="6">
      <t>ロ</t>
    </rPh>
    <rPh sb="6" eb="8">
      <t>ユウコウ</t>
    </rPh>
    <rPh sb="8" eb="10">
      <t>フクイン</t>
    </rPh>
    <phoneticPr fontId="18"/>
  </si>
  <si>
    <t>mm</t>
    <phoneticPr fontId="18"/>
  </si>
  <si>
    <t>②  手すりが、傾斜路の少なくとも片側に、かつ、床面からの高さが700㎜から900㎜の位置に設けられていること。</t>
    <phoneticPr fontId="18"/>
  </si>
  <si>
    <t>手すりを設置して適合　 →</t>
    <rPh sb="0" eb="1">
      <t>テ</t>
    </rPh>
    <rPh sb="4" eb="6">
      <t>セッチ</t>
    </rPh>
    <rPh sb="8" eb="10">
      <t>テキゴウ</t>
    </rPh>
    <phoneticPr fontId="18"/>
  </si>
  <si>
    <t>③  段が設けられている場合にあっては、当該段が(２)イの①から④に掲げる基準※に適合していること。</t>
    <phoneticPr fontId="18"/>
  </si>
  <si>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8"/>
  </si>
  <si>
    <t>□</t>
    <phoneticPr fontId="18"/>
  </si>
  <si>
    <t>□□□</t>
    <phoneticPr fontId="18"/>
  </si>
  <si>
    <t>□□■</t>
    <phoneticPr fontId="18"/>
  </si>
  <si>
    <t>□■□</t>
    <phoneticPr fontId="18"/>
  </si>
  <si>
    <t>■□□</t>
    <phoneticPr fontId="18"/>
  </si>
  <si>
    <t>mm</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</si>
  <si>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</si>
  <si>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</si>
  <si>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</si>
  <si>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</si>
  <si>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</si>
  <si>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</si>
  <si>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</si>
  <si>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</si>
  <si>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</si>
  <si>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１／</t>
    <phoneticPr fontId="18"/>
  </si>
  <si>
    <t>２  住宅の共用部分に係る基準</t>
    <phoneticPr fontId="18"/>
  </si>
  <si>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8"/>
  </si>
  <si>
    <t>（審査担当者使用欄）
記入加筆しないこと</t>
    <rPh sb="1" eb="3">
      <t>シンサ</t>
    </rPh>
    <rPh sb="3" eb="6">
      <t>タントウシャ</t>
    </rPh>
    <rPh sb="6" eb="8">
      <t>シヨウ</t>
    </rPh>
    <rPh sb="8" eb="9">
      <t>ラン</t>
    </rPh>
    <rPh sb="11" eb="13">
      <t>キニュウ</t>
    </rPh>
    <rPh sb="13" eb="15">
      <t>カヒツ</t>
    </rPh>
    <phoneticPr fontId="18"/>
  </si>
  <si>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8"/>
  </si>
  <si>
    <t>空間</t>
    <rPh sb="0" eb="2">
      <t>クウカン</t>
    </rPh>
    <phoneticPr fontId="18"/>
  </si>
  <si>
    <t>手すりの設置の基準</t>
    <rPh sb="0" eb="1">
      <t>テ</t>
    </rPh>
    <rPh sb="4" eb="6">
      <t>セッチ</t>
    </rPh>
    <rPh sb="7" eb="9">
      <t>キジュン</t>
    </rPh>
    <phoneticPr fontId="18"/>
  </si>
  <si>
    <t>少なくとも片側（勾配が45度を超える場合にあっては両側）に設けられていること。ただし、ホームエレベーターが設けられている場合にあっては、この限りでない。</t>
    <phoneticPr fontId="18"/>
  </si>
  <si>
    <t>① 踏面が240mm以上であり、かつ、けあげの寸法の２倍と踏面の寸法の和が550mm以上650mm以下であること。</t>
    <phoneticPr fontId="18"/>
  </si>
  <si>
    <t>住戸内にバルコニーなし</t>
    <rPh sb="0" eb="2">
      <t>ジュウコ</t>
    </rPh>
    <rPh sb="2" eb="3">
      <t>ナイ</t>
    </rPh>
    <phoneticPr fontId="18"/>
  </si>
  <si>
    <t>存在するが非開閉窓など転落のおそれなし</t>
    <phoneticPr fontId="18"/>
  </si>
  <si>
    <t>存在するが外部からの高さ１ｍ以下</t>
    <phoneticPr fontId="18"/>
  </si>
  <si>
    <t>住戸内に窓なし</t>
    <rPh sb="0" eb="2">
      <t>ジュウコ</t>
    </rPh>
    <rPh sb="2" eb="3">
      <t>ナイ</t>
    </rPh>
    <rPh sb="4" eb="5">
      <t>マド</t>
    </rPh>
    <phoneticPr fontId="18"/>
  </si>
  <si>
    <t>住戸内に開放廊下・階段なし</t>
    <rPh sb="0" eb="2">
      <t>ジュウコ</t>
    </rPh>
    <rPh sb="2" eb="3">
      <t>ナイ</t>
    </rPh>
    <rPh sb="4" eb="6">
      <t>カイホウ</t>
    </rPh>
    <rPh sb="6" eb="8">
      <t>ロウカ</t>
    </rPh>
    <rPh sb="9" eb="11">
      <t>カイダン</t>
    </rPh>
    <phoneticPr fontId="18"/>
  </si>
  <si>
    <t>住戸内に階の別はなく該当しない</t>
    <rPh sb="0" eb="2">
      <t>ジュウコ</t>
    </rPh>
    <rPh sb="2" eb="3">
      <t>ナイ</t>
    </rPh>
    <rPh sb="4" eb="5">
      <t>カイ</t>
    </rPh>
    <rPh sb="6" eb="7">
      <t>ベツ</t>
    </rPh>
    <rPh sb="10" eb="12">
      <t>ガイトウ</t>
    </rPh>
    <phoneticPr fontId="18"/>
  </si>
  <si>
    <t>非適合</t>
    <phoneticPr fontId="18"/>
  </si>
  <si>
    <t>便所</t>
    <phoneticPr fontId="18"/>
  </si>
  <si>
    <t>浴室</t>
    <phoneticPr fontId="18"/>
  </si>
  <si>
    <t>　２  住宅の共用部分に係る基準</t>
    <phoneticPr fontId="18"/>
  </si>
  <si>
    <t>適合　→</t>
    <rPh sb="0" eb="2">
      <t>テキゴウ</t>
    </rPh>
    <phoneticPr fontId="18"/>
  </si>
  <si>
    <t>非適合　→</t>
    <rPh sb="0" eb="1">
      <t>ヒ</t>
    </rPh>
    <rPh sb="1" eb="3">
      <t>テキゴウ</t>
    </rPh>
    <phoneticPr fontId="18"/>
  </si>
  <si>
    <t>浴室の短辺</t>
    <rPh sb="0" eb="2">
      <t>ヨクシツ</t>
    </rPh>
    <rPh sb="3" eb="5">
      <t>タンペン</t>
    </rPh>
    <phoneticPr fontId="18"/>
  </si>
  <si>
    <t>一戸建て</t>
    <rPh sb="0" eb="2">
      <t>イッコ</t>
    </rPh>
    <rPh sb="2" eb="3">
      <t>ダ</t>
    </rPh>
    <phoneticPr fontId="18"/>
  </si>
  <si>
    <t>一戸建て以外</t>
    <rPh sb="0" eb="2">
      <t>イッコ</t>
    </rPh>
    <rPh sb="2" eb="3">
      <t>ダ</t>
    </rPh>
    <rPh sb="4" eb="6">
      <t>イガイ</t>
    </rPh>
    <phoneticPr fontId="18"/>
  </si>
  <si>
    <t>浴室の面積</t>
    <rPh sb="0" eb="2">
      <t>ヨクシツ</t>
    </rPh>
    <rPh sb="3" eb="5">
      <t>メンセキ</t>
    </rPh>
    <phoneticPr fontId="18"/>
  </si>
  <si>
    <t>□■■</t>
    <phoneticPr fontId="18"/>
  </si>
  <si>
    <t>■□□</t>
    <phoneticPr fontId="18"/>
  </si>
  <si>
    <t>□■□</t>
    <phoneticPr fontId="18"/>
  </si>
  <si>
    <t>□□■</t>
    <phoneticPr fontId="18"/>
  </si>
  <si>
    <t>□□□</t>
    <phoneticPr fontId="18"/>
  </si>
  <si>
    <t>Ｂ（高齢者の居住の安定確保に関する法律施行規則第34条第１項第９号に規定する基準）の1(1)、2(1)、2(3)記載参照</t>
    <rPh sb="56" eb="58">
      <t>キサイ</t>
    </rPh>
    <rPh sb="58" eb="60">
      <t>サンショウ</t>
    </rPh>
    <phoneticPr fontId="18"/>
  </si>
  <si>
    <t>■■□□</t>
    <phoneticPr fontId="18"/>
  </si>
  <si>
    <t>■□■□</t>
    <phoneticPr fontId="18"/>
  </si>
  <si>
    <t>■□□■</t>
    <phoneticPr fontId="18"/>
  </si>
  <si>
    <t>□□□■</t>
    <phoneticPr fontId="18"/>
  </si>
  <si>
    <t>□□■□</t>
    <phoneticPr fontId="18"/>
  </si>
  <si>
    <t>□■□□</t>
    <phoneticPr fontId="18"/>
  </si>
  <si>
    <t>□</t>
    <phoneticPr fontId="1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</si>
  <si>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8"/>
  </si>
  <si>
    <t>二　廊下の幅</t>
    <phoneticPr fontId="18"/>
  </si>
  <si>
    <t>Ｂの1(2)記載参照</t>
    <phoneticPr fontId="18"/>
  </si>
  <si>
    <t>主たる廊下の幅は、七十八センチメートル以上
（柱の存する部分にあっては、七十五センチメートル以上）</t>
    <phoneticPr fontId="18"/>
  </si>
  <si>
    <t>□</t>
    <phoneticPr fontId="18"/>
  </si>
  <si>
    <t>□</t>
    <phoneticPr fontId="18"/>
  </si>
  <si>
    <t>三　出入口の幅</t>
    <phoneticPr fontId="18"/>
  </si>
  <si>
    <t>主たる居室の出入口の幅は七十五センチメートル以上</t>
    <phoneticPr fontId="18"/>
  </si>
  <si>
    <t>浴室の出入口の幅は六十センチメートル以上</t>
    <phoneticPr fontId="18"/>
  </si>
  <si>
    <t>四　浴室</t>
    <phoneticPr fontId="18"/>
  </si>
  <si>
    <t>浴室の短辺は百三十センチメートル以上
（一戸建ての住宅以外の住宅の用途に供する建築物内の住宅の浴室にあっては、百二十センチメートル以上）</t>
    <phoneticPr fontId="18"/>
  </si>
  <si>
    <t>※複数ある場合は最も厳しい状況を記入</t>
    <phoneticPr fontId="18"/>
  </si>
  <si>
    <t>cm</t>
    <phoneticPr fontId="18"/>
  </si>
  <si>
    <t>面積は二平方メートル以上
（一戸建ての住宅以外の住宅の用途に供する建築物内の住宅の浴室にあっては、一・八平方メートル以上）</t>
    <phoneticPr fontId="18"/>
  </si>
  <si>
    <r>
      <t>m</t>
    </r>
    <r>
      <rPr>
        <vertAlign val="superscript"/>
        <sz val="10"/>
        <color indexed="8"/>
        <rFont val="ＭＳ Ｐゴシック"/>
        <family val="3"/>
        <charset val="128"/>
      </rPr>
      <t>2</t>
    </r>
    <phoneticPr fontId="18"/>
  </si>
  <si>
    <t>五　住戸内の階段の各部の寸法は、次の各式に適合するもの
　であること。</t>
    <phoneticPr fontId="18"/>
  </si>
  <si>
    <t>Ｂの1(3)記載参照</t>
    <phoneticPr fontId="18"/>
  </si>
  <si>
    <t>Ｔ≧１９.５（Ｔ：踏面の寸法）</t>
    <phoneticPr fontId="18"/>
  </si>
  <si>
    <t>Ｒ÷Ｔ≦２２÷２１（Ｒ：けあげの寸法）</t>
    <phoneticPr fontId="18"/>
  </si>
  <si>
    <t xml:space="preserve">５５≦Ｔ＋２Ｒ≦６５ </t>
    <phoneticPr fontId="18"/>
  </si>
  <si>
    <t>六　主たる共用の階段の各部の寸法は、次の各式に適合する
　ものであること。</t>
    <phoneticPr fontId="18"/>
  </si>
  <si>
    <t>Ｂの2(2)記載参照</t>
    <phoneticPr fontId="18"/>
  </si>
  <si>
    <t>Ｔ≧２４（Ｔ：踏面の寸法）</t>
    <phoneticPr fontId="18"/>
  </si>
  <si>
    <t>５５≦Ｔ＋２Ｒ≦６５ （Ｒ：けあげの寸法）</t>
    <phoneticPr fontId="18"/>
  </si>
  <si>
    <t>七　以下には手すりを設けること</t>
    <phoneticPr fontId="18"/>
  </si>
  <si>
    <t>Ｂの1(4)記載参照</t>
    <phoneticPr fontId="18"/>
  </si>
  <si>
    <t>便所</t>
    <phoneticPr fontId="18"/>
  </si>
  <si>
    <t>浴室</t>
    <phoneticPr fontId="18"/>
  </si>
  <si>
    <t>住戸内の階段</t>
    <phoneticPr fontId="18"/>
  </si>
  <si>
    <t>八　階数が三以上である共同住宅の用途に供する建築物に
　は、原則として当該建築物の出入口のある階に停止する
　エレベーターを設置すること。</t>
    <phoneticPr fontId="18"/>
  </si>
  <si>
    <t>Ｂの2(3)記載参照</t>
    <phoneticPr fontId="1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</si>
  <si>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8"/>
  </si>
  <si>
    <t>階の別はあるが同一階にあり、適合</t>
    <rPh sb="0" eb="1">
      <t>カイ</t>
    </rPh>
    <rPh sb="2" eb="3">
      <t>ベツ</t>
    </rPh>
    <rPh sb="7" eb="9">
      <t>ドウイツ</t>
    </rPh>
    <rPh sb="9" eb="10">
      <t>カイ</t>
    </rPh>
    <rPh sb="14" eb="16">
      <t>テキゴウ</t>
    </rPh>
    <phoneticPr fontId="18"/>
  </si>
  <si>
    <t>□</t>
    <phoneticPr fontId="18"/>
  </si>
  <si>
    <t>住戸内の階段</t>
    <rPh sb="0" eb="2">
      <t>ジュウコ</t>
    </rPh>
    <phoneticPr fontId="1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</si>
  <si>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t>
    </r>
    <r>
      <rPr>
        <sz val="10"/>
        <color indexed="8"/>
        <rFont val="ＭＳ Ｐゴシック"/>
        <family val="3"/>
        <charset val="128"/>
      </rPr>
      <t>2</t>
    </r>
    <r>
      <rPr>
        <sz val="10"/>
        <color indexed="8"/>
        <rFont val="ＭＳ Ｐゴシック"/>
        <family val="3"/>
        <charset val="128"/>
      </rPr>
      <t>項第１号に規定する基準】</t>
    </r>
    <rPh sb="28" eb="29">
      <t>ダイ</t>
    </rPh>
    <rPh sb="30" eb="31">
      <t>コウ</t>
    </rPh>
    <phoneticPr fontId="18"/>
  </si>
  <si>
    <r>
      <t xml:space="preserve">手すり
</t>
    </r>
    <r>
      <rPr>
        <sz val="9"/>
        <rFont val="ＭＳ Ｐゴシック"/>
        <family val="3"/>
        <charset val="128"/>
      </rPr>
      <t xml:space="preserve">
※専用住戸
　内部</t>
    </r>
    <phoneticPr fontId="18"/>
  </si>
  <si>
    <t>浴槽出入りのためのものが設けられていること。</t>
    <phoneticPr fontId="18"/>
  </si>
  <si>
    <t>共用便所</t>
    <rPh sb="0" eb="2">
      <t>キョウヨウ</t>
    </rPh>
    <phoneticPr fontId="18"/>
  </si>
  <si>
    <t>共用浴室</t>
    <rPh sb="0" eb="2">
      <t>キョウヨウ</t>
    </rPh>
    <phoneticPr fontId="18"/>
  </si>
  <si>
    <r>
      <t xml:space="preserve">手すり
</t>
    </r>
    <r>
      <rPr>
        <sz val="9"/>
        <rFont val="ＭＳ Ｐゴシック"/>
        <family val="3"/>
        <charset val="128"/>
      </rPr>
      <t xml:space="preserve">
※共同居住型賃貸住宅の場合</t>
    </r>
    <rPh sb="7" eb="9">
      <t>キョウドウ</t>
    </rPh>
    <rPh sb="9" eb="12">
      <t>キョジュウガタ</t>
    </rPh>
    <rPh sb="12" eb="14">
      <t>チンタイ</t>
    </rPh>
    <rPh sb="14" eb="16">
      <t>ジュウタク</t>
    </rPh>
    <rPh sb="17" eb="19">
      <t>バアイ</t>
    </rPh>
    <phoneticPr fontId="18"/>
  </si>
  <si>
    <t>共用便所はなく該当しない</t>
    <rPh sb="0" eb="2">
      <t>キョウヨウ</t>
    </rPh>
    <rPh sb="2" eb="4">
      <t>ベンジョ</t>
    </rPh>
    <rPh sb="7" eb="9">
      <t>ガイトウ</t>
    </rPh>
    <phoneticPr fontId="18"/>
  </si>
  <si>
    <t>共用浴室はなく該当しない</t>
    <rPh sb="0" eb="2">
      <t>キョウヨウ</t>
    </rPh>
    <rPh sb="2" eb="4">
      <t>ヨクシツ</t>
    </rPh>
    <rPh sb="7" eb="9">
      <t>ガイトウ</t>
    </rPh>
    <phoneticPr fontId="18"/>
  </si>
  <si>
    <r>
      <t>終身建物賃貸借認可基準（加齢対応構造等） 適合チェックリスト （新築用）</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シュウシン</t>
    </rPh>
    <rPh sb="2" eb="4">
      <t>タテモノ</t>
    </rPh>
    <rPh sb="4" eb="7">
      <t>チンタイシャク</t>
    </rPh>
    <rPh sb="7" eb="9">
      <t>ニンカ</t>
    </rPh>
    <rPh sb="9" eb="11">
      <t>キジュン</t>
    </rPh>
    <rPh sb="12" eb="14">
      <t>カレイ</t>
    </rPh>
    <rPh sb="14" eb="16">
      <t>タイオウ</t>
    </rPh>
    <rPh sb="16" eb="19">
      <t>コウゾウナド</t>
    </rPh>
    <rPh sb="21" eb="23">
      <t>テキゴウ</t>
    </rPh>
    <rPh sb="32" eb="34">
      <t>シンチク</t>
    </rPh>
    <rPh sb="34" eb="35">
      <t>ヨウ</t>
    </rPh>
    <rPh sb="38" eb="41">
      <t>コウレイシャ</t>
    </rPh>
    <rPh sb="42" eb="44">
      <t>キョジュウ</t>
    </rPh>
    <rPh sb="45" eb="47">
      <t>アンテイ</t>
    </rPh>
    <rPh sb="47" eb="49">
      <t>カクホ</t>
    </rPh>
    <rPh sb="50" eb="51">
      <t>カン</t>
    </rPh>
    <rPh sb="53" eb="55">
      <t>ホウリツ</t>
    </rPh>
    <rPh sb="55" eb="57">
      <t>シコウ</t>
    </rPh>
    <rPh sb="57" eb="59">
      <t>キソク</t>
    </rPh>
    <rPh sb="59" eb="60">
      <t>ダイ</t>
    </rPh>
    <rPh sb="62" eb="63">
      <t>ジョウ</t>
    </rPh>
    <rPh sb="63" eb="64">
      <t>ダイ</t>
    </rPh>
    <rPh sb="65" eb="66">
      <t>コウ</t>
    </rPh>
    <rPh sb="66" eb="67">
      <t>ダイ</t>
    </rPh>
    <rPh sb="68" eb="69">
      <t>ゴウ</t>
    </rPh>
    <rPh sb="71" eb="72">
      <t>ダイ</t>
    </rPh>
    <rPh sb="73" eb="74">
      <t>ゴウ</t>
    </rPh>
    <rPh sb="75" eb="77">
      <t>キテイ</t>
    </rPh>
    <rPh sb="79" eb="81">
      <t>キジュン</t>
    </rPh>
    <phoneticPr fontId="18"/>
  </si>
  <si>
    <t>　１  住宅の専用部分（共同居住型賃貸住宅にあっては、専用部分並びに共用部分の便所及び浴室）に係る基準</t>
    <rPh sb="27" eb="29">
      <t>センヨウ</t>
    </rPh>
    <rPh sb="29" eb="31">
      <t>ブブン</t>
    </rPh>
    <rPh sb="31" eb="32">
      <t>ナラ</t>
    </rPh>
    <rPh sb="34" eb="36">
      <t>キョウヨウ</t>
    </rPh>
    <rPh sb="36" eb="38">
      <t>ブブン</t>
    </rPh>
    <phoneticPr fontId="18"/>
  </si>
  <si>
    <r>
      <t>終身建物賃貸借認可基準（加齢対応構造等） 適合チェックリスト（既存住宅用）</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【高齢者の居住の安定確保に関する法律施行規則第34条第2項第１号及び２号に規定する基準】</t>
    </r>
    <rPh sb="0" eb="2">
      <t>シュウシン</t>
    </rPh>
    <rPh sb="2" eb="4">
      <t>タテモノ</t>
    </rPh>
    <rPh sb="4" eb="7">
      <t>チンタイシャク</t>
    </rPh>
    <rPh sb="7" eb="9">
      <t>ニンカ</t>
    </rPh>
    <rPh sb="9" eb="11">
      <t>キジュン</t>
    </rPh>
    <rPh sb="12" eb="14">
      <t>カレイ</t>
    </rPh>
    <rPh sb="14" eb="16">
      <t>タイオウ</t>
    </rPh>
    <rPh sb="16" eb="19">
      <t>コウゾウナド</t>
    </rPh>
    <rPh sb="21" eb="23">
      <t>テキゴウ</t>
    </rPh>
    <rPh sb="31" eb="33">
      <t>キゾン</t>
    </rPh>
    <rPh sb="33" eb="35">
      <t>ジュウタク</t>
    </rPh>
    <rPh sb="35" eb="36">
      <t>ヨウ</t>
    </rPh>
    <rPh sb="39" eb="42">
      <t>コウレイシャ</t>
    </rPh>
    <rPh sb="43" eb="45">
      <t>キョジュウ</t>
    </rPh>
    <rPh sb="46" eb="48">
      <t>アンテイ</t>
    </rPh>
    <rPh sb="48" eb="50">
      <t>カクホ</t>
    </rPh>
    <rPh sb="51" eb="52">
      <t>カン</t>
    </rPh>
    <rPh sb="54" eb="56">
      <t>ホウリツ</t>
    </rPh>
    <rPh sb="56" eb="58">
      <t>セコウ</t>
    </rPh>
    <rPh sb="58" eb="60">
      <t>キソク</t>
    </rPh>
    <rPh sb="60" eb="61">
      <t>ダイ</t>
    </rPh>
    <rPh sb="63" eb="64">
      <t>ジョウ</t>
    </rPh>
    <rPh sb="64" eb="65">
      <t>ダイ</t>
    </rPh>
    <rPh sb="66" eb="67">
      <t>コウ</t>
    </rPh>
    <rPh sb="67" eb="68">
      <t>ダイ</t>
    </rPh>
    <rPh sb="69" eb="70">
      <t>ゴウ</t>
    </rPh>
    <rPh sb="70" eb="71">
      <t>オヨ</t>
    </rPh>
    <rPh sb="73" eb="74">
      <t>ゴウ</t>
    </rPh>
    <rPh sb="75" eb="77">
      <t>キテイ</t>
    </rPh>
    <rPh sb="79" eb="81">
      <t>キジュン</t>
    </rPh>
    <phoneticPr fontId="18"/>
  </si>
  <si>
    <t>一　床は、原則として段差のない構造のものであること。</t>
    <phoneticPr fontId="18"/>
  </si>
  <si>
    <t>便所、浴室及び住戸内の階段には、手すりを設けること。</t>
    <rPh sb="7" eb="9">
      <t>ジュウコ</t>
    </rPh>
    <phoneticPr fontId="1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</si>
  <si>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【高齢者の居住の安定確保に関する法律施行規則第34条第2項第</t>
    </r>
    <r>
      <rPr>
        <sz val="10"/>
        <color indexed="8"/>
        <rFont val="ＭＳ Ｐゴシック"/>
        <family val="3"/>
        <charset val="128"/>
      </rPr>
      <t>2</t>
    </r>
    <r>
      <rPr>
        <sz val="10"/>
        <color indexed="8"/>
        <rFont val="ＭＳ Ｐゴシック"/>
        <family val="3"/>
        <charset val="128"/>
      </rPr>
      <t>号に規定する基準】</t>
    </r>
    <phoneticPr fontId="18"/>
  </si>
  <si>
    <t>　　手すりが、次の表の（い）項に掲げる空間ごとに、（ろ）項に掲げる基準に適合していること。ただし、便所、浴室、玄関及び脱衣室にあっては、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内に存するものに限る。</t>
    <phoneticPr fontId="18"/>
  </si>
  <si>
    <t>（い）</t>
    <phoneticPr fontId="18"/>
  </si>
  <si>
    <t>（ろ）</t>
    <phoneticPr fontId="18"/>
  </si>
  <si>
    <t>　共同居住型賃貸住宅（賃借人（賃貸人が当該賃貸住宅に居住する場合にあっては、賃借人及び賃貸人）が共同して利用する居間、食堂、台所その他の居住の用に供する部分を有する賃貸住宅をいう。）にあっては、手すりが、次の表の（い）項に掲げる空間ごとに、（ろ）項に掲げる基準に適合しているこ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</si>
</sst>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56" x14ac:knownFonts="1">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indexed="8"/>
      <name val="ＭＳ Ｐゴシック"/>
      <family val="3"/>
      <charset val="128"/>
    </font>
    <font>
      <u/>
      <sz val="9"/>
      <color indexed="10"/>
      <name val="ＭＳ Ｐゴシック"/>
      <family val="3"/>
      <charset val="128"/>
    </font>
    <font>
      <sz val="9"/>
      <color indexed="8"/>
      <name val="ＭＳ Ｐゴシック"/>
      <family val="3"/>
      <charset val="128"/>
    </font>
    <font>
      <sz val="8"/>
      <color indexed="8"/>
      <name val="ＭＳ Ｐゴシック"/>
      <family val="3"/>
      <charset val="128"/>
    </font>
    <font>
      <u/>
      <sz val="9"/>
      <color indexed="8"/>
      <name val="ＭＳ Ｐゴシック"/>
      <family val="3"/>
      <charset val="128"/>
    </font>
    <font>
      <strike/>
      <sz val="9"/>
      <color indexed="10"/>
      <name val="ＭＳ 明朝"/>
      <family val="1"/>
      <charset val="128"/>
    </font>
    <font>
      <sz val="9"/>
      <color indexed="8"/>
      <name val="ＭＳ 明朝"/>
      <family val="1"/>
      <charset val="128"/>
    </font>
    <font>
      <sz val="16"/>
      <color indexed="8"/>
      <name val="ＭＳ Ｐゴシック"/>
      <family val="3"/>
      <charset val="128"/>
    </font>
    <font>
      <sz val="9"/>
      <color indexed="10"/>
      <name val="ＭＳ Ｐゴシック"/>
      <family val="3"/>
      <charset val="128"/>
    </font>
    <font>
      <sz val="11"/>
      <color indexed="8"/>
      <name val="ＭＳ Ｐゴシック"/>
      <family val="3"/>
      <charset val="128"/>
      <scheme val="minor"/>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46" fillId="2" borderId="0" applyNumberFormat="0" applyBorder="0" applyAlignment="0" applyProtection="0">
      <alignment vertical="center"/>
    </xf>
    <xf numFmtId="0" fontId="46" fillId="3" borderId="0" applyNumberFormat="0" applyBorder="0" applyAlignment="0" applyProtection="0">
      <alignment vertical="center"/>
    </xf>
    <xf numFmtId="0" fontId="46" fillId="4" borderId="0" applyNumberFormat="0" applyBorder="0" applyAlignment="0" applyProtection="0">
      <alignment vertical="center"/>
    </xf>
    <xf numFmtId="0" fontId="46" fillId="5" borderId="0" applyNumberFormat="0" applyBorder="0" applyAlignment="0" applyProtection="0">
      <alignment vertical="center"/>
    </xf>
    <xf numFmtId="0" fontId="46" fillId="6" borderId="0" applyNumberFormat="0" applyBorder="0" applyAlignment="0" applyProtection="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5" borderId="0" applyNumberFormat="0" applyBorder="0" applyAlignment="0" applyProtection="0">
      <alignment vertical="center"/>
    </xf>
    <xf numFmtId="0" fontId="46" fillId="8" borderId="0" applyNumberFormat="0" applyBorder="0" applyAlignment="0" applyProtection="0">
      <alignment vertical="center"/>
    </xf>
    <xf numFmtId="0" fontId="46"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2" fillId="0" borderId="0" applyNumberFormat="0" applyFill="0" applyBorder="0" applyAlignment="0" applyProtection="0">
      <alignment vertical="center"/>
    </xf>
    <xf numFmtId="0" fontId="3" fillId="20" borderId="1" applyNumberFormat="0" applyAlignment="0" applyProtection="0">
      <alignment vertical="center"/>
    </xf>
    <xf numFmtId="0" fontId="4" fillId="21" borderId="0" applyNumberFormat="0" applyBorder="0" applyAlignment="0" applyProtection="0">
      <alignment vertical="center"/>
    </xf>
    <xf numFmtId="0" fontId="46" fillId="22" borderId="2" applyNumberFormat="0" applyFont="0" applyAlignment="0" applyProtection="0">
      <alignment vertical="center"/>
    </xf>
    <xf numFmtId="0" fontId="5" fillId="0" borderId="3" applyNumberFormat="0" applyFill="0" applyAlignment="0" applyProtection="0">
      <alignment vertical="center"/>
    </xf>
    <xf numFmtId="0" fontId="6" fillId="3" borderId="0" applyNumberFormat="0" applyBorder="0" applyAlignment="0" applyProtection="0">
      <alignment vertical="center"/>
    </xf>
    <xf numFmtId="0" fontId="7" fillId="23" borderId="4" applyNumberFormat="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23" borderId="9" applyNumberFormat="0" applyAlignment="0" applyProtection="0">
      <alignment vertical="center"/>
    </xf>
    <xf numFmtId="0" fontId="14" fillId="0" borderId="0" applyNumberFormat="0" applyFill="0" applyBorder="0" applyAlignment="0" applyProtection="0">
      <alignment vertical="center"/>
    </xf>
    <xf numFmtId="0" fontId="15" fillId="7" borderId="4" applyNumberFormat="0" applyAlignment="0" applyProtection="0">
      <alignment vertical="center"/>
    </xf>
    <xf numFmtId="0" fontId="55" fillId="0" borderId="0">
      <alignment vertical="center"/>
    </xf>
    <xf numFmtId="0" fontId="16" fillId="0" borderId="0">
      <alignment vertical="center"/>
    </xf>
    <xf numFmtId="0" fontId="17" fillId="4" borderId="0" applyNumberFormat="0" applyBorder="0" applyAlignment="0" applyProtection="0">
      <alignment vertical="center"/>
    </xf>
  </cellStyleXfs>
  <cellXfs count="728">
    <xf numFmtId="0" fontId="0" fillId="0" borderId="0" xfId="0" applyAlignment="1">
      <alignment vertical="center"/>
    </xf>
    <xf numFmtId="0" fontId="16" fillId="0" borderId="0" xfId="42" applyFont="1">
      <alignment vertical="center"/>
    </xf>
    <xf numFmtId="0" fontId="16" fillId="0" borderId="0" xfId="42" applyFont="1" applyAlignment="1">
      <alignment vertical="center"/>
    </xf>
    <xf numFmtId="0" fontId="19" fillId="0" borderId="0" xfId="42" applyFont="1" applyAlignment="1">
      <alignment horizontal="centerContinuous" vertical="center"/>
    </xf>
    <xf numFmtId="0" fontId="16" fillId="0" borderId="0" xfId="42" applyFont="1" applyAlignment="1">
      <alignment horizontal="centerContinuous" vertical="center"/>
    </xf>
    <xf numFmtId="0" fontId="16" fillId="0" borderId="0" xfId="42" applyFont="1" applyBorder="1" applyAlignment="1">
      <alignment horizontal="center" vertical="center"/>
    </xf>
    <xf numFmtId="0" fontId="16" fillId="0" borderId="0" xfId="42" applyFont="1" applyBorder="1" applyAlignment="1">
      <alignment vertical="center"/>
    </xf>
    <xf numFmtId="0" fontId="21" fillId="0" borderId="0" xfId="0" applyFont="1" applyBorder="1" applyAlignment="1">
      <alignment vertical="center"/>
    </xf>
    <xf numFmtId="0" fontId="16" fillId="0" borderId="0" xfId="0" applyFont="1" applyBorder="1" applyAlignment="1">
      <alignment vertical="center"/>
    </xf>
    <xf numFmtId="0" fontId="16" fillId="0" borderId="0" xfId="42" applyFont="1" applyBorder="1">
      <alignment vertical="center"/>
    </xf>
    <xf numFmtId="0" fontId="23" fillId="0" borderId="0" xfId="42" applyFont="1" applyAlignment="1">
      <alignment vertical="center"/>
    </xf>
    <xf numFmtId="0" fontId="22" fillId="0" borderId="0" xfId="42" applyFont="1">
      <alignment vertical="center"/>
    </xf>
    <xf numFmtId="0" fontId="20" fillId="0" borderId="0" xfId="42" applyFont="1">
      <alignment vertical="center"/>
    </xf>
    <xf numFmtId="0" fontId="25" fillId="0" borderId="0" xfId="42" applyFont="1" applyAlignment="1">
      <alignment horizontal="center" wrapText="1"/>
    </xf>
    <xf numFmtId="0" fontId="16" fillId="0" borderId="0" xfId="42" applyFont="1" applyAlignment="1">
      <alignment horizontal="center" vertical="center"/>
    </xf>
    <xf numFmtId="0" fontId="16" fillId="0" borderId="10" xfId="42" applyFont="1" applyBorder="1" applyAlignment="1">
      <alignment horizontal="center" vertical="center" wrapText="1"/>
    </xf>
    <xf numFmtId="0" fontId="16" fillId="23" borderId="11" xfId="42" applyFont="1" applyFill="1" applyBorder="1" applyAlignment="1">
      <alignment vertical="center"/>
    </xf>
    <xf numFmtId="0" fontId="16" fillId="23" borderId="12" xfId="42" applyFont="1" applyFill="1" applyBorder="1" applyAlignment="1">
      <alignment vertical="center"/>
    </xf>
    <xf numFmtId="0" fontId="16" fillId="23" borderId="12" xfId="42" applyFont="1" applyFill="1" applyBorder="1" applyAlignment="1">
      <alignment vertical="top"/>
    </xf>
    <xf numFmtId="0" fontId="26" fillId="23" borderId="12" xfId="42" applyFont="1" applyFill="1" applyBorder="1">
      <alignment vertical="center"/>
    </xf>
    <xf numFmtId="0" fontId="26" fillId="23" borderId="12" xfId="42" applyFont="1" applyFill="1" applyBorder="1" applyAlignment="1">
      <alignment vertical="center"/>
    </xf>
    <xf numFmtId="0" fontId="26" fillId="23" borderId="13" xfId="42" applyFont="1" applyFill="1" applyBorder="1">
      <alignment vertical="center"/>
    </xf>
    <xf numFmtId="0" fontId="26" fillId="0" borderId="14" xfId="42" applyFont="1" applyBorder="1" applyAlignment="1">
      <alignment horizontal="right" vertical="center"/>
    </xf>
    <xf numFmtId="0" fontId="26" fillId="0" borderId="14" xfId="42" applyFont="1" applyBorder="1" applyAlignment="1">
      <alignment horizontal="left" vertical="center"/>
    </xf>
    <xf numFmtId="0" fontId="26" fillId="0" borderId="15" xfId="42" applyFont="1" applyBorder="1" applyAlignment="1">
      <alignment horizontal="left" vertical="center"/>
    </xf>
    <xf numFmtId="0" fontId="27" fillId="0" borderId="16" xfId="42" applyFont="1" applyBorder="1" applyAlignment="1">
      <alignment vertical="center"/>
    </xf>
    <xf numFmtId="0" fontId="27" fillId="0" borderId="14" xfId="42" applyFont="1" applyBorder="1" applyAlignment="1">
      <alignment vertical="center"/>
    </xf>
    <xf numFmtId="0" fontId="27" fillId="0" borderId="17" xfId="42" applyFont="1" applyBorder="1" applyAlignment="1">
      <alignment vertical="center" wrapText="1"/>
    </xf>
    <xf numFmtId="0" fontId="16" fillId="0" borderId="18" xfId="42" applyFont="1" applyBorder="1" applyAlignment="1">
      <alignment vertical="center" wrapText="1"/>
    </xf>
    <xf numFmtId="0" fontId="26" fillId="0" borderId="19" xfId="42" applyFont="1" applyFill="1" applyBorder="1" applyAlignment="1">
      <alignment horizontal="right" vertical="center" shrinkToFit="1"/>
    </xf>
    <xf numFmtId="0" fontId="26" fillId="0" borderId="0" xfId="42" applyFont="1" applyBorder="1" applyAlignment="1">
      <alignment horizontal="left" vertical="center"/>
    </xf>
    <xf numFmtId="0" fontId="26" fillId="0" borderId="0" xfId="42" applyFont="1" applyBorder="1" applyAlignment="1">
      <alignment horizontal="right" vertical="center"/>
    </xf>
    <xf numFmtId="0" fontId="26" fillId="0" borderId="20" xfId="42" applyFont="1" applyBorder="1" applyAlignment="1">
      <alignment horizontal="left" vertical="center"/>
    </xf>
    <xf numFmtId="0" fontId="27" fillId="24" borderId="18" xfId="42" applyFont="1" applyFill="1" applyBorder="1" applyAlignment="1">
      <alignment horizontal="right" vertical="center"/>
    </xf>
    <xf numFmtId="0" fontId="27" fillId="0" borderId="21" xfId="42" applyFont="1" applyBorder="1" applyAlignment="1">
      <alignment vertical="center" wrapText="1"/>
    </xf>
    <xf numFmtId="0" fontId="16" fillId="0" borderId="22" xfId="42" applyFont="1" applyBorder="1">
      <alignment vertical="center"/>
    </xf>
    <xf numFmtId="0" fontId="23" fillId="0" borderId="22" xfId="42" applyFont="1" applyBorder="1" applyAlignment="1">
      <alignment vertical="center"/>
    </xf>
    <xf numFmtId="0" fontId="23" fillId="0" borderId="0" xfId="42" applyFont="1" applyBorder="1" applyAlignment="1">
      <alignment vertical="center"/>
    </xf>
    <xf numFmtId="0" fontId="23" fillId="0" borderId="22" xfId="42" applyFont="1" applyBorder="1">
      <alignment vertical="center"/>
    </xf>
    <xf numFmtId="0" fontId="16" fillId="0" borderId="22" xfId="42" applyFont="1" applyBorder="1" applyAlignment="1">
      <alignment vertical="center"/>
    </xf>
    <xf numFmtId="0" fontId="26" fillId="0" borderId="19" xfId="42" applyFont="1" applyBorder="1" applyAlignment="1">
      <alignment horizontal="right" vertical="center"/>
    </xf>
    <xf numFmtId="0" fontId="27" fillId="0" borderId="18" xfId="42" applyFont="1" applyFill="1" applyBorder="1" applyAlignment="1">
      <alignment horizontal="right" vertical="center"/>
    </xf>
    <xf numFmtId="0" fontId="27" fillId="0" borderId="0" xfId="42" applyFont="1" applyBorder="1" applyAlignment="1">
      <alignment vertical="center"/>
    </xf>
    <xf numFmtId="0" fontId="26" fillId="24" borderId="19" xfId="42" applyFont="1" applyFill="1" applyBorder="1" applyAlignment="1">
      <alignment horizontal="right" vertical="center" shrinkToFit="1"/>
    </xf>
    <xf numFmtId="0" fontId="26" fillId="0" borderId="0" xfId="42" applyFont="1" applyBorder="1" applyAlignment="1">
      <alignment horizontal="left" vertical="center" shrinkToFit="1"/>
    </xf>
    <xf numFmtId="0" fontId="26" fillId="0" borderId="20" xfId="42" applyFont="1" applyBorder="1" applyAlignment="1">
      <alignment horizontal="left" vertical="center" shrinkToFit="1"/>
    </xf>
    <xf numFmtId="0" fontId="16" fillId="0" borderId="22" xfId="42" applyFont="1" applyBorder="1" applyAlignment="1">
      <alignment vertical="center" shrinkToFit="1"/>
    </xf>
    <xf numFmtId="0" fontId="26" fillId="0" borderId="19" xfId="42" applyFont="1" applyBorder="1" applyAlignment="1">
      <alignment horizontal="right" vertical="center" shrinkToFit="1"/>
    </xf>
    <xf numFmtId="0" fontId="26" fillId="0" borderId="0" xfId="42" applyFont="1" applyBorder="1" applyAlignment="1">
      <alignment horizontal="right" vertical="center" shrinkToFit="1"/>
    </xf>
    <xf numFmtId="0" fontId="27" fillId="0" borderId="18" xfId="42" applyFont="1" applyBorder="1" applyAlignment="1">
      <alignment vertical="center"/>
    </xf>
    <xf numFmtId="0" fontId="26" fillId="24" borderId="23" xfId="42" applyFont="1" applyFill="1" applyBorder="1" applyAlignment="1">
      <alignment horizontal="right" vertical="center"/>
    </xf>
    <xf numFmtId="0" fontId="26" fillId="0" borderId="23" xfId="42" applyFont="1" applyBorder="1" applyAlignment="1">
      <alignment horizontal="left" vertical="center"/>
    </xf>
    <xf numFmtId="0" fontId="26" fillId="0" borderId="24" xfId="42" applyFont="1" applyBorder="1" applyAlignment="1">
      <alignment horizontal="left" vertical="center"/>
    </xf>
    <xf numFmtId="0" fontId="27" fillId="0" borderId="25" xfId="42" applyFont="1" applyBorder="1" applyAlignment="1">
      <alignment vertical="center" wrapText="1"/>
    </xf>
    <xf numFmtId="0" fontId="23" fillId="0" borderId="0" xfId="42" applyFont="1" applyBorder="1">
      <alignment vertical="center"/>
    </xf>
    <xf numFmtId="0" fontId="26" fillId="0" borderId="26" xfId="42" applyFont="1" applyBorder="1" applyAlignment="1">
      <alignment horizontal="left" vertical="center"/>
    </xf>
    <xf numFmtId="0" fontId="26" fillId="24" borderId="0" xfId="42" applyFont="1" applyFill="1" applyBorder="1" applyAlignment="1">
      <alignment horizontal="right" vertical="center"/>
    </xf>
    <xf numFmtId="0" fontId="27" fillId="0" borderId="0" xfId="42" applyFont="1" applyBorder="1" applyAlignment="1">
      <alignment vertical="center" shrinkToFit="1"/>
    </xf>
    <xf numFmtId="0" fontId="28" fillId="24" borderId="0" xfId="42" applyFont="1" applyFill="1" applyBorder="1" applyAlignment="1">
      <alignment vertical="center"/>
    </xf>
    <xf numFmtId="0" fontId="26" fillId="24" borderId="27" xfId="42" applyFont="1" applyFill="1" applyBorder="1" applyAlignment="1">
      <alignment horizontal="right" vertical="center"/>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8" fillId="24" borderId="27" xfId="42" applyFont="1" applyFill="1" applyBorder="1" applyAlignment="1">
      <alignment vertical="center"/>
    </xf>
    <xf numFmtId="0" fontId="27" fillId="0" borderId="27" xfId="42" applyFont="1" applyBorder="1" applyAlignment="1">
      <alignment vertical="center"/>
    </xf>
    <xf numFmtId="0" fontId="16" fillId="0" borderId="29" xfId="42" applyFont="1" applyBorder="1" applyAlignment="1">
      <alignment vertical="center" wrapText="1"/>
    </xf>
    <xf numFmtId="0" fontId="26" fillId="24" borderId="30" xfId="42" applyFont="1" applyFill="1" applyBorder="1" applyAlignment="1">
      <alignment horizontal="right" vertical="center"/>
    </xf>
    <xf numFmtId="0" fontId="26" fillId="0" borderId="30" xfId="42" applyFont="1" applyBorder="1" applyAlignment="1">
      <alignment horizontal="left" vertical="center"/>
    </xf>
    <xf numFmtId="0" fontId="26" fillId="0" borderId="31" xfId="42" applyFont="1" applyBorder="1" applyAlignment="1">
      <alignment horizontal="left" vertical="center"/>
    </xf>
    <xf numFmtId="0" fontId="27" fillId="0" borderId="32" xfId="42" applyFont="1" applyBorder="1" applyAlignment="1">
      <alignment vertical="center"/>
    </xf>
    <xf numFmtId="0" fontId="27" fillId="0" borderId="30" xfId="42" applyFont="1" applyBorder="1" applyAlignment="1">
      <alignment vertical="center"/>
    </xf>
    <xf numFmtId="0" fontId="27" fillId="0" borderId="33" xfId="42" applyFont="1" applyBorder="1" applyAlignment="1">
      <alignment vertical="center" wrapText="1"/>
    </xf>
    <xf numFmtId="0" fontId="27" fillId="0" borderId="34" xfId="42" applyFont="1" applyBorder="1" applyAlignment="1"/>
    <xf numFmtId="0" fontId="27" fillId="0" borderId="23" xfId="42" applyFont="1" applyBorder="1" applyAlignment="1">
      <alignment vertical="center"/>
    </xf>
    <xf numFmtId="0" fontId="24" fillId="0" borderId="24" xfId="42" applyFont="1" applyFill="1" applyBorder="1" applyAlignment="1">
      <alignment horizontal="right" vertical="top"/>
    </xf>
    <xf numFmtId="0" fontId="27" fillId="0" borderId="20" xfId="42" applyFont="1" applyBorder="1" applyAlignment="1">
      <alignment vertical="center"/>
    </xf>
    <xf numFmtId="0" fontId="27" fillId="24" borderId="0" xfId="42" applyFont="1" applyFill="1" applyBorder="1" applyAlignment="1">
      <alignment horizontal="right" vertical="center"/>
    </xf>
    <xf numFmtId="0" fontId="23" fillId="0" borderId="20" xfId="42" applyFont="1" applyBorder="1" applyAlignment="1">
      <alignment vertical="center"/>
    </xf>
    <xf numFmtId="0" fontId="16" fillId="0" borderId="35" xfId="42" applyFont="1" applyBorder="1" applyAlignment="1">
      <alignment vertical="center" wrapText="1"/>
    </xf>
    <xf numFmtId="0" fontId="26" fillId="0" borderId="27" xfId="42" applyFont="1" applyBorder="1" applyAlignment="1">
      <alignment horizontal="left" vertical="center"/>
    </xf>
    <xf numFmtId="0" fontId="26" fillId="0" borderId="28" xfId="42" applyFont="1" applyBorder="1" applyAlignment="1">
      <alignment horizontal="left" vertical="center"/>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0" borderId="27" xfId="42" applyFont="1" applyFill="1" applyBorder="1" applyAlignment="1">
      <alignment horizontal="right" vertical="center"/>
    </xf>
    <xf numFmtId="0" fontId="27" fillId="0" borderId="28" xfId="42" applyFont="1" applyFill="1" applyBorder="1" applyAlignment="1">
      <alignment vertical="center"/>
    </xf>
    <xf numFmtId="0" fontId="27" fillId="0" borderId="34" xfId="42" applyFont="1" applyFill="1" applyBorder="1" applyAlignment="1">
      <alignment vertical="center"/>
    </xf>
    <xf numFmtId="0" fontId="27" fillId="0" borderId="23" xfId="42" applyFont="1" applyFill="1" applyBorder="1" applyAlignment="1">
      <alignment vertical="center"/>
    </xf>
    <xf numFmtId="0" fontId="27" fillId="0" borderId="23" xfId="42" applyFont="1" applyFill="1" applyBorder="1" applyAlignment="1">
      <alignment horizontal="right" vertical="center"/>
    </xf>
    <xf numFmtId="0" fontId="26" fillId="0" borderId="0" xfId="42" applyFont="1" applyFill="1" applyBorder="1" applyAlignment="1">
      <alignment horizontal="right" vertical="center"/>
    </xf>
    <xf numFmtId="0" fontId="26" fillId="0" borderId="0" xfId="42" applyFont="1" applyFill="1" applyBorder="1" applyAlignment="1">
      <alignment horizontal="left" vertical="center"/>
    </xf>
    <xf numFmtId="0" fontId="26" fillId="0" borderId="20" xfId="42" applyFont="1" applyFill="1" applyBorder="1" applyAlignment="1">
      <alignment horizontal="left" vertical="center"/>
    </xf>
    <xf numFmtId="0" fontId="27" fillId="0" borderId="0" xfId="42" applyFont="1" applyFill="1" applyBorder="1" applyAlignment="1">
      <alignment vertical="center"/>
    </xf>
    <xf numFmtId="0" fontId="27" fillId="0" borderId="0" xfId="42" applyFont="1" applyFill="1" applyBorder="1" applyAlignment="1">
      <alignment vertical="center" shrinkToFit="1"/>
    </xf>
    <xf numFmtId="0" fontId="27" fillId="0" borderId="20" xfId="42" applyFont="1" applyFill="1" applyBorder="1" applyAlignment="1">
      <alignment vertical="center"/>
    </xf>
    <xf numFmtId="0" fontId="26" fillId="0" borderId="27" xfId="42" applyFont="1" applyFill="1" applyBorder="1" applyAlignment="1">
      <alignment horizontal="right" vertical="center"/>
    </xf>
    <xf numFmtId="0" fontId="26" fillId="0" borderId="27" xfId="42" applyFont="1" applyFill="1" applyBorder="1" applyAlignment="1">
      <alignment horizontal="left" vertical="center"/>
    </xf>
    <xf numFmtId="0" fontId="26" fillId="0" borderId="28" xfId="42" applyFont="1" applyFill="1" applyBorder="1" applyAlignment="1">
      <alignment horizontal="left" vertical="center"/>
    </xf>
    <xf numFmtId="0" fontId="27" fillId="0" borderId="36" xfId="42" applyFont="1" applyFill="1" applyBorder="1" applyAlignment="1">
      <alignment horizontal="right" vertical="center" wrapText="1"/>
    </xf>
    <xf numFmtId="0" fontId="27" fillId="0" borderId="27" xfId="42" applyFont="1" applyFill="1" applyBorder="1" applyAlignment="1">
      <alignment vertical="center" wrapText="1"/>
    </xf>
    <xf numFmtId="0" fontId="26" fillId="0" borderId="23" xfId="42" applyFont="1" applyFill="1" applyBorder="1" applyAlignment="1">
      <alignment horizontal="right" vertical="center"/>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7" fillId="0" borderId="34" xfId="42" applyFont="1" applyFill="1" applyBorder="1" applyAlignment="1">
      <alignment horizontal="right" vertical="center" wrapText="1"/>
    </xf>
    <xf numFmtId="0" fontId="27" fillId="0" borderId="23" xfId="42" applyFont="1" applyFill="1" applyBorder="1" applyAlignment="1">
      <alignment vertical="center" wrapText="1"/>
    </xf>
    <xf numFmtId="0" fontId="27" fillId="0" borderId="0" xfId="42" applyFont="1" applyFill="1" applyBorder="1" applyAlignment="1">
      <alignment horizontal="left" vertical="center" shrinkToFit="1"/>
    </xf>
    <xf numFmtId="0" fontId="27" fillId="0" borderId="0" xfId="42" applyFont="1" applyFill="1" applyBorder="1" applyAlignment="1">
      <alignment horizontal="left" vertical="center"/>
    </xf>
    <xf numFmtId="0" fontId="27" fillId="0" borderId="20" xfId="42" applyFont="1" applyBorder="1" applyAlignment="1">
      <alignment horizontal="left" vertical="center"/>
    </xf>
    <xf numFmtId="0" fontId="23" fillId="0" borderId="0" xfId="42" applyFont="1" applyAlignment="1">
      <alignment horizontal="right" vertical="center"/>
    </xf>
    <xf numFmtId="0" fontId="27" fillId="0" borderId="20" xfId="42" applyFont="1" applyBorder="1" applyAlignment="1">
      <alignment horizontal="left" vertical="center" shrinkToFit="1"/>
    </xf>
    <xf numFmtId="0" fontId="25" fillId="24" borderId="0" xfId="42" applyFont="1" applyFill="1" applyBorder="1" applyAlignment="1">
      <alignment horizontal="right" vertical="center"/>
    </xf>
    <xf numFmtId="0" fontId="25" fillId="0" borderId="0" xfId="42" applyFont="1" applyBorder="1" applyAlignment="1">
      <alignment horizontal="left" vertical="center"/>
    </xf>
    <xf numFmtId="0" fontId="25" fillId="0" borderId="20" xfId="42" applyFont="1" applyBorder="1" applyAlignment="1">
      <alignment horizontal="left" vertical="center"/>
    </xf>
    <xf numFmtId="0" fontId="25" fillId="0" borderId="0" xfId="0" applyFont="1" applyBorder="1" applyAlignment="1">
      <alignment horizontal="right" vertical="center"/>
    </xf>
    <xf numFmtId="0" fontId="25" fillId="24" borderId="0" xfId="0" applyFont="1" applyFill="1" applyBorder="1" applyAlignment="1">
      <alignment horizontal="left" vertical="center" shrinkToFit="1"/>
    </xf>
    <xf numFmtId="0" fontId="25" fillId="0" borderId="0" xfId="0" applyFont="1" applyBorder="1" applyAlignment="1">
      <alignment horizontal="left" vertical="center"/>
    </xf>
    <xf numFmtId="0" fontId="25" fillId="0" borderId="20" xfId="0" applyFont="1" applyBorder="1" applyAlignment="1">
      <alignment horizontal="left" vertical="center"/>
    </xf>
    <xf numFmtId="0" fontId="29" fillId="0" borderId="0" xfId="42" applyFont="1">
      <alignment vertical="center"/>
    </xf>
    <xf numFmtId="0" fontId="29" fillId="0" borderId="0" xfId="42" applyFont="1" applyAlignment="1">
      <alignment vertical="center" shrinkToFit="1"/>
    </xf>
    <xf numFmtId="0" fontId="29" fillId="25" borderId="0" xfId="42" applyFont="1" applyFill="1" applyAlignment="1">
      <alignment shrinkToFit="1"/>
    </xf>
    <xf numFmtId="0" fontId="29" fillId="0" borderId="0" xfId="42" applyFont="1" applyBorder="1">
      <alignment vertical="center"/>
    </xf>
    <xf numFmtId="177" fontId="29" fillId="0" borderId="0" xfId="42" applyNumberFormat="1" applyFont="1" applyBorder="1" applyAlignment="1">
      <alignment vertical="center" shrinkToFit="1"/>
    </xf>
    <xf numFmtId="0" fontId="29" fillId="0" borderId="34" xfId="42" applyFont="1" applyBorder="1" applyAlignment="1">
      <alignment horizontal="right" vertical="top" shrinkToFit="1"/>
    </xf>
    <xf numFmtId="0" fontId="29" fillId="0" borderId="37" xfId="42" applyFont="1" applyBorder="1">
      <alignment vertical="center"/>
    </xf>
    <xf numFmtId="177" fontId="29" fillId="0" borderId="27" xfId="42" applyNumberFormat="1" applyFont="1" applyBorder="1" applyAlignment="1">
      <alignment vertical="center" shrinkToFit="1"/>
    </xf>
    <xf numFmtId="177" fontId="29" fillId="0" borderId="28" xfId="42" applyNumberFormat="1" applyFont="1" applyBorder="1" applyAlignment="1">
      <alignment vertical="center" shrinkToFit="1"/>
    </xf>
    <xf numFmtId="177" fontId="31" fillId="0" borderId="34" xfId="42" applyNumberFormat="1" applyFont="1" applyBorder="1" applyAlignment="1">
      <alignment vertical="top" shrinkToFit="1"/>
    </xf>
    <xf numFmtId="177" fontId="29" fillId="0" borderId="23" xfId="42" applyNumberFormat="1" applyFont="1" applyBorder="1" applyAlignment="1">
      <alignment vertical="center" shrinkToFit="1"/>
    </xf>
    <xf numFmtId="0" fontId="29" fillId="0" borderId="0" xfId="42" applyFont="1" applyBorder="1" applyAlignment="1">
      <alignment vertical="center" shrinkToFit="1"/>
    </xf>
    <xf numFmtId="177" fontId="16" fillId="0" borderId="0" xfId="42" applyNumberFormat="1" applyFont="1" applyBorder="1" applyAlignment="1">
      <alignment shrinkToFit="1"/>
    </xf>
    <xf numFmtId="177" fontId="31" fillId="0" borderId="0" xfId="42" applyNumberFormat="1" applyFont="1" applyBorder="1" applyAlignment="1">
      <alignment vertical="top" shrinkToFit="1"/>
    </xf>
    <xf numFmtId="177" fontId="16" fillId="0" borderId="0" xfId="42" applyNumberFormat="1" applyFont="1" applyBorder="1" applyAlignment="1">
      <alignment vertical="top" shrinkToFit="1"/>
    </xf>
    <xf numFmtId="177" fontId="16" fillId="0" borderId="0" xfId="42" applyNumberFormat="1" applyFont="1" applyBorder="1" applyAlignment="1">
      <alignment vertical="center" shrinkToFit="1"/>
    </xf>
    <xf numFmtId="0" fontId="16" fillId="0" borderId="0" xfId="42" applyFont="1" applyBorder="1" applyAlignment="1">
      <alignment vertical="center" shrinkToFit="1"/>
    </xf>
    <xf numFmtId="0" fontId="16" fillId="0" borderId="35" xfId="42" applyFont="1" applyFill="1" applyBorder="1" applyAlignment="1">
      <alignment vertical="center" wrapText="1"/>
    </xf>
    <xf numFmtId="0" fontId="26" fillId="0" borderId="27" xfId="0" applyFont="1" applyFill="1" applyBorder="1" applyAlignment="1">
      <alignment horizontal="left" vertical="center"/>
    </xf>
    <xf numFmtId="0" fontId="27" fillId="0" borderId="38" xfId="42" applyFont="1" applyFill="1" applyBorder="1" applyAlignment="1">
      <alignment vertical="center" wrapText="1"/>
    </xf>
    <xf numFmtId="0" fontId="16" fillId="0" borderId="0" xfId="42" applyFont="1" applyFill="1">
      <alignment vertical="center"/>
    </xf>
    <xf numFmtId="0" fontId="16" fillId="0" borderId="0" xfId="42" applyFont="1" applyFill="1" applyAlignment="1">
      <alignment vertical="center"/>
    </xf>
    <xf numFmtId="0" fontId="27" fillId="0" borderId="34" xfId="42" applyFont="1" applyBorder="1" applyAlignment="1">
      <alignment vertical="center"/>
    </xf>
    <xf numFmtId="0" fontId="27" fillId="0" borderId="20" xfId="42" applyFont="1" applyBorder="1" applyAlignment="1">
      <alignment vertical="center" shrinkToFit="1"/>
    </xf>
    <xf numFmtId="0" fontId="27" fillId="0" borderId="0" xfId="42" applyFont="1" applyBorder="1" applyAlignment="1">
      <alignment vertical="top"/>
    </xf>
    <xf numFmtId="0" fontId="16" fillId="0" borderId="39" xfId="42" applyFont="1" applyBorder="1" applyAlignment="1">
      <alignment vertical="center" wrapText="1"/>
    </xf>
    <xf numFmtId="0" fontId="26" fillId="0" borderId="40" xfId="42" applyFont="1" applyBorder="1" applyAlignment="1">
      <alignment horizontal="left" vertical="center"/>
    </xf>
    <xf numFmtId="0" fontId="26" fillId="0" borderId="41" xfId="42" applyFont="1" applyBorder="1" applyAlignment="1">
      <alignment horizontal="left" vertical="center"/>
    </xf>
    <xf numFmtId="0" fontId="27" fillId="0" borderId="42" xfId="42" applyFont="1" applyBorder="1" applyAlignment="1">
      <alignment vertical="center"/>
    </xf>
    <xf numFmtId="0" fontId="27" fillId="0" borderId="40" xfId="42" applyFont="1" applyBorder="1" applyAlignment="1">
      <alignment vertical="center"/>
    </xf>
    <xf numFmtId="0" fontId="26" fillId="24" borderId="14" xfId="42" applyFont="1" applyFill="1" applyBorder="1" applyAlignment="1">
      <alignment horizontal="right" vertical="center"/>
    </xf>
    <xf numFmtId="0" fontId="16" fillId="0" borderId="42" xfId="42" applyFont="1" applyBorder="1" applyAlignment="1">
      <alignment vertical="center" wrapText="1"/>
    </xf>
    <xf numFmtId="0" fontId="26" fillId="0" borderId="40" xfId="42" applyFont="1" applyFill="1" applyBorder="1" applyAlignment="1">
      <alignment horizontal="right" vertical="center"/>
    </xf>
    <xf numFmtId="0" fontId="27" fillId="0" borderId="40" xfId="42" applyFont="1" applyFill="1" applyBorder="1" applyAlignment="1">
      <alignment vertical="center"/>
    </xf>
    <xf numFmtId="0" fontId="22" fillId="0" borderId="0" xfId="42" applyFont="1" applyBorder="1" applyAlignment="1">
      <alignment horizontal="center" vertical="center"/>
    </xf>
    <xf numFmtId="0" fontId="27" fillId="0" borderId="18" xfId="42" applyFont="1" applyFill="1" applyBorder="1" applyAlignment="1">
      <alignment vertical="center"/>
    </xf>
    <xf numFmtId="178" fontId="34" fillId="0" borderId="0" xfId="42" applyNumberFormat="1" applyFont="1" applyAlignment="1"/>
    <xf numFmtId="0" fontId="23" fillId="0" borderId="0" xfId="42" quotePrefix="1" applyFont="1" applyAlignment="1">
      <alignment horizontal="right" vertical="top"/>
    </xf>
    <xf numFmtId="0" fontId="23" fillId="0" borderId="0" xfId="42" applyFont="1" applyBorder="1" applyAlignment="1">
      <alignment horizontal="right" vertical="center"/>
    </xf>
    <xf numFmtId="0" fontId="23" fillId="0" borderId="22" xfId="42" applyFont="1" applyBorder="1" applyAlignment="1">
      <alignment vertical="center" shrinkToFit="1"/>
    </xf>
    <xf numFmtId="0" fontId="26" fillId="24" borderId="14" xfId="42" applyFont="1" applyFill="1" applyBorder="1" applyAlignment="1">
      <alignment horizontal="right" vertical="center" shrinkToFit="1"/>
    </xf>
    <xf numFmtId="0" fontId="26" fillId="0" borderId="14" xfId="42" applyFont="1" applyFill="1" applyBorder="1" applyAlignment="1">
      <alignment horizontal="left" vertical="center"/>
    </xf>
    <xf numFmtId="0" fontId="26" fillId="0" borderId="15" xfId="42" applyFont="1" applyFill="1" applyBorder="1" applyAlignment="1">
      <alignment horizontal="left" vertical="center"/>
    </xf>
    <xf numFmtId="0" fontId="27" fillId="0" borderId="16" xfId="42" applyFont="1" applyFill="1" applyBorder="1" applyAlignment="1">
      <alignment vertical="center"/>
    </xf>
    <xf numFmtId="0" fontId="27" fillId="0" borderId="14" xfId="42" applyFont="1" applyFill="1" applyBorder="1" applyAlignment="1">
      <alignment vertical="center"/>
    </xf>
    <xf numFmtId="0" fontId="27" fillId="0" borderId="17" xfId="42" applyFont="1" applyFill="1" applyBorder="1" applyAlignment="1">
      <alignment vertical="center" wrapText="1"/>
    </xf>
    <xf numFmtId="0" fontId="26" fillId="24" borderId="0" xfId="42" applyFont="1" applyFill="1" applyBorder="1" applyAlignment="1">
      <alignment horizontal="right" vertical="center" shrinkToFit="1"/>
    </xf>
    <xf numFmtId="0" fontId="27" fillId="0" borderId="21" xfId="42" applyFont="1" applyFill="1" applyBorder="1" applyAlignment="1">
      <alignment vertical="center" wrapText="1"/>
    </xf>
    <xf numFmtId="0" fontId="26" fillId="24" borderId="27" xfId="42" applyFont="1" applyFill="1" applyBorder="1" applyAlignment="1">
      <alignment horizontal="right" vertical="center" shrinkToFit="1"/>
    </xf>
    <xf numFmtId="0" fontId="16" fillId="0" borderId="22" xfId="42" applyFont="1" applyBorder="1" applyAlignment="1">
      <alignment horizontal="center" vertical="center" wrapText="1"/>
    </xf>
    <xf numFmtId="0" fontId="26" fillId="0" borderId="43" xfId="42" applyFont="1" applyFill="1" applyBorder="1" applyAlignment="1">
      <alignment horizontal="left" vertical="center"/>
    </xf>
    <xf numFmtId="0" fontId="16" fillId="0" borderId="37" xfId="42" applyFont="1" applyBorder="1" applyAlignment="1">
      <alignment horizontal="center" vertical="center" wrapText="1"/>
    </xf>
    <xf numFmtId="0" fontId="26" fillId="0" borderId="19" xfId="42" applyFont="1" applyFill="1" applyBorder="1" applyAlignment="1">
      <alignment horizontal="left" vertical="center"/>
    </xf>
    <xf numFmtId="0" fontId="27" fillId="0" borderId="0" xfId="42" applyFont="1" applyFill="1" applyBorder="1" applyAlignment="1">
      <alignment horizontal="right" vertical="center"/>
    </xf>
    <xf numFmtId="0" fontId="28" fillId="0" borderId="0" xfId="42" applyFont="1" applyFill="1" applyBorder="1" applyAlignment="1">
      <alignment vertical="center"/>
    </xf>
    <xf numFmtId="0" fontId="24" fillId="0" borderId="20" xfId="42" applyFont="1" applyFill="1" applyBorder="1" applyAlignment="1">
      <alignment horizontal="right" vertical="top"/>
    </xf>
    <xf numFmtId="179" fontId="23" fillId="0" borderId="22" xfId="42" applyNumberFormat="1" applyFont="1" applyBorder="1" applyAlignment="1">
      <alignment horizontal="left" vertical="center"/>
    </xf>
    <xf numFmtId="0" fontId="27" fillId="0" borderId="20" xfId="42" applyFont="1" applyFill="1" applyBorder="1" applyAlignment="1">
      <alignment vertical="center" shrinkToFit="1"/>
    </xf>
    <xf numFmtId="0" fontId="27" fillId="0" borderId="36" xfId="42" applyFont="1" applyFill="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27" fillId="0" borderId="36" xfId="42" applyFont="1" applyBorder="1" applyAlignment="1">
      <alignment vertical="center"/>
    </xf>
    <xf numFmtId="0" fontId="26" fillId="0" borderId="43" xfId="42" applyFont="1" applyBorder="1" applyAlignment="1">
      <alignment horizontal="left" vertical="center"/>
    </xf>
    <xf numFmtId="0" fontId="27" fillId="0" borderId="24" xfId="42" applyFont="1" applyFill="1" applyBorder="1" applyAlignment="1">
      <alignment vertical="center"/>
    </xf>
    <xf numFmtId="0" fontId="26" fillId="0" borderId="19" xfId="42" applyFont="1" applyFill="1" applyBorder="1" applyAlignment="1">
      <alignment horizontal="right" vertical="center"/>
    </xf>
    <xf numFmtId="0" fontId="26" fillId="0" borderId="44" xfId="42" applyFont="1" applyFill="1" applyBorder="1" applyAlignment="1">
      <alignment horizontal="left" vertical="center"/>
    </xf>
    <xf numFmtId="0" fontId="36" fillId="0" borderId="0" xfId="42" applyFont="1" applyFill="1">
      <alignment vertical="center"/>
    </xf>
    <xf numFmtId="0" fontId="36" fillId="0" borderId="0" xfId="42" applyFont="1">
      <alignment vertical="center"/>
    </xf>
    <xf numFmtId="0" fontId="26" fillId="24" borderId="40" xfId="42" applyFont="1" applyFill="1" applyBorder="1" applyAlignment="1">
      <alignment horizontal="right" vertical="center"/>
    </xf>
    <xf numFmtId="0" fontId="16" fillId="0" borderId="0" xfId="42" applyNumberFormat="1" applyFont="1" applyBorder="1" applyAlignment="1">
      <alignment vertical="center" wrapText="1"/>
    </xf>
    <xf numFmtId="0" fontId="27" fillId="24" borderId="16" xfId="42" applyFont="1" applyFill="1" applyBorder="1" applyAlignment="1">
      <alignment horizontal="right" vertical="center"/>
    </xf>
    <xf numFmtId="0" fontId="24" fillId="0" borderId="28" xfId="42" applyFont="1" applyFill="1" applyBorder="1" applyAlignment="1">
      <alignment horizontal="right" vertical="center"/>
    </xf>
    <xf numFmtId="0" fontId="26" fillId="23" borderId="12" xfId="42" applyFont="1" applyFill="1" applyBorder="1" applyAlignment="1">
      <alignment horizontal="left" vertical="center" indent="1"/>
    </xf>
    <xf numFmtId="0" fontId="26" fillId="23" borderId="12" xfId="42" applyFont="1" applyFill="1" applyBorder="1" applyAlignment="1">
      <alignment horizontal="center" vertical="center"/>
    </xf>
    <xf numFmtId="0" fontId="26" fillId="23" borderId="13" xfId="42" applyFont="1" applyFill="1" applyBorder="1" applyAlignment="1">
      <alignment horizontal="center" vertical="center"/>
    </xf>
    <xf numFmtId="0" fontId="26" fillId="0" borderId="23" xfId="42" applyFont="1" applyFill="1" applyBorder="1" applyAlignment="1">
      <alignment horizontal="right" vertical="center" shrinkToFit="1"/>
    </xf>
    <xf numFmtId="0" fontId="26" fillId="0" borderId="23" xfId="42" applyFont="1" applyFill="1" applyBorder="1" applyAlignment="1">
      <alignment horizontal="left" vertical="center" shrinkToFit="1"/>
    </xf>
    <xf numFmtId="0" fontId="26" fillId="24" borderId="23" xfId="42" applyFont="1" applyFill="1" applyBorder="1" applyAlignment="1">
      <alignment horizontal="right" vertical="center" shrinkToFit="1"/>
    </xf>
    <xf numFmtId="0" fontId="27" fillId="24" borderId="34" xfId="42" applyFont="1" applyFill="1" applyBorder="1" applyAlignment="1">
      <alignment horizontal="right" vertical="center"/>
    </xf>
    <xf numFmtId="0" fontId="26" fillId="0" borderId="24" xfId="42" applyFont="1" applyFill="1" applyBorder="1" applyAlignment="1">
      <alignment horizontal="left" vertical="center" shrinkToFit="1"/>
    </xf>
    <xf numFmtId="0" fontId="16" fillId="0" borderId="23" xfId="42" applyFont="1" applyFill="1" applyBorder="1">
      <alignment vertical="center"/>
    </xf>
    <xf numFmtId="0" fontId="28" fillId="0" borderId="23" xfId="42" applyFont="1" applyFill="1" applyBorder="1" applyAlignment="1">
      <alignment vertical="center"/>
    </xf>
    <xf numFmtId="180" fontId="23" fillId="0" borderId="22" xfId="42" applyNumberFormat="1" applyFont="1" applyBorder="1" applyAlignment="1">
      <alignment horizontal="left" vertical="center"/>
    </xf>
    <xf numFmtId="0" fontId="27" fillId="0" borderId="28" xfId="42" applyFont="1" applyBorder="1" applyAlignment="1">
      <alignment vertical="center"/>
    </xf>
    <xf numFmtId="0" fontId="26" fillId="24" borderId="19" xfId="42" applyFont="1" applyFill="1" applyBorder="1" applyAlignment="1">
      <alignment horizontal="right" vertical="center"/>
    </xf>
    <xf numFmtId="0" fontId="26" fillId="0" borderId="0" xfId="42" applyFont="1" applyFill="1" applyBorder="1" applyAlignment="1">
      <alignment horizontal="left" vertical="center" shrinkToFit="1"/>
    </xf>
    <xf numFmtId="0" fontId="26" fillId="0" borderId="20" xfId="42" applyFont="1" applyFill="1" applyBorder="1" applyAlignment="1">
      <alignment horizontal="left" vertical="center" shrinkToFit="1"/>
    </xf>
    <xf numFmtId="0" fontId="28" fillId="0" borderId="27" xfId="42" applyFont="1" applyFill="1" applyBorder="1" applyAlignment="1">
      <alignment vertical="center"/>
    </xf>
    <xf numFmtId="0" fontId="27" fillId="0" borderId="34" xfId="42" applyFont="1" applyFill="1" applyBorder="1" applyAlignment="1">
      <alignment vertical="center" wrapText="1"/>
    </xf>
    <xf numFmtId="0" fontId="26" fillId="0" borderId="0" xfId="42" applyFont="1" applyFill="1" applyBorder="1" applyAlignment="1">
      <alignment horizontal="right" vertical="center" shrinkToFit="1"/>
    </xf>
    <xf numFmtId="0" fontId="26" fillId="0" borderId="40" xfId="42" applyFont="1" applyFill="1" applyBorder="1" applyAlignment="1">
      <alignment horizontal="left" vertical="center"/>
    </xf>
    <xf numFmtId="0" fontId="27" fillId="0" borderId="23" xfId="42" applyFont="1" applyFill="1" applyBorder="1" applyAlignment="1">
      <alignment vertical="center" shrinkToFit="1"/>
    </xf>
    <xf numFmtId="0" fontId="27" fillId="24" borderId="36" xfId="42" applyFont="1" applyFill="1" applyBorder="1" applyAlignment="1">
      <alignment horizontal="right" vertical="center"/>
    </xf>
    <xf numFmtId="0" fontId="27" fillId="0" borderId="24" xfId="42" applyFont="1" applyBorder="1" applyAlignment="1">
      <alignment vertical="center"/>
    </xf>
    <xf numFmtId="0" fontId="26" fillId="0" borderId="44" xfId="42" applyFont="1" applyFill="1" applyBorder="1" applyAlignment="1">
      <alignment horizontal="right" vertical="center"/>
    </xf>
    <xf numFmtId="0" fontId="27" fillId="0" borderId="16" xfId="42" applyFont="1" applyFill="1" applyBorder="1" applyAlignment="1">
      <alignment horizontal="left" vertical="center"/>
    </xf>
    <xf numFmtId="0" fontId="27" fillId="0" borderId="14" xfId="42" applyFont="1" applyFill="1" applyBorder="1" applyAlignment="1">
      <alignment horizontal="left" vertical="center" shrinkToFit="1"/>
    </xf>
    <xf numFmtId="0" fontId="27" fillId="0" borderId="15" xfId="42" applyFont="1" applyFill="1" applyBorder="1" applyAlignment="1">
      <alignment horizontal="left" vertical="center" shrinkToFit="1"/>
    </xf>
    <xf numFmtId="0" fontId="27" fillId="0" borderId="18" xfId="42" applyFont="1" applyFill="1" applyBorder="1" applyAlignment="1">
      <alignment horizontal="left" vertical="center"/>
    </xf>
    <xf numFmtId="0" fontId="27" fillId="0" borderId="20" xfId="42" applyFont="1" applyFill="1" applyBorder="1" applyAlignment="1">
      <alignment horizontal="left" vertical="center" shrinkToFit="1"/>
    </xf>
    <xf numFmtId="0" fontId="27" fillId="0" borderId="34" xfId="42" applyFont="1" applyFill="1" applyBorder="1" applyAlignment="1">
      <alignment vertical="center" shrinkToFit="1"/>
    </xf>
    <xf numFmtId="0" fontId="27" fillId="0" borderId="36" xfId="42" applyFont="1" applyFill="1" applyBorder="1" applyAlignment="1">
      <alignment horizontal="right" vertical="center"/>
    </xf>
    <xf numFmtId="0" fontId="26" fillId="0" borderId="45" xfId="42" applyFont="1" applyFill="1" applyBorder="1" applyAlignment="1">
      <alignment horizontal="right" vertical="center"/>
    </xf>
    <xf numFmtId="0" fontId="26" fillId="0" borderId="40" xfId="42" applyFont="1" applyFill="1" applyBorder="1" applyAlignment="1">
      <alignment horizontal="left" vertical="center" shrinkToFit="1"/>
    </xf>
    <xf numFmtId="0" fontId="26" fillId="0" borderId="41" xfId="42" applyFont="1" applyFill="1" applyBorder="1" applyAlignment="1">
      <alignment horizontal="left" vertical="center" shrinkToFit="1"/>
    </xf>
    <xf numFmtId="0" fontId="27" fillId="0" borderId="42" xfId="42" applyFont="1" applyFill="1" applyBorder="1" applyAlignment="1">
      <alignment vertical="center" wrapText="1"/>
    </xf>
    <xf numFmtId="0" fontId="27" fillId="0" borderId="40" xfId="42" applyFont="1" applyFill="1" applyBorder="1" applyAlignment="1">
      <alignment vertical="center" wrapText="1"/>
    </xf>
    <xf numFmtId="0" fontId="28" fillId="0" borderId="40" xfId="42" applyFont="1" applyFill="1" applyBorder="1" applyAlignment="1">
      <alignment vertical="center"/>
    </xf>
    <xf numFmtId="0" fontId="27" fillId="0" borderId="41" xfId="42" applyFont="1" applyFill="1" applyBorder="1" applyAlignment="1">
      <alignment vertical="center"/>
    </xf>
    <xf numFmtId="0" fontId="27" fillId="0" borderId="46" xfId="42" applyFont="1" applyFill="1" applyBorder="1" applyAlignment="1">
      <alignment vertical="center" wrapText="1"/>
    </xf>
    <xf numFmtId="0" fontId="37" fillId="0" borderId="0" xfId="42" applyFont="1" applyAlignment="1">
      <alignment horizontal="left" vertical="center" indent="1"/>
    </xf>
    <xf numFmtId="0" fontId="22" fillId="0" borderId="0" xfId="42" applyFont="1" applyBorder="1">
      <alignment vertical="center"/>
    </xf>
    <xf numFmtId="0" fontId="22" fillId="0" borderId="0" xfId="42" applyFont="1" applyBorder="1" applyAlignment="1">
      <alignment vertical="center"/>
    </xf>
    <xf numFmtId="0" fontId="38" fillId="0" borderId="47" xfId="42" applyFont="1" applyBorder="1" applyAlignment="1">
      <alignment horizontal="left" vertical="center"/>
    </xf>
    <xf numFmtId="0" fontId="37" fillId="0" borderId="0" xfId="42" applyFont="1" applyBorder="1" applyAlignment="1">
      <alignment horizontal="left" vertical="center" wrapText="1" indent="1"/>
    </xf>
    <xf numFmtId="0" fontId="39" fillId="0" borderId="0" xfId="42" applyFont="1" applyBorder="1" applyAlignment="1">
      <alignment horizontal="center" vertical="center"/>
    </xf>
    <xf numFmtId="0" fontId="28" fillId="0" borderId="0" xfId="42" applyFont="1" applyBorder="1" applyAlignment="1">
      <alignment vertical="center"/>
    </xf>
    <xf numFmtId="0" fontId="28" fillId="0" borderId="0" xfId="42" applyFont="1" applyBorder="1" applyAlignment="1">
      <alignment horizontal="center" vertical="center"/>
    </xf>
    <xf numFmtId="0" fontId="28" fillId="0" borderId="22" xfId="42" applyFont="1" applyBorder="1" applyAlignment="1">
      <alignment horizontal="center" vertical="center"/>
    </xf>
    <xf numFmtId="49" fontId="28" fillId="0" borderId="48" xfId="42" applyNumberFormat="1" applyFont="1" applyBorder="1" applyAlignment="1">
      <alignment horizontal="center" vertical="center"/>
    </xf>
    <xf numFmtId="0" fontId="34" fillId="0" borderId="0" xfId="42" applyFont="1">
      <alignment vertical="center"/>
    </xf>
    <xf numFmtId="0" fontId="55" fillId="0" borderId="0" xfId="41" applyFont="1" applyBorder="1" applyAlignment="1">
      <alignment vertical="center"/>
    </xf>
    <xf numFmtId="0" fontId="40" fillId="0" borderId="0" xfId="41" applyFont="1" applyBorder="1" applyAlignment="1">
      <alignment vertical="center"/>
    </xf>
    <xf numFmtId="0" fontId="47" fillId="0" borderId="0" xfId="42" applyFont="1" applyFill="1" applyBorder="1" applyAlignment="1">
      <alignment horizontal="left" vertical="center"/>
    </xf>
    <xf numFmtId="0" fontId="47" fillId="0" borderId="20" xfId="42" applyFont="1" applyFill="1" applyBorder="1" applyAlignment="1">
      <alignment horizontal="left" vertical="center"/>
    </xf>
    <xf numFmtId="0" fontId="47" fillId="0" borderId="0" xfId="42" applyFont="1" applyFill="1" applyBorder="1" applyAlignment="1">
      <alignment horizontal="right" vertical="center" shrinkToFit="1"/>
    </xf>
    <xf numFmtId="0" fontId="26" fillId="0" borderId="14" xfId="42" applyFont="1" applyFill="1" applyBorder="1" applyAlignment="1">
      <alignment horizontal="right" vertical="center" shrinkToFit="1"/>
    </xf>
    <xf numFmtId="0" fontId="26" fillId="6" borderId="14" xfId="42" applyFont="1" applyFill="1" applyBorder="1" applyAlignment="1">
      <alignment horizontal="right" vertical="center" shrinkToFit="1"/>
    </xf>
    <xf numFmtId="0" fontId="26" fillId="6" borderId="27" xfId="42" applyFont="1" applyFill="1" applyBorder="1" applyAlignment="1">
      <alignment horizontal="right" vertical="center"/>
    </xf>
    <xf numFmtId="0" fontId="16" fillId="27" borderId="12" xfId="42" applyFont="1" applyFill="1" applyBorder="1" applyAlignment="1">
      <alignment vertical="center"/>
    </xf>
    <xf numFmtId="0" fontId="16" fillId="27" borderId="12" xfId="42" applyFont="1" applyFill="1" applyBorder="1" applyAlignment="1">
      <alignment vertical="top"/>
    </xf>
    <xf numFmtId="0" fontId="26" fillId="27" borderId="12" xfId="42" applyFont="1" applyFill="1" applyBorder="1">
      <alignment vertical="center"/>
    </xf>
    <xf numFmtId="0" fontId="26" fillId="27" borderId="12" xfId="42" applyFont="1" applyFill="1" applyBorder="1" applyAlignment="1">
      <alignment vertical="center"/>
    </xf>
    <xf numFmtId="0" fontId="26" fillId="27" borderId="13" xfId="42" applyFont="1" applyFill="1" applyBorder="1">
      <alignment vertical="center"/>
    </xf>
    <xf numFmtId="0" fontId="16" fillId="28" borderId="12" xfId="42" applyFont="1" applyFill="1" applyBorder="1" applyAlignment="1">
      <alignment vertical="center"/>
    </xf>
    <xf numFmtId="0" fontId="16" fillId="28" borderId="12" xfId="42" applyFont="1" applyFill="1" applyBorder="1" applyAlignment="1">
      <alignment vertical="top"/>
    </xf>
    <xf numFmtId="0" fontId="26" fillId="28" borderId="12" xfId="42" applyFont="1" applyFill="1" applyBorder="1">
      <alignment vertical="center"/>
    </xf>
    <xf numFmtId="0" fontId="26" fillId="28" borderId="12" xfId="42" applyFont="1" applyFill="1" applyBorder="1" applyAlignment="1">
      <alignment vertical="center"/>
    </xf>
    <xf numFmtId="0" fontId="26" fillId="28" borderId="13" xfId="42" applyFont="1" applyFill="1" applyBorder="1">
      <alignment vertical="center"/>
    </xf>
    <xf numFmtId="0" fontId="16" fillId="0" borderId="49" xfId="42" applyFont="1" applyBorder="1" applyAlignment="1">
      <alignment horizontal="center" vertical="center"/>
    </xf>
    <xf numFmtId="0" fontId="34" fillId="0" borderId="49" xfId="42" applyFont="1" applyBorder="1" applyAlignment="1">
      <alignment horizontal="center" vertical="center" wrapText="1"/>
    </xf>
    <xf numFmtId="0" fontId="34" fillId="0" borderId="27" xfId="42" applyFont="1" applyBorder="1" applyAlignment="1">
      <alignment horizontal="left" vertical="center"/>
    </xf>
    <xf numFmtId="0" fontId="34" fillId="0" borderId="49" xfId="42" applyFont="1" applyBorder="1" applyAlignment="1">
      <alignment horizontal="center" vertical="center"/>
    </xf>
    <xf numFmtId="0" fontId="34" fillId="0" borderId="15" xfId="42" applyFont="1" applyBorder="1" applyAlignment="1">
      <alignment horizontal="left" vertical="center"/>
    </xf>
    <xf numFmtId="0" fontId="16" fillId="0" borderId="22" xfId="42" applyFont="1" applyBorder="1" applyAlignment="1">
      <alignment horizontal="left" vertical="center"/>
    </xf>
    <xf numFmtId="0" fontId="16" fillId="0" borderId="18" xfId="42" applyFont="1" applyBorder="1" applyAlignment="1">
      <alignment vertical="center"/>
    </xf>
    <xf numFmtId="0" fontId="23" fillId="0" borderId="18" xfId="42" applyFont="1" applyBorder="1">
      <alignment vertical="center"/>
    </xf>
    <xf numFmtId="0" fontId="16" fillId="0" borderId="27" xfId="42" applyFont="1" applyBorder="1" applyAlignment="1">
      <alignment vertical="center"/>
    </xf>
    <xf numFmtId="0" fontId="23" fillId="0" borderId="32" xfId="42" applyFont="1" applyBorder="1">
      <alignment vertical="center"/>
    </xf>
    <xf numFmtId="0" fontId="16" fillId="0" borderId="23" xfId="42" applyFont="1" applyBorder="1">
      <alignment vertical="center"/>
    </xf>
    <xf numFmtId="0" fontId="16" fillId="0" borderId="23" xfId="42" applyFont="1" applyBorder="1" applyAlignment="1">
      <alignment vertical="center"/>
    </xf>
    <xf numFmtId="0" fontId="40" fillId="28" borderId="11" xfId="42" applyFont="1" applyFill="1" applyBorder="1" applyAlignment="1">
      <alignment vertical="center"/>
    </xf>
    <xf numFmtId="0" fontId="40" fillId="0" borderId="19" xfId="42" applyFont="1" applyBorder="1" applyAlignment="1">
      <alignment vertical="center"/>
    </xf>
    <xf numFmtId="0" fontId="40" fillId="0" borderId="44" xfId="42" applyFont="1" applyBorder="1" applyAlignment="1">
      <alignment vertical="center"/>
    </xf>
    <xf numFmtId="0" fontId="40" fillId="0" borderId="0" xfId="42" applyFont="1" applyBorder="1" applyAlignment="1">
      <alignment vertical="center"/>
    </xf>
    <xf numFmtId="0" fontId="40" fillId="0" borderId="20" xfId="42" applyFont="1" applyBorder="1" applyAlignment="1">
      <alignment vertical="center"/>
    </xf>
    <xf numFmtId="0" fontId="40" fillId="27" borderId="11" xfId="42" applyFont="1" applyFill="1" applyBorder="1" applyAlignment="1">
      <alignment vertical="center"/>
    </xf>
    <xf numFmtId="0" fontId="40" fillId="0" borderId="30" xfId="42" applyFont="1" applyFill="1" applyBorder="1" applyAlignment="1">
      <alignment horizontal="left" vertical="center"/>
    </xf>
    <xf numFmtId="0" fontId="40" fillId="0" borderId="24" xfId="42" applyFont="1" applyBorder="1" applyAlignment="1">
      <alignment horizontal="left" vertical="center"/>
    </xf>
    <xf numFmtId="0" fontId="40" fillId="0" borderId="27" xfId="42" applyFont="1" applyBorder="1" applyAlignment="1">
      <alignment horizontal="left" vertical="center"/>
    </xf>
    <xf numFmtId="0" fontId="40" fillId="0" borderId="30" xfId="42" applyFont="1" applyBorder="1" applyAlignment="1">
      <alignment horizontal="left" vertical="center"/>
    </xf>
    <xf numFmtId="0" fontId="40" fillId="0" borderId="28" xfId="42" applyFont="1" applyBorder="1" applyAlignment="1">
      <alignment horizontal="left" vertical="center"/>
    </xf>
    <xf numFmtId="0" fontId="40" fillId="0" borderId="32" xfId="42" applyFont="1" applyBorder="1" applyAlignment="1">
      <alignment horizontal="left" vertical="center"/>
    </xf>
    <xf numFmtId="0" fontId="40" fillId="0" borderId="31" xfId="42" applyFont="1" applyBorder="1" applyAlignment="1">
      <alignment horizontal="left" vertical="center"/>
    </xf>
    <xf numFmtId="0" fontId="40" fillId="0" borderId="0" xfId="42" applyFont="1" applyBorder="1" applyAlignment="1">
      <alignment horizontal="left" vertical="center"/>
    </xf>
    <xf numFmtId="0" fontId="0" fillId="0" borderId="0" xfId="0" applyFont="1" applyBorder="1" applyAlignment="1">
      <alignment vertical="center"/>
    </xf>
    <xf numFmtId="0" fontId="0" fillId="0" borderId="20" xfId="0" applyFont="1" applyBorder="1" applyAlignment="1">
      <alignment vertical="center"/>
    </xf>
    <xf numFmtId="0" fontId="40" fillId="0" borderId="18" xfId="42" applyFont="1" applyBorder="1" applyAlignment="1">
      <alignment vertical="center"/>
    </xf>
    <xf numFmtId="0" fontId="40" fillId="0" borderId="27" xfId="42" applyFont="1" applyBorder="1" applyAlignment="1">
      <alignment vertical="center"/>
    </xf>
    <xf numFmtId="0" fontId="40" fillId="0" borderId="28" xfId="42" applyFont="1" applyBorder="1" applyAlignment="1">
      <alignment vertical="center"/>
    </xf>
    <xf numFmtId="0" fontId="40" fillId="0" borderId="50" xfId="42" applyFont="1" applyBorder="1" applyAlignment="1">
      <alignment vertical="center"/>
    </xf>
    <xf numFmtId="0" fontId="40" fillId="0" borderId="51" xfId="42" applyFont="1" applyBorder="1" applyAlignment="1">
      <alignment vertical="center"/>
    </xf>
    <xf numFmtId="0" fontId="40" fillId="0" borderId="41" xfId="42" applyFont="1" applyBorder="1" applyAlignment="1">
      <alignment horizontal="left" vertical="center"/>
    </xf>
    <xf numFmtId="0" fontId="48" fillId="0" borderId="27" xfId="42" applyFont="1" applyFill="1" applyBorder="1" applyAlignment="1">
      <alignment horizontal="right" vertical="center"/>
    </xf>
    <xf numFmtId="0" fontId="48" fillId="0" borderId="27" xfId="42" applyFont="1" applyFill="1" applyBorder="1" applyAlignment="1">
      <alignment vertical="center"/>
    </xf>
    <xf numFmtId="0" fontId="48" fillId="0" borderId="23" xfId="42" applyFont="1" applyFill="1" applyBorder="1" applyAlignment="1">
      <alignment horizontal="right" vertical="center"/>
    </xf>
    <xf numFmtId="0" fontId="48" fillId="0" borderId="23" xfId="42" applyFont="1" applyFill="1" applyBorder="1" applyAlignment="1">
      <alignment vertical="center"/>
    </xf>
    <xf numFmtId="0" fontId="48" fillId="0" borderId="40" xfId="42" applyFont="1" applyFill="1" applyBorder="1" applyAlignment="1">
      <alignment horizontal="right" vertical="center"/>
    </xf>
    <xf numFmtId="0" fontId="48" fillId="0" borderId="40" xfId="42" applyFont="1" applyFill="1" applyBorder="1" applyAlignment="1">
      <alignment vertical="center"/>
    </xf>
    <xf numFmtId="0" fontId="48" fillId="0" borderId="27" xfId="42" applyFont="1" applyFill="1" applyBorder="1" applyAlignment="1">
      <alignment horizontal="right" vertical="center" shrinkToFit="1"/>
    </xf>
    <xf numFmtId="0" fontId="48" fillId="0" borderId="0" xfId="42" applyFont="1" applyFill="1" applyBorder="1" applyAlignment="1">
      <alignment horizontal="right" vertical="center"/>
    </xf>
    <xf numFmtId="0" fontId="49" fillId="0" borderId="18" xfId="42" applyFont="1" applyBorder="1" applyAlignment="1">
      <alignment horizontal="right" vertical="center"/>
    </xf>
    <xf numFmtId="0" fontId="48" fillId="24" borderId="18" xfId="42" applyFont="1" applyFill="1" applyBorder="1" applyAlignment="1">
      <alignment horizontal="right" vertical="center" shrinkToFit="1"/>
    </xf>
    <xf numFmtId="0" fontId="48" fillId="0" borderId="0" xfId="42" applyFont="1" applyFill="1" applyBorder="1" applyAlignment="1">
      <alignment vertical="center"/>
    </xf>
    <xf numFmtId="0" fontId="48" fillId="0" borderId="0" xfId="42" applyFont="1" applyBorder="1" applyAlignment="1">
      <alignment vertical="center"/>
    </xf>
    <xf numFmtId="0" fontId="48" fillId="24" borderId="27" xfId="42" applyFont="1" applyFill="1" applyBorder="1" applyAlignment="1">
      <alignment horizontal="right" vertical="center"/>
    </xf>
    <xf numFmtId="0" fontId="48" fillId="0" borderId="27" xfId="42" applyFont="1" applyBorder="1" applyAlignment="1">
      <alignment vertical="center"/>
    </xf>
    <xf numFmtId="0" fontId="40" fillId="0" borderId="36" xfId="42" applyFont="1" applyBorder="1" applyAlignment="1">
      <alignment vertical="center"/>
    </xf>
    <xf numFmtId="0" fontId="49" fillId="0" borderId="0" xfId="42" applyFont="1" applyBorder="1" applyAlignment="1">
      <alignment horizontal="right" vertical="center"/>
    </xf>
    <xf numFmtId="0" fontId="49" fillId="0" borderId="20" xfId="42" applyFont="1" applyBorder="1" applyAlignment="1">
      <alignment horizontal="right" vertical="center"/>
    </xf>
    <xf numFmtId="0" fontId="50" fillId="24" borderId="0" xfId="42" applyFont="1" applyFill="1" applyBorder="1" applyAlignment="1">
      <alignment horizontal="right" vertical="center" shrinkToFit="1"/>
    </xf>
    <xf numFmtId="0" fontId="48" fillId="24" borderId="0" xfId="42" applyFont="1" applyFill="1" applyBorder="1" applyAlignment="1">
      <alignment horizontal="right" vertical="center" shrinkToFit="1"/>
    </xf>
    <xf numFmtId="0" fontId="48" fillId="0" borderId="0" xfId="42" applyFont="1" applyFill="1" applyBorder="1" applyAlignment="1">
      <alignment horizontal="left" vertical="center"/>
    </xf>
    <xf numFmtId="0" fontId="51" fillId="26" borderId="18" xfId="42" applyFont="1" applyFill="1" applyBorder="1" applyAlignment="1">
      <alignment horizontal="right" vertical="center"/>
    </xf>
    <xf numFmtId="0" fontId="52" fillId="0" borderId="0" xfId="42" applyFont="1" applyFill="1" applyBorder="1" applyAlignment="1">
      <alignment vertical="center"/>
    </xf>
    <xf numFmtId="0" fontId="48" fillId="0" borderId="0" xfId="42" applyFont="1" applyBorder="1" applyAlignment="1">
      <alignment horizontal="left" vertical="center"/>
    </xf>
    <xf numFmtId="0" fontId="50" fillId="0" borderId="0" xfId="42" applyFont="1" applyBorder="1" applyAlignment="1">
      <alignment horizontal="left" vertical="center"/>
    </xf>
    <xf numFmtId="0" fontId="48" fillId="24" borderId="19" xfId="42" applyFont="1" applyFill="1" applyBorder="1" applyAlignment="1">
      <alignment horizontal="right" vertical="center" shrinkToFit="1"/>
    </xf>
    <xf numFmtId="0" fontId="40" fillId="28" borderId="11" xfId="42" applyFont="1" applyFill="1" applyBorder="1" applyAlignment="1">
      <alignment vertical="center"/>
    </xf>
    <xf numFmtId="0" fontId="40" fillId="27" borderId="11" xfId="42" applyFont="1" applyFill="1" applyBorder="1" applyAlignment="1">
      <alignment vertical="center"/>
    </xf>
    <xf numFmtId="0" fontId="16" fillId="0" borderId="14" xfId="42" applyFont="1" applyBorder="1">
      <alignment vertical="center"/>
    </xf>
    <xf numFmtId="0" fontId="20" fillId="0" borderId="52" xfId="42" applyFont="1" applyBorder="1" applyAlignment="1">
      <alignment horizontal="center" vertical="center" wrapText="1"/>
    </xf>
    <xf numFmtId="0" fontId="38" fillId="0" borderId="12" xfId="42" applyFont="1" applyBorder="1" applyAlignment="1">
      <alignment horizontal="left" vertical="center"/>
    </xf>
    <xf numFmtId="0" fontId="54" fillId="0" borderId="14" xfId="42" applyFont="1" applyFill="1" applyBorder="1" applyAlignment="1">
      <alignment horizontal="right" vertical="center"/>
    </xf>
    <xf numFmtId="0" fontId="54" fillId="0" borderId="14" xfId="42" applyFont="1" applyFill="1" applyBorder="1" applyAlignment="1">
      <alignment vertical="center"/>
    </xf>
    <xf numFmtId="0" fontId="54" fillId="0" borderId="27" xfId="42" applyFont="1" applyFill="1" applyBorder="1" applyAlignment="1">
      <alignment horizontal="right" vertical="center"/>
    </xf>
    <xf numFmtId="0" fontId="54" fillId="0" borderId="27" xfId="42" applyFont="1" applyFill="1" applyBorder="1" applyAlignment="1">
      <alignment vertical="center"/>
    </xf>
    <xf numFmtId="0" fontId="16" fillId="0" borderId="18" xfId="42" applyFont="1" applyBorder="1" applyAlignment="1">
      <alignment horizontal="left" vertical="center" wrapText="1"/>
    </xf>
    <xf numFmtId="0" fontId="16" fillId="0" borderId="18" xfId="42" applyFont="1" applyBorder="1" applyAlignment="1">
      <alignment horizontal="center" vertical="center" wrapText="1"/>
    </xf>
    <xf numFmtId="0" fontId="16" fillId="0" borderId="27" xfId="42" applyFont="1" applyBorder="1">
      <alignment vertical="center"/>
    </xf>
    <xf numFmtId="0" fontId="16" fillId="0" borderId="22" xfId="42" applyFont="1" applyBorder="1" applyAlignment="1">
      <alignment horizontal="left" vertical="center" wrapText="1"/>
    </xf>
    <xf numFmtId="0" fontId="26" fillId="29" borderId="44" xfId="42" applyFont="1" applyFill="1" applyBorder="1" applyAlignment="1">
      <alignment horizontal="right" vertical="center" shrinkToFit="1"/>
    </xf>
    <xf numFmtId="0" fontId="34" fillId="0" borderId="25" xfId="42" applyFont="1" applyBorder="1" applyAlignment="1">
      <alignment horizontal="center" vertical="center"/>
    </xf>
    <xf numFmtId="0" fontId="34" fillId="0" borderId="38" xfId="42" applyFont="1" applyBorder="1" applyAlignment="1">
      <alignment horizontal="center" vertical="center"/>
    </xf>
    <xf numFmtId="0" fontId="40" fillId="0" borderId="34" xfId="42" applyFont="1" applyBorder="1" applyAlignment="1">
      <alignment horizontal="left" vertical="center"/>
    </xf>
    <xf numFmtId="0" fontId="40" fillId="0" borderId="23" xfId="42" applyFont="1" applyBorder="1" applyAlignment="1">
      <alignment horizontal="left" vertical="center"/>
    </xf>
    <xf numFmtId="0" fontId="40" fillId="0" borderId="24" xfId="42" applyFont="1" applyBorder="1" applyAlignment="1">
      <alignment horizontal="left" vertical="center"/>
    </xf>
    <xf numFmtId="0" fontId="40" fillId="0" borderId="42" xfId="42" applyFont="1" applyBorder="1" applyAlignment="1">
      <alignment horizontal="left" vertical="center"/>
    </xf>
    <xf numFmtId="0" fontId="40" fillId="0" borderId="40" xfId="42" applyFont="1" applyBorder="1" applyAlignment="1">
      <alignment horizontal="left" vertical="center"/>
    </xf>
    <xf numFmtId="0" fontId="40" fillId="0" borderId="41" xfId="42" applyFont="1" applyBorder="1" applyAlignment="1">
      <alignment horizontal="left" vertical="center"/>
    </xf>
    <xf numFmtId="0" fontId="48" fillId="0" borderId="23" xfId="42" applyFont="1" applyBorder="1" applyAlignment="1">
      <alignment horizontal="left" vertical="center"/>
    </xf>
    <xf numFmtId="0" fontId="48" fillId="0" borderId="27" xfId="42" applyFont="1" applyBorder="1" applyAlignment="1">
      <alignment horizontal="left" vertical="center"/>
    </xf>
    <xf numFmtId="0" fontId="48" fillId="24" borderId="23" xfId="42" applyFont="1" applyFill="1" applyBorder="1" applyAlignment="1">
      <alignment horizontal="right" vertical="center"/>
    </xf>
    <xf numFmtId="0" fontId="48" fillId="24" borderId="27" xfId="42" applyFont="1" applyFill="1" applyBorder="1" applyAlignment="1">
      <alignment horizontal="right" vertical="center"/>
    </xf>
    <xf numFmtId="0" fontId="40" fillId="0" borderId="36" xfId="42" applyFont="1" applyBorder="1" applyAlignment="1">
      <alignment horizontal="left" vertical="center"/>
    </xf>
    <xf numFmtId="0" fontId="40" fillId="0" borderId="27" xfId="42" applyFont="1" applyBorder="1" applyAlignment="1">
      <alignment horizontal="left" vertical="center"/>
    </xf>
    <xf numFmtId="0" fontId="40" fillId="0" borderId="28" xfId="42" applyFont="1" applyBorder="1" applyAlignment="1">
      <alignment horizontal="left" vertical="center"/>
    </xf>
    <xf numFmtId="0" fontId="48" fillId="24" borderId="34" xfId="42" applyFont="1" applyFill="1" applyBorder="1" applyAlignment="1">
      <alignment horizontal="right" vertical="center" shrinkToFit="1"/>
    </xf>
    <xf numFmtId="0" fontId="48" fillId="24" borderId="36" xfId="42" applyFont="1" applyFill="1" applyBorder="1" applyAlignment="1">
      <alignment horizontal="right" vertical="center" shrinkToFit="1"/>
    </xf>
    <xf numFmtId="0" fontId="40" fillId="0" borderId="43" xfId="42" applyFont="1" applyBorder="1" applyAlignment="1">
      <alignment horizontal="left" vertical="center" wrapText="1"/>
    </xf>
    <xf numFmtId="0" fontId="40" fillId="0" borderId="23" xfId="42" applyFont="1" applyBorder="1" applyAlignment="1">
      <alignment horizontal="left" vertical="center" wrapText="1"/>
    </xf>
    <xf numFmtId="0" fontId="40" fillId="0" borderId="24" xfId="42" applyFont="1" applyBorder="1" applyAlignment="1">
      <alignment horizontal="left" vertical="center" wrapText="1"/>
    </xf>
    <xf numFmtId="0" fontId="40" fillId="0" borderId="45" xfId="42" applyFont="1" applyBorder="1" applyAlignment="1">
      <alignment horizontal="left" vertical="center" wrapText="1"/>
    </xf>
    <xf numFmtId="0" fontId="40" fillId="0" borderId="40" xfId="42" applyFont="1" applyBorder="1" applyAlignment="1">
      <alignment horizontal="left" vertical="center" wrapText="1"/>
    </xf>
    <xf numFmtId="0" fontId="40" fillId="0" borderId="41" xfId="42" applyFont="1" applyBorder="1" applyAlignment="1">
      <alignment horizontal="left" vertical="center" wrapText="1"/>
    </xf>
    <xf numFmtId="0" fontId="48" fillId="24" borderId="42" xfId="42" applyFont="1" applyFill="1" applyBorder="1" applyAlignment="1">
      <alignment horizontal="right" vertical="center" shrinkToFit="1"/>
    </xf>
    <xf numFmtId="0" fontId="34" fillId="0" borderId="46" xfId="42" applyFont="1" applyBorder="1" applyAlignment="1">
      <alignment horizontal="center" vertical="center"/>
    </xf>
    <xf numFmtId="0" fontId="48" fillId="0" borderId="40" xfId="42" applyFont="1" applyBorder="1" applyAlignment="1">
      <alignment horizontal="left" vertical="center"/>
    </xf>
    <xf numFmtId="0" fontId="48" fillId="0" borderId="23" xfId="42" applyFont="1" applyBorder="1" applyAlignment="1">
      <alignment horizontal="left" vertical="center" shrinkToFit="1"/>
    </xf>
    <xf numFmtId="0" fontId="0" fillId="0" borderId="27" xfId="0" applyFont="1" applyBorder="1" applyAlignment="1">
      <alignment horizontal="left" vertical="center" shrinkToFit="1"/>
    </xf>
    <xf numFmtId="0" fontId="48" fillId="0" borderId="27" xfId="42" applyFont="1" applyBorder="1" applyAlignment="1">
      <alignment horizontal="left" vertical="center" shrinkToFit="1"/>
    </xf>
    <xf numFmtId="0" fontId="48" fillId="24" borderId="40" xfId="42" applyFont="1" applyFill="1" applyBorder="1" applyAlignment="1">
      <alignment horizontal="right" vertical="center"/>
    </xf>
    <xf numFmtId="0" fontId="40" fillId="0" borderId="18" xfId="42" applyFont="1" applyBorder="1" applyAlignment="1">
      <alignment horizontal="left" vertical="center"/>
    </xf>
    <xf numFmtId="0" fontId="40" fillId="0" borderId="0" xfId="42" applyFont="1" applyBorder="1" applyAlignment="1">
      <alignment horizontal="left" vertical="center"/>
    </xf>
    <xf numFmtId="0" fontId="40" fillId="0" borderId="20" xfId="42" applyFont="1" applyBorder="1" applyAlignment="1">
      <alignment horizontal="left" vertical="center"/>
    </xf>
    <xf numFmtId="0" fontId="0" fillId="0" borderId="27" xfId="0" applyFont="1" applyBorder="1" applyAlignment="1">
      <alignment horizontal="right" vertical="center"/>
    </xf>
    <xf numFmtId="0" fontId="48" fillId="0" borderId="23" xfId="42" applyFont="1" applyBorder="1" applyAlignment="1">
      <alignment vertical="center"/>
    </xf>
    <xf numFmtId="0" fontId="0" fillId="0" borderId="23" xfId="0" applyFont="1" applyBorder="1" applyAlignment="1">
      <alignment vertical="center"/>
    </xf>
    <xf numFmtId="0" fontId="0" fillId="0" borderId="27" xfId="0" applyFont="1" applyBorder="1" applyAlignment="1">
      <alignment vertical="center"/>
    </xf>
    <xf numFmtId="0" fontId="0" fillId="0" borderId="38" xfId="0" applyBorder="1" applyAlignment="1">
      <alignment horizontal="center" vertical="center"/>
    </xf>
    <xf numFmtId="0" fontId="40" fillId="0" borderId="34" xfId="42" applyFont="1" applyBorder="1" applyAlignment="1">
      <alignment vertical="center"/>
    </xf>
    <xf numFmtId="0" fontId="0" fillId="0" borderId="24" xfId="0" applyFont="1" applyBorder="1" applyAlignment="1">
      <alignment vertical="center"/>
    </xf>
    <xf numFmtId="0" fontId="0" fillId="0" borderId="36" xfId="0" applyFont="1" applyBorder="1" applyAlignment="1">
      <alignment vertical="center"/>
    </xf>
    <xf numFmtId="0" fontId="0" fillId="0" borderId="28" xfId="0" applyFont="1" applyBorder="1" applyAlignment="1">
      <alignment vertical="center"/>
    </xf>
    <xf numFmtId="0" fontId="0" fillId="0" borderId="36" xfId="0" applyFont="1" applyBorder="1" applyAlignment="1">
      <alignment horizontal="right" vertical="center" shrinkToFit="1"/>
    </xf>
    <xf numFmtId="0" fontId="0" fillId="0" borderId="3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40" fillId="0" borderId="34" xfId="42" applyFont="1" applyBorder="1" applyAlignment="1">
      <alignment horizontal="left" vertical="center" wrapText="1"/>
    </xf>
    <xf numFmtId="0" fontId="40" fillId="0" borderId="18" xfId="42" applyFont="1" applyBorder="1" applyAlignment="1">
      <alignment horizontal="left" vertical="center" wrapText="1"/>
    </xf>
    <xf numFmtId="0" fontId="0" fillId="0" borderId="0" xfId="0" applyFont="1" applyAlignment="1">
      <alignment horizontal="left" vertical="center" shrinkToFit="1"/>
    </xf>
    <xf numFmtId="0" fontId="48" fillId="24" borderId="23" xfId="42" applyFont="1" applyFill="1" applyBorder="1" applyAlignment="1">
      <alignment horizontal="right" vertical="center" shrinkToFit="1"/>
    </xf>
    <xf numFmtId="0" fontId="0" fillId="0" borderId="0" xfId="0" applyFont="1" applyAlignment="1">
      <alignment horizontal="right" vertical="center" shrinkToFit="1"/>
    </xf>
    <xf numFmtId="0" fontId="34" fillId="0" borderId="17" xfId="42" applyFont="1" applyBorder="1" applyAlignment="1">
      <alignment horizontal="center" vertical="center" wrapText="1"/>
    </xf>
    <xf numFmtId="0" fontId="0" fillId="0" borderId="38" xfId="0" applyBorder="1" applyAlignment="1">
      <alignment horizontal="center" vertical="center" wrapText="1"/>
    </xf>
    <xf numFmtId="0" fontId="48" fillId="24" borderId="16" xfId="42" applyFont="1" applyFill="1" applyBorder="1" applyAlignment="1">
      <alignment horizontal="right" vertical="center" shrinkToFit="1"/>
    </xf>
    <xf numFmtId="0" fontId="46" fillId="0" borderId="36" xfId="0" applyFont="1" applyBorder="1" applyAlignment="1">
      <alignment horizontal="right" vertical="center" shrinkToFit="1"/>
    </xf>
    <xf numFmtId="0" fontId="48" fillId="0" borderId="14" xfId="42" applyFont="1" applyBorder="1" applyAlignment="1">
      <alignment horizontal="left" vertical="center" shrinkToFit="1"/>
    </xf>
    <xf numFmtId="0" fontId="46" fillId="0" borderId="27" xfId="0" applyFont="1" applyBorder="1" applyAlignment="1">
      <alignment horizontal="left" vertical="center" shrinkToFit="1"/>
    </xf>
    <xf numFmtId="0" fontId="48" fillId="24" borderId="14" xfId="42" applyFont="1" applyFill="1" applyBorder="1" applyAlignment="1">
      <alignment horizontal="right" vertical="center"/>
    </xf>
    <xf numFmtId="0" fontId="46" fillId="0" borderId="27" xfId="0" applyFont="1" applyBorder="1" applyAlignment="1">
      <alignment horizontal="right" vertical="center"/>
    </xf>
    <xf numFmtId="0" fontId="34" fillId="0" borderId="25" xfId="42" applyFont="1" applyBorder="1" applyAlignment="1">
      <alignment horizontal="center" vertical="center" wrapText="1"/>
    </xf>
    <xf numFmtId="0" fontId="48" fillId="0" borderId="14" xfId="42" applyFont="1" applyBorder="1" applyAlignment="1">
      <alignment vertical="center"/>
    </xf>
    <xf numFmtId="0" fontId="46" fillId="0" borderId="14" xfId="0" applyFont="1" applyBorder="1" applyAlignment="1">
      <alignment vertical="center"/>
    </xf>
    <xf numFmtId="0" fontId="46" fillId="0" borderId="27" xfId="0" applyFont="1" applyBorder="1" applyAlignment="1">
      <alignment vertical="center"/>
    </xf>
    <xf numFmtId="0" fontId="34" fillId="0" borderId="21" xfId="42" applyFont="1" applyBorder="1" applyAlignment="1">
      <alignment horizontal="center" vertical="center"/>
    </xf>
    <xf numFmtId="0" fontId="34" fillId="0" borderId="21" xfId="42" applyFont="1" applyBorder="1" applyAlignment="1">
      <alignment horizontal="center" vertical="center" wrapText="1"/>
    </xf>
    <xf numFmtId="0" fontId="34" fillId="0" borderId="38" xfId="42" applyFont="1" applyBorder="1" applyAlignment="1">
      <alignment horizontal="center" vertical="center" wrapText="1"/>
    </xf>
    <xf numFmtId="0" fontId="49" fillId="0" borderId="34" xfId="42" applyFont="1" applyBorder="1" applyAlignment="1">
      <alignment horizontal="right" vertical="center"/>
    </xf>
    <xf numFmtId="0" fontId="49" fillId="0" borderId="23" xfId="42" applyFont="1" applyBorder="1" applyAlignment="1">
      <alignment horizontal="right" vertical="center"/>
    </xf>
    <xf numFmtId="0" fontId="49" fillId="0" borderId="24" xfId="42" applyFont="1" applyBorder="1" applyAlignment="1">
      <alignment horizontal="right" vertical="center"/>
    </xf>
    <xf numFmtId="0" fontId="40" fillId="6" borderId="27" xfId="42" applyFont="1" applyFill="1" applyBorder="1" applyAlignment="1">
      <alignment horizontal="center" vertical="center"/>
    </xf>
    <xf numFmtId="0" fontId="48" fillId="0" borderId="0" xfId="42" applyFont="1" applyBorder="1" applyAlignment="1">
      <alignment horizontal="left" vertical="center" shrinkToFit="1"/>
    </xf>
    <xf numFmtId="0" fontId="0" fillId="0" borderId="21" xfId="0" applyBorder="1" applyAlignment="1">
      <alignment horizontal="center" vertical="center" wrapText="1"/>
    </xf>
    <xf numFmtId="0" fontId="40" fillId="0" borderId="19" xfId="42" applyFont="1" applyBorder="1" applyAlignment="1">
      <alignment vertical="center"/>
    </xf>
    <xf numFmtId="0" fontId="0" fillId="0" borderId="44" xfId="0" applyFont="1" applyBorder="1" applyAlignment="1">
      <alignment vertical="center"/>
    </xf>
    <xf numFmtId="0" fontId="0" fillId="0" borderId="18" xfId="0" applyFont="1" applyBorder="1" applyAlignment="1">
      <alignment horizontal="right" vertical="center" shrinkToFit="1"/>
    </xf>
    <xf numFmtId="0" fontId="40" fillId="0" borderId="32" xfId="42"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48" fillId="0" borderId="40" xfId="42" applyFont="1" applyBorder="1" applyAlignment="1">
      <alignment horizontal="left" vertical="center" shrinkToFit="1"/>
    </xf>
    <xf numFmtId="0" fontId="27" fillId="0" borderId="18" xfId="42" applyFont="1" applyBorder="1" applyAlignment="1">
      <alignment vertical="center" shrinkToFit="1"/>
    </xf>
    <xf numFmtId="0" fontId="27" fillId="0" borderId="0" xfId="42" applyFont="1" applyBorder="1" applyAlignment="1">
      <alignment vertical="center" shrinkToFit="1"/>
    </xf>
    <xf numFmtId="0" fontId="48" fillId="0" borderId="27" xfId="42" applyFont="1" applyFill="1" applyBorder="1" applyAlignment="1">
      <alignment horizontal="left" vertical="center" shrinkToFit="1"/>
    </xf>
    <xf numFmtId="0" fontId="16" fillId="0" borderId="11" xfId="42" applyFont="1" applyBorder="1" applyAlignment="1">
      <alignment horizontal="left" vertical="center" wrapText="1"/>
    </xf>
    <xf numFmtId="0" fontId="16" fillId="0" borderId="12" xfId="42" applyFont="1" applyBorder="1" applyAlignment="1">
      <alignment horizontal="left" vertical="center" wrapText="1"/>
    </xf>
    <xf numFmtId="0" fontId="16" fillId="0" borderId="34" xfId="42" applyFont="1" applyFill="1" applyBorder="1" applyAlignment="1">
      <alignment horizontal="left" vertical="center" wrapText="1"/>
    </xf>
    <xf numFmtId="0" fontId="16" fillId="0" borderId="23" xfId="42" applyFont="1" applyFill="1" applyBorder="1" applyAlignment="1">
      <alignment horizontal="left" vertical="center" wrapText="1"/>
    </xf>
    <xf numFmtId="0" fontId="16" fillId="0" borderId="53" xfId="42" applyFont="1" applyFill="1" applyBorder="1" applyAlignment="1">
      <alignment horizontal="left" vertical="center" wrapText="1"/>
    </xf>
    <xf numFmtId="0" fontId="16" fillId="0" borderId="36" xfId="42" applyFont="1" applyFill="1" applyBorder="1" applyAlignment="1">
      <alignment horizontal="left" vertical="center" wrapText="1"/>
    </xf>
    <xf numFmtId="0" fontId="16" fillId="0" borderId="27" xfId="42" applyFont="1" applyFill="1" applyBorder="1" applyAlignment="1">
      <alignment horizontal="left" vertical="center" wrapText="1"/>
    </xf>
    <xf numFmtId="0" fontId="16" fillId="0" borderId="54" xfId="42" applyFont="1" applyFill="1" applyBorder="1" applyAlignment="1">
      <alignment horizontal="left" vertical="center" wrapText="1"/>
    </xf>
    <xf numFmtId="0" fontId="24" fillId="0" borderId="18" xfId="42" applyFont="1" applyFill="1" applyBorder="1" applyAlignment="1">
      <alignment horizontal="right"/>
    </xf>
    <xf numFmtId="0" fontId="24" fillId="0" borderId="0" xfId="42" applyFont="1" applyFill="1" applyBorder="1" applyAlignment="1">
      <alignment horizontal="right"/>
    </xf>
    <xf numFmtId="0" fontId="24" fillId="0" borderId="20" xfId="42" applyFont="1" applyFill="1" applyBorder="1" applyAlignment="1">
      <alignment horizontal="right"/>
    </xf>
    <xf numFmtId="0" fontId="16" fillId="0" borderId="52" xfId="42" applyFont="1" applyBorder="1" applyAlignment="1">
      <alignment vertical="center" wrapText="1"/>
    </xf>
    <xf numFmtId="0" fontId="16" fillId="0" borderId="55" xfId="42" applyFont="1" applyBorder="1" applyAlignment="1">
      <alignment vertical="center" wrapText="1"/>
    </xf>
    <xf numFmtId="0" fontId="16" fillId="0" borderId="56" xfId="42" applyFont="1" applyBorder="1" applyAlignment="1">
      <alignment vertical="center" wrapText="1"/>
    </xf>
    <xf numFmtId="0" fontId="16" fillId="0" borderId="57" xfId="42" applyFont="1" applyBorder="1" applyAlignment="1">
      <alignment horizontal="center" vertical="center"/>
    </xf>
    <xf numFmtId="0" fontId="16" fillId="0" borderId="12" xfId="42" applyFont="1" applyBorder="1" applyAlignment="1">
      <alignment horizontal="center" vertical="center"/>
    </xf>
    <xf numFmtId="0" fontId="16" fillId="0" borderId="55" xfId="42" applyFont="1" applyBorder="1" applyAlignment="1">
      <alignment horizontal="center" vertical="center"/>
    </xf>
    <xf numFmtId="0" fontId="27" fillId="0" borderId="18" xfId="42" applyFont="1" applyFill="1" applyBorder="1" applyAlignment="1">
      <alignment vertical="center" shrinkToFit="1"/>
    </xf>
    <xf numFmtId="0" fontId="27" fillId="0" borderId="0" xfId="42" applyFont="1" applyFill="1" applyBorder="1" applyAlignment="1">
      <alignment vertical="center" shrinkToFit="1"/>
    </xf>
    <xf numFmtId="0" fontId="27" fillId="0" borderId="20" xfId="42" applyFont="1" applyBorder="1" applyAlignment="1">
      <alignment vertical="center" shrinkToFit="1"/>
    </xf>
    <xf numFmtId="0" fontId="27" fillId="0" borderId="17" xfId="42" applyFont="1" applyBorder="1" applyAlignment="1">
      <alignment vertical="center" wrapText="1"/>
    </xf>
    <xf numFmtId="0" fontId="27" fillId="0" borderId="21" xfId="42" applyFont="1" applyBorder="1" applyAlignment="1">
      <alignment vertical="center" wrapText="1"/>
    </xf>
    <xf numFmtId="0" fontId="27" fillId="0" borderId="46" xfId="42" applyFont="1" applyBorder="1" applyAlignment="1">
      <alignment vertical="center" wrapText="1"/>
    </xf>
    <xf numFmtId="0" fontId="28" fillId="24" borderId="0" xfId="42" applyFont="1" applyFill="1" applyBorder="1" applyAlignment="1">
      <alignment vertical="center"/>
    </xf>
    <xf numFmtId="0" fontId="27" fillId="0" borderId="25" xfId="42" applyFont="1" applyBorder="1" applyAlignment="1">
      <alignment vertical="center" wrapText="1"/>
    </xf>
    <xf numFmtId="0" fontId="27" fillId="0" borderId="38" xfId="42" applyFont="1" applyBorder="1" applyAlignment="1">
      <alignment vertical="center" wrapText="1"/>
    </xf>
    <xf numFmtId="0" fontId="27" fillId="0" borderId="18" xfId="42" applyFont="1" applyFill="1" applyBorder="1" applyAlignment="1">
      <alignment vertical="center"/>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0" xfId="42" applyFont="1" applyBorder="1" applyAlignment="1">
      <alignment vertical="center" wrapText="1"/>
    </xf>
    <xf numFmtId="0" fontId="51" fillId="0" borderId="0" xfId="42" applyFont="1" applyFill="1" applyBorder="1" applyAlignment="1">
      <alignment vertical="center" shrinkToFit="1"/>
    </xf>
    <xf numFmtId="0" fontId="51" fillId="0" borderId="20" xfId="42" applyFont="1" applyFill="1" applyBorder="1" applyAlignment="1">
      <alignment vertical="center" shrinkToFit="1"/>
    </xf>
    <xf numFmtId="0" fontId="27" fillId="0" borderId="25" xfId="42" applyFont="1" applyFill="1" applyBorder="1" applyAlignment="1">
      <alignment vertical="center" wrapText="1"/>
    </xf>
    <xf numFmtId="0" fontId="27" fillId="0" borderId="21" xfId="42" applyFont="1" applyFill="1" applyBorder="1" applyAlignment="1">
      <alignment vertical="center" wrapText="1"/>
    </xf>
    <xf numFmtId="0" fontId="27" fillId="0" borderId="38" xfId="42" applyFont="1" applyFill="1" applyBorder="1" applyAlignment="1">
      <alignment vertical="center" wrapText="1"/>
    </xf>
    <xf numFmtId="0" fontId="27" fillId="0" borderId="0" xfId="42" applyFont="1" applyBorder="1" applyAlignment="1">
      <alignment horizontal="left" vertical="center" shrinkToFit="1"/>
    </xf>
    <xf numFmtId="0" fontId="27" fillId="0" borderId="20" xfId="42" applyFont="1" applyFill="1" applyBorder="1" applyAlignment="1">
      <alignment vertical="center" shrinkToFit="1"/>
    </xf>
    <xf numFmtId="0" fontId="28" fillId="24" borderId="27" xfId="42" applyFont="1" applyFill="1" applyBorder="1" applyAlignment="1">
      <alignment vertical="center"/>
    </xf>
    <xf numFmtId="0" fontId="30" fillId="24" borderId="0" xfId="0" applyFont="1" applyFill="1" applyBorder="1" applyAlignment="1">
      <alignment horizontal="left" vertical="center"/>
    </xf>
    <xf numFmtId="0" fontId="27" fillId="24" borderId="0" xfId="42" applyFont="1" applyFill="1" applyBorder="1" applyAlignment="1">
      <alignment vertical="center"/>
    </xf>
    <xf numFmtId="0" fontId="26" fillId="0" borderId="0" xfId="42" applyFont="1" applyBorder="1" applyAlignment="1">
      <alignment horizontal="left" vertical="center" shrinkToFit="1"/>
    </xf>
    <xf numFmtId="0" fontId="26" fillId="0" borderId="20" xfId="42" applyFont="1" applyBorder="1" applyAlignment="1">
      <alignment horizontal="left" vertical="center" shrinkToFit="1"/>
    </xf>
    <xf numFmtId="0" fontId="27" fillId="0" borderId="33" xfId="42" applyFont="1" applyBorder="1" applyAlignment="1">
      <alignment vertical="center" wrapText="1"/>
    </xf>
    <xf numFmtId="0" fontId="27" fillId="0" borderId="20" xfId="42" applyFont="1" applyBorder="1" applyAlignment="1">
      <alignment vertical="center" wrapText="1"/>
    </xf>
    <xf numFmtId="0" fontId="16" fillId="0" borderId="34" xfId="42" applyFont="1" applyBorder="1" applyAlignment="1">
      <alignment vertical="center" wrapText="1"/>
    </xf>
    <xf numFmtId="0" fontId="16" fillId="0" borderId="23" xfId="42" applyFont="1" applyBorder="1" applyAlignment="1">
      <alignment vertical="center" wrapText="1"/>
    </xf>
    <xf numFmtId="0" fontId="16" fillId="0" borderId="53" xfId="42" applyFont="1" applyBorder="1" applyAlignment="1">
      <alignment vertical="center" wrapText="1"/>
    </xf>
    <xf numFmtId="0" fontId="16" fillId="0" borderId="18" xfId="42" applyFont="1" applyBorder="1" applyAlignment="1">
      <alignment vertical="center" wrapText="1"/>
    </xf>
    <xf numFmtId="0" fontId="16" fillId="0" borderId="0" xfId="42" applyFont="1" applyBorder="1" applyAlignment="1">
      <alignment vertical="center" wrapText="1"/>
    </xf>
    <xf numFmtId="0" fontId="16" fillId="0" borderId="58" xfId="42" applyFont="1" applyBorder="1" applyAlignment="1">
      <alignment vertical="center" wrapText="1"/>
    </xf>
    <xf numFmtId="0" fontId="16" fillId="0" borderId="36" xfId="42" applyFont="1" applyBorder="1" applyAlignment="1">
      <alignment vertical="center" wrapText="1"/>
    </xf>
    <xf numFmtId="0" fontId="16" fillId="0" borderId="27" xfId="42" applyFont="1" applyBorder="1" applyAlignment="1">
      <alignment vertical="center" wrapText="1"/>
    </xf>
    <xf numFmtId="0" fontId="16" fillId="0" borderId="54" xfId="42" applyFont="1" applyBorder="1" applyAlignment="1">
      <alignment vertical="center" wrapText="1"/>
    </xf>
    <xf numFmtId="0" fontId="25" fillId="0" borderId="40" xfId="42" applyFont="1" applyBorder="1" applyAlignment="1">
      <alignment horizontal="center" wrapText="1"/>
    </xf>
    <xf numFmtId="0" fontId="40" fillId="0" borderId="16" xfId="42" applyFont="1" applyBorder="1" applyAlignment="1">
      <alignment horizontal="left" vertical="center" wrapText="1"/>
    </xf>
    <xf numFmtId="0" fontId="40" fillId="0" borderId="14" xfId="42" applyFont="1" applyBorder="1" applyAlignment="1">
      <alignment horizontal="left" vertical="center" wrapText="1"/>
    </xf>
    <xf numFmtId="0" fontId="40" fillId="0" borderId="15" xfId="42" applyFont="1" applyBorder="1" applyAlignment="1">
      <alignment horizontal="left" vertical="center" wrapText="1"/>
    </xf>
    <xf numFmtId="0" fontId="46" fillId="0" borderId="36"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24" borderId="18" xfId="42" applyFont="1" applyFill="1" applyBorder="1" applyAlignment="1">
      <alignment horizontal="right" vertical="center" wrapText="1"/>
    </xf>
    <xf numFmtId="0" fontId="16" fillId="0" borderId="0" xfId="42" applyFont="1" applyBorder="1" applyAlignment="1">
      <alignment vertical="center"/>
    </xf>
    <xf numFmtId="0" fontId="21" fillId="0" borderId="0" xfId="0" applyFont="1" applyBorder="1" applyAlignment="1">
      <alignment vertical="center"/>
    </xf>
    <xf numFmtId="0" fontId="16" fillId="0" borderId="22" xfId="42" applyFont="1" applyBorder="1" applyAlignment="1">
      <alignment vertical="center" wrapText="1"/>
    </xf>
    <xf numFmtId="0" fontId="16" fillId="0" borderId="32" xfId="42" applyFont="1" applyBorder="1" applyAlignment="1">
      <alignment vertical="center" wrapText="1"/>
    </xf>
    <xf numFmtId="0" fontId="16" fillId="0" borderId="33" xfId="42" applyFont="1" applyBorder="1" applyAlignment="1">
      <alignment vertical="center" wrapText="1"/>
    </xf>
    <xf numFmtId="0" fontId="16" fillId="0" borderId="37" xfId="42" applyFont="1" applyBorder="1" applyAlignment="1">
      <alignment vertical="center" wrapText="1"/>
    </xf>
    <xf numFmtId="0" fontId="16" fillId="0" borderId="25" xfId="42" applyFont="1" applyBorder="1" applyAlignment="1">
      <alignment vertical="center" wrapText="1"/>
    </xf>
    <xf numFmtId="0" fontId="21" fillId="0" borderId="30" xfId="0" applyFont="1" applyBorder="1" applyAlignment="1">
      <alignment vertical="center" wrapText="1"/>
    </xf>
    <xf numFmtId="0" fontId="21" fillId="0" borderId="49" xfId="0" applyFont="1" applyBorder="1" applyAlignment="1">
      <alignment vertical="center" wrapText="1"/>
    </xf>
    <xf numFmtId="0" fontId="16" fillId="0" borderId="59" xfId="42" applyFont="1" applyBorder="1" applyAlignment="1">
      <alignment vertical="center" wrapText="1"/>
    </xf>
    <xf numFmtId="0" fontId="16" fillId="0" borderId="15" xfId="42" applyFont="1" applyBorder="1" applyAlignment="1">
      <alignment vertical="center" wrapText="1"/>
    </xf>
    <xf numFmtId="0" fontId="16" fillId="0" borderId="19" xfId="42" applyFont="1" applyBorder="1" applyAlignment="1">
      <alignment vertical="center" wrapText="1"/>
    </xf>
    <xf numFmtId="0" fontId="16" fillId="0" borderId="20" xfId="42" applyFont="1" applyBorder="1" applyAlignment="1">
      <alignment vertical="center" wrapText="1"/>
    </xf>
    <xf numFmtId="0" fontId="16" fillId="0" borderId="45" xfId="42" applyFont="1" applyBorder="1" applyAlignment="1">
      <alignment vertical="center" wrapText="1"/>
    </xf>
    <xf numFmtId="0" fontId="16" fillId="0" borderId="41" xfId="42" applyFont="1" applyBorder="1" applyAlignment="1">
      <alignment vertical="center" wrapText="1"/>
    </xf>
    <xf numFmtId="0" fontId="25" fillId="0" borderId="0" xfId="0" applyFont="1" applyBorder="1" applyAlignment="1">
      <alignment horizontal="right" vertical="center"/>
    </xf>
    <xf numFmtId="0" fontId="25" fillId="0" borderId="18" xfId="0" applyFont="1" applyBorder="1" applyAlignment="1">
      <alignment horizontal="left" vertical="center" shrinkToFit="1"/>
    </xf>
    <xf numFmtId="0" fontId="25" fillId="0" borderId="0" xfId="0" applyFont="1" applyBorder="1" applyAlignment="1">
      <alignment horizontal="left" vertical="center" shrinkToFit="1"/>
    </xf>
    <xf numFmtId="0" fontId="27" fillId="0" borderId="0" xfId="42" applyFont="1" applyFill="1" applyBorder="1" applyAlignment="1">
      <alignment horizontal="left" vertical="center" shrinkToFit="1"/>
    </xf>
    <xf numFmtId="0" fontId="24" fillId="0" borderId="34" xfId="42" applyFont="1" applyBorder="1" applyAlignment="1">
      <alignment horizontal="right" vertical="top" wrapText="1"/>
    </xf>
    <xf numFmtId="0" fontId="24" fillId="0" borderId="23" xfId="42" applyFont="1" applyBorder="1" applyAlignment="1">
      <alignment horizontal="right" vertical="top" wrapText="1"/>
    </xf>
    <xf numFmtId="0" fontId="24" fillId="0" borderId="24" xfId="42" applyFont="1" applyBorder="1" applyAlignment="1">
      <alignment horizontal="right" vertical="top" wrapText="1"/>
    </xf>
    <xf numFmtId="0" fontId="16" fillId="0" borderId="14" xfId="42" applyFont="1" applyBorder="1" applyAlignment="1">
      <alignment vertical="center" wrapText="1"/>
    </xf>
    <xf numFmtId="0" fontId="16" fillId="0" borderId="60" xfId="42" applyFont="1" applyBorder="1" applyAlignment="1">
      <alignment vertical="center" wrapText="1"/>
    </xf>
    <xf numFmtId="0" fontId="27" fillId="0" borderId="36" xfId="42" applyFont="1" applyBorder="1" applyAlignment="1">
      <alignment vertical="center" shrinkToFit="1"/>
    </xf>
    <xf numFmtId="0" fontId="27" fillId="0" borderId="27" xfId="42" applyFont="1" applyBorder="1" applyAlignment="1">
      <alignment vertical="center" shrinkToFit="1"/>
    </xf>
    <xf numFmtId="0" fontId="27" fillId="0" borderId="18" xfId="42" applyFont="1" applyFill="1" applyBorder="1" applyAlignment="1">
      <alignment horizontal="left" vertical="center" shrinkToFit="1"/>
    </xf>
    <xf numFmtId="0" fontId="16" fillId="0" borderId="16" xfId="42" applyFont="1" applyBorder="1" applyAlignment="1">
      <alignment vertical="center" wrapText="1"/>
    </xf>
    <xf numFmtId="0" fontId="16" fillId="0" borderId="16" xfId="42" applyNumberFormat="1" applyFont="1" applyBorder="1" applyAlignment="1">
      <alignment vertical="center" wrapText="1"/>
    </xf>
    <xf numFmtId="0" fontId="16" fillId="0" borderId="14" xfId="42" applyNumberFormat="1" applyFont="1" applyBorder="1" applyAlignment="1">
      <alignment vertical="center" wrapText="1"/>
    </xf>
    <xf numFmtId="0" fontId="16" fillId="0" borderId="60" xfId="42" applyNumberFormat="1" applyFont="1" applyBorder="1" applyAlignment="1">
      <alignment vertical="center" wrapText="1"/>
    </xf>
    <xf numFmtId="0" fontId="16" fillId="0" borderId="18" xfId="42" applyNumberFormat="1" applyFont="1" applyBorder="1" applyAlignment="1">
      <alignment vertical="center" wrapText="1"/>
    </xf>
    <xf numFmtId="0" fontId="16" fillId="0" borderId="0" xfId="42" applyNumberFormat="1" applyFont="1" applyBorder="1" applyAlignment="1">
      <alignment vertical="center" wrapText="1"/>
    </xf>
    <xf numFmtId="0" fontId="16" fillId="0" borderId="58" xfId="42" applyNumberFormat="1" applyFont="1" applyBorder="1" applyAlignment="1">
      <alignment vertical="center" wrapText="1"/>
    </xf>
    <xf numFmtId="0" fontId="16" fillId="0" borderId="32" xfId="42" applyFont="1" applyBorder="1" applyAlignment="1">
      <alignment horizontal="center"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wrapText="1"/>
    </xf>
    <xf numFmtId="0" fontId="16" fillId="0" borderId="34" xfId="42" applyFont="1" applyBorder="1" applyAlignment="1">
      <alignment horizontal="left" vertical="center" wrapText="1"/>
    </xf>
    <xf numFmtId="0" fontId="16" fillId="0" borderId="23" xfId="42" applyFont="1" applyBorder="1" applyAlignment="1">
      <alignment horizontal="left" vertical="center" wrapText="1"/>
    </xf>
    <xf numFmtId="0" fontId="16" fillId="0" borderId="53" xfId="42" applyFont="1" applyBorder="1" applyAlignment="1">
      <alignment horizontal="left" vertical="center" wrapText="1"/>
    </xf>
    <xf numFmtId="0" fontId="16" fillId="0" borderId="36" xfId="42" applyFont="1" applyBorder="1" applyAlignment="1">
      <alignment horizontal="left" vertical="center" wrapText="1"/>
    </xf>
    <xf numFmtId="0" fontId="16" fillId="0" borderId="27" xfId="42" applyFont="1" applyBorder="1" applyAlignment="1">
      <alignment horizontal="left" vertical="center" wrapText="1"/>
    </xf>
    <xf numFmtId="0" fontId="16" fillId="0" borderId="54" xfId="42" applyFont="1" applyBorder="1" applyAlignment="1">
      <alignment horizontal="left" vertical="center" wrapText="1"/>
    </xf>
    <xf numFmtId="0" fontId="40" fillId="0" borderId="59" xfId="42" applyFont="1" applyBorder="1" applyAlignment="1">
      <alignment vertical="center"/>
    </xf>
    <xf numFmtId="0" fontId="46" fillId="0" borderId="15" xfId="0" applyFont="1" applyBorder="1" applyAlignment="1">
      <alignment vertical="center"/>
    </xf>
    <xf numFmtId="0" fontId="46" fillId="0" borderId="44" xfId="0" applyFont="1" applyBorder="1" applyAlignment="1">
      <alignment vertical="center"/>
    </xf>
    <xf numFmtId="0" fontId="46" fillId="0" borderId="28" xfId="0" applyFont="1" applyBorder="1" applyAlignment="1">
      <alignment vertical="center"/>
    </xf>
    <xf numFmtId="0" fontId="16" fillId="0" borderId="18" xfId="42" applyFont="1" applyBorder="1" applyAlignment="1">
      <alignment horizontal="left" vertical="center" wrapText="1"/>
    </xf>
    <xf numFmtId="0" fontId="16" fillId="0" borderId="0" xfId="42" applyFont="1" applyBorder="1" applyAlignment="1">
      <alignment horizontal="left" vertical="center" wrapText="1"/>
    </xf>
    <xf numFmtId="0" fontId="16" fillId="0" borderId="58" xfId="42" applyFont="1" applyBorder="1" applyAlignment="1">
      <alignment horizontal="left" vertical="center" wrapText="1"/>
    </xf>
    <xf numFmtId="0" fontId="40" fillId="0" borderId="19" xfId="42" applyFont="1" applyBorder="1" applyAlignment="1">
      <alignment horizontal="left" vertical="center" wrapText="1"/>
    </xf>
    <xf numFmtId="0" fontId="40" fillId="0" borderId="0" xfId="42" applyFont="1" applyBorder="1" applyAlignment="1">
      <alignment horizontal="left" vertical="center" wrapText="1"/>
    </xf>
    <xf numFmtId="0" fontId="40" fillId="0" borderId="20" xfId="42" applyFont="1" applyBorder="1" applyAlignment="1">
      <alignment horizontal="left" vertical="center" wrapText="1"/>
    </xf>
    <xf numFmtId="0" fontId="16" fillId="0" borderId="29" xfId="42" applyFont="1" applyBorder="1" applyAlignment="1">
      <alignment vertical="center" wrapText="1"/>
    </xf>
    <xf numFmtId="0" fontId="16" fillId="0" borderId="35" xfId="42" applyFont="1" applyBorder="1" applyAlignment="1">
      <alignment vertical="center" wrapText="1"/>
    </xf>
    <xf numFmtId="0" fontId="16" fillId="0" borderId="42" xfId="42" applyNumberFormat="1" applyFont="1" applyBorder="1" applyAlignment="1">
      <alignment vertical="center" wrapText="1"/>
    </xf>
    <xf numFmtId="0" fontId="16" fillId="0" borderId="40" xfId="42" applyNumberFormat="1" applyFont="1" applyBorder="1" applyAlignment="1">
      <alignment vertical="center" wrapText="1"/>
    </xf>
    <xf numFmtId="0" fontId="16" fillId="0" borderId="61" xfId="42" applyNumberFormat="1" applyFont="1" applyBorder="1" applyAlignment="1">
      <alignment vertical="center" wrapText="1"/>
    </xf>
    <xf numFmtId="0" fontId="16" fillId="0" borderId="48" xfId="42" applyFont="1" applyBorder="1" applyAlignment="1">
      <alignment vertical="center" wrapText="1"/>
    </xf>
    <xf numFmtId="0" fontId="16" fillId="0" borderId="62" xfId="42" applyFont="1" applyBorder="1" applyAlignment="1">
      <alignment vertical="center" wrapText="1"/>
    </xf>
    <xf numFmtId="0" fontId="16" fillId="0" borderId="63" xfId="42" applyFont="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16" fillId="0" borderId="34" xfId="42" applyNumberFormat="1" applyFont="1" applyBorder="1" applyAlignment="1">
      <alignment vertical="center" wrapText="1"/>
    </xf>
    <xf numFmtId="0" fontId="16" fillId="0" borderId="23" xfId="42" applyNumberFormat="1" applyFont="1" applyBorder="1" applyAlignment="1">
      <alignment vertical="center" wrapText="1"/>
    </xf>
    <xf numFmtId="0" fontId="16" fillId="0" borderId="53" xfId="42" applyNumberFormat="1" applyFont="1" applyBorder="1" applyAlignment="1">
      <alignment vertical="center" wrapText="1"/>
    </xf>
    <xf numFmtId="0" fontId="16" fillId="0" borderId="36" xfId="42" applyNumberFormat="1" applyFont="1" applyBorder="1" applyAlignment="1">
      <alignment vertical="center" wrapText="1"/>
    </xf>
    <xf numFmtId="0" fontId="16" fillId="0" borderId="27" xfId="42" applyNumberFormat="1" applyFont="1" applyBorder="1" applyAlignment="1">
      <alignment vertical="center" wrapText="1"/>
    </xf>
    <xf numFmtId="0" fontId="16" fillId="0" borderId="54" xfId="42" applyNumberFormat="1" applyFont="1" applyBorder="1" applyAlignment="1">
      <alignment vertical="center" wrapText="1"/>
    </xf>
    <xf numFmtId="0" fontId="16" fillId="0" borderId="30" xfId="42" applyFont="1" applyBorder="1" applyAlignment="1">
      <alignment horizontal="center" vertical="center" wrapText="1"/>
    </xf>
    <xf numFmtId="0" fontId="16" fillId="0" borderId="49" xfId="42" applyFont="1" applyBorder="1" applyAlignment="1">
      <alignment horizontal="center" vertical="center" wrapText="1"/>
    </xf>
    <xf numFmtId="0" fontId="26" fillId="0" borderId="14" xfId="42" applyFont="1" applyBorder="1" applyAlignment="1">
      <alignment horizontal="left" vertical="center" shrinkToFit="1"/>
    </xf>
    <xf numFmtId="0" fontId="26" fillId="0" borderId="15" xfId="42" applyFont="1" applyBorder="1" applyAlignment="1">
      <alignment horizontal="left" vertical="center" shrinkToFit="1"/>
    </xf>
    <xf numFmtId="0" fontId="26" fillId="0" borderId="23" xfId="42" applyFont="1" applyBorder="1" applyAlignment="1">
      <alignment horizontal="left" vertical="center" wrapText="1"/>
    </xf>
    <xf numFmtId="0" fontId="26" fillId="0" borderId="24" xfId="42" applyFont="1" applyBorder="1" applyAlignment="1">
      <alignment horizontal="left" vertical="center" wrapText="1"/>
    </xf>
    <xf numFmtId="0" fontId="53" fillId="0" borderId="0" xfId="42" applyFont="1" applyAlignment="1">
      <alignment horizontal="center" vertical="center" wrapText="1"/>
    </xf>
    <xf numFmtId="0" fontId="41" fillId="0" borderId="0" xfId="0" applyFont="1" applyAlignment="1">
      <alignment horizontal="center" vertical="center"/>
    </xf>
    <xf numFmtId="0" fontId="26" fillId="0" borderId="34" xfId="42" applyFont="1" applyBorder="1" applyAlignment="1">
      <alignment vertical="center" wrapText="1"/>
    </xf>
    <xf numFmtId="0" fontId="26" fillId="0" borderId="23" xfId="42" applyFont="1" applyBorder="1" applyAlignment="1">
      <alignment vertical="center" wrapText="1"/>
    </xf>
    <xf numFmtId="0" fontId="26" fillId="0" borderId="53" xfId="42" applyFont="1" applyBorder="1" applyAlignment="1">
      <alignment vertical="center" wrapText="1"/>
    </xf>
    <xf numFmtId="0" fontId="26" fillId="0" borderId="36" xfId="42" applyFont="1" applyBorder="1" applyAlignment="1">
      <alignment vertical="center" wrapText="1"/>
    </xf>
    <xf numFmtId="0" fontId="26" fillId="0" borderId="27" xfId="42" applyFont="1" applyBorder="1" applyAlignment="1">
      <alignment vertical="center" wrapText="1"/>
    </xf>
    <xf numFmtId="0" fontId="26" fillId="0" borderId="54" xfId="42" applyFont="1" applyBorder="1" applyAlignment="1">
      <alignment vertical="center" wrapText="1"/>
    </xf>
    <xf numFmtId="0" fontId="21" fillId="0" borderId="20" xfId="0" applyFont="1" applyBorder="1" applyAlignment="1">
      <alignment vertical="center" wrapText="1"/>
    </xf>
    <xf numFmtId="0" fontId="21" fillId="0" borderId="41" xfId="0" applyFont="1" applyBorder="1" applyAlignment="1">
      <alignment vertical="center" wrapText="1"/>
    </xf>
    <xf numFmtId="0" fontId="16" fillId="0" borderId="59" xfId="0" applyFont="1" applyBorder="1" applyAlignment="1">
      <alignmen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21" fillId="0" borderId="19" xfId="0" applyFont="1" applyBorder="1" applyAlignment="1">
      <alignment vertical="center" wrapText="1"/>
    </xf>
    <xf numFmtId="0" fontId="21" fillId="0" borderId="45" xfId="0" applyFont="1" applyBorder="1" applyAlignment="1">
      <alignment vertical="center" wrapText="1"/>
    </xf>
    <xf numFmtId="0" fontId="16" fillId="0" borderId="30" xfId="42" applyFont="1" applyBorder="1" applyAlignment="1">
      <alignment vertical="center" wrapText="1"/>
    </xf>
    <xf numFmtId="0" fontId="16" fillId="0" borderId="49" xfId="42" applyFont="1" applyBorder="1" applyAlignment="1">
      <alignment vertical="center" wrapText="1"/>
    </xf>
    <xf numFmtId="0" fontId="16" fillId="23" borderId="11" xfId="42" applyFont="1" applyFill="1" applyBorder="1" applyAlignment="1">
      <alignment vertical="center"/>
    </xf>
    <xf numFmtId="0" fontId="16" fillId="23" borderId="12" xfId="42" applyFont="1" applyFill="1" applyBorder="1" applyAlignment="1">
      <alignment vertical="center"/>
    </xf>
    <xf numFmtId="0" fontId="16" fillId="0" borderId="64" xfId="42" applyFont="1" applyBorder="1" applyAlignment="1">
      <alignment vertical="center" wrapText="1"/>
    </xf>
    <xf numFmtId="0" fontId="16" fillId="0" borderId="65" xfId="42" applyFont="1" applyBorder="1" applyAlignment="1">
      <alignment vertical="center" wrapText="1"/>
    </xf>
    <xf numFmtId="0" fontId="16" fillId="0" borderId="26" xfId="42" applyFont="1" applyBorder="1" applyAlignment="1">
      <alignment vertical="center" wrapText="1"/>
    </xf>
    <xf numFmtId="0" fontId="16" fillId="0" borderId="31" xfId="42" applyFont="1" applyBorder="1" applyAlignment="1">
      <alignment vertical="center" wrapText="1"/>
    </xf>
    <xf numFmtId="0" fontId="16" fillId="0" borderId="18" xfId="42" applyFont="1" applyFill="1" applyBorder="1" applyAlignment="1">
      <alignment horizontal="left" vertical="center" wrapText="1"/>
    </xf>
    <xf numFmtId="0" fontId="16" fillId="0" borderId="0" xfId="42" applyFont="1" applyFill="1" applyBorder="1" applyAlignment="1">
      <alignment horizontal="left" vertical="center" wrapText="1"/>
    </xf>
    <xf numFmtId="0" fontId="16" fillId="0" borderId="58" xfId="42" applyFont="1" applyFill="1" applyBorder="1" applyAlignment="1">
      <alignment horizontal="left" vertical="center" wrapText="1"/>
    </xf>
    <xf numFmtId="0" fontId="16" fillId="0" borderId="35" xfId="42" applyFont="1" applyFill="1" applyBorder="1" applyAlignment="1">
      <alignment vertical="center" wrapText="1"/>
    </xf>
    <xf numFmtId="0" fontId="16" fillId="0" borderId="22" xfId="42" applyFont="1" applyFill="1" applyBorder="1" applyAlignment="1">
      <alignment vertical="center" wrapText="1"/>
    </xf>
    <xf numFmtId="0" fontId="16" fillId="0" borderId="45" xfId="0" applyFont="1" applyBorder="1" applyAlignment="1">
      <alignment vertical="center" wrapText="1"/>
    </xf>
    <xf numFmtId="0" fontId="16" fillId="0" borderId="41" xfId="0" applyFont="1" applyBorder="1" applyAlignment="1">
      <alignment vertical="center" wrapText="1"/>
    </xf>
    <xf numFmtId="0" fontId="16" fillId="0" borderId="42" xfId="42" applyFont="1" applyBorder="1" applyAlignment="1">
      <alignment vertical="center" wrapText="1"/>
    </xf>
    <xf numFmtId="0" fontId="16" fillId="0" borderId="40" xfId="42" applyFont="1" applyBorder="1" applyAlignment="1">
      <alignment vertical="center" wrapText="1"/>
    </xf>
    <xf numFmtId="0" fontId="16" fillId="0" borderId="61" xfId="42" applyFont="1" applyBorder="1" applyAlignment="1">
      <alignment vertical="center" wrapText="1"/>
    </xf>
    <xf numFmtId="0" fontId="26" fillId="0" borderId="42" xfId="42" applyFont="1" applyBorder="1" applyAlignment="1">
      <alignment vertical="center" wrapText="1"/>
    </xf>
    <xf numFmtId="0" fontId="26" fillId="0" borderId="40" xfId="42" applyFont="1" applyBorder="1" applyAlignment="1">
      <alignment vertical="center" wrapText="1"/>
    </xf>
    <xf numFmtId="0" fontId="26" fillId="0" borderId="61" xfId="42" applyFont="1" applyBorder="1" applyAlignment="1">
      <alignment vertical="center" wrapText="1"/>
    </xf>
    <xf numFmtId="0" fontId="27" fillId="0" borderId="18" xfId="42" applyFont="1" applyBorder="1" applyAlignment="1">
      <alignment horizontal="left" vertical="center" shrinkToFit="1"/>
    </xf>
    <xf numFmtId="0" fontId="25" fillId="0" borderId="18" xfId="42" applyFont="1" applyBorder="1" applyAlignment="1">
      <alignment horizontal="left" vertical="center" shrinkToFit="1"/>
    </xf>
    <xf numFmtId="0" fontId="25" fillId="0" borderId="0" xfId="42" applyFont="1" applyBorder="1" applyAlignment="1">
      <alignment horizontal="left" vertical="center" shrinkToFit="1"/>
    </xf>
    <xf numFmtId="0" fontId="27" fillId="0" borderId="36" xfId="42" applyFont="1" applyFill="1" applyBorder="1" applyAlignment="1">
      <alignment vertical="center" wrapText="1"/>
    </xf>
    <xf numFmtId="0" fontId="27" fillId="0" borderId="27" xfId="42" applyFont="1" applyFill="1" applyBorder="1" applyAlignment="1">
      <alignment vertical="center" wrapText="1"/>
    </xf>
    <xf numFmtId="0" fontId="27" fillId="0" borderId="0" xfId="42" applyFont="1" applyFill="1" applyBorder="1" applyAlignment="1">
      <alignment horizontal="right" vertical="center"/>
    </xf>
    <xf numFmtId="176" fontId="27" fillId="21" borderId="0" xfId="42" applyNumberFormat="1" applyFont="1" applyFill="1" applyBorder="1" applyAlignment="1">
      <alignment vertical="center"/>
    </xf>
    <xf numFmtId="0" fontId="35" fillId="0" borderId="0" xfId="42" applyFont="1" applyBorder="1" applyAlignment="1">
      <alignment horizontal="right" vertical="center"/>
    </xf>
    <xf numFmtId="0" fontId="28" fillId="0" borderId="0" xfId="42" applyFont="1" applyFill="1" applyBorder="1" applyAlignment="1">
      <alignment vertical="center"/>
    </xf>
    <xf numFmtId="0" fontId="51" fillId="0" borderId="0" xfId="42" applyFont="1" applyBorder="1" applyAlignment="1">
      <alignment vertical="center" shrinkToFit="1"/>
    </xf>
    <xf numFmtId="0" fontId="51" fillId="0" borderId="20" xfId="42" applyFont="1" applyBorder="1" applyAlignment="1">
      <alignment vertical="center" shrinkToFit="1"/>
    </xf>
    <xf numFmtId="0" fontId="27" fillId="0" borderId="17" xfId="42" applyFont="1" applyFill="1" applyBorder="1" applyAlignment="1">
      <alignment vertical="center" wrapText="1"/>
    </xf>
    <xf numFmtId="0" fontId="48" fillId="0" borderId="20" xfId="42" applyFont="1" applyBorder="1" applyAlignment="1">
      <alignment horizontal="left" vertical="center" shrinkToFit="1"/>
    </xf>
    <xf numFmtId="0" fontId="26" fillId="0" borderId="40" xfId="42" applyFont="1" applyBorder="1" applyAlignment="1">
      <alignment horizontal="left" vertical="center" shrinkToFit="1"/>
    </xf>
    <xf numFmtId="0" fontId="26" fillId="0" borderId="41" xfId="42" applyFont="1" applyBorder="1" applyAlignment="1">
      <alignment horizontal="left" vertical="center" shrinkToFit="1"/>
    </xf>
    <xf numFmtId="0" fontId="27" fillId="24" borderId="18" xfId="42" applyFont="1" applyFill="1" applyBorder="1" applyAlignment="1">
      <alignment vertical="center"/>
    </xf>
    <xf numFmtId="0" fontId="27" fillId="24" borderId="20" xfId="42" applyFont="1" applyFill="1" applyBorder="1" applyAlignment="1">
      <alignment vertical="center"/>
    </xf>
    <xf numFmtId="0" fontId="27" fillId="24" borderId="36" xfId="42" applyFont="1" applyFill="1" applyBorder="1" applyAlignment="1">
      <alignment vertical="center"/>
    </xf>
    <xf numFmtId="0" fontId="27" fillId="24" borderId="27" xfId="42" applyFont="1" applyFill="1" applyBorder="1" applyAlignment="1">
      <alignment vertical="center"/>
    </xf>
    <xf numFmtId="0" fontId="27" fillId="24" borderId="28" xfId="42" applyFont="1" applyFill="1" applyBorder="1" applyAlignment="1">
      <alignment vertical="center"/>
    </xf>
    <xf numFmtId="0" fontId="16" fillId="0" borderId="18" xfId="42" applyFont="1" applyFill="1" applyBorder="1" applyAlignment="1">
      <alignment vertical="center" wrapText="1"/>
    </xf>
    <xf numFmtId="0" fontId="16" fillId="0" borderId="23" xfId="42" applyFont="1" applyFill="1" applyBorder="1" applyAlignment="1">
      <alignment vertical="center" wrapText="1"/>
    </xf>
    <xf numFmtId="0" fontId="16" fillId="0" borderId="53" xfId="42" applyFont="1" applyFill="1" applyBorder="1" applyAlignment="1">
      <alignment vertical="center" wrapText="1"/>
    </xf>
    <xf numFmtId="0" fontId="16" fillId="0" borderId="0" xfId="42" applyFont="1" applyFill="1" applyBorder="1" applyAlignment="1">
      <alignment vertical="center" wrapText="1"/>
    </xf>
    <xf numFmtId="0" fontId="16" fillId="0" borderId="58" xfId="42" applyFont="1" applyFill="1" applyBorder="1" applyAlignment="1">
      <alignment vertical="center" wrapText="1"/>
    </xf>
    <xf numFmtId="0" fontId="16" fillId="0" borderId="66" xfId="42" applyFont="1" applyBorder="1" applyAlignment="1">
      <alignment vertical="center" wrapText="1"/>
    </xf>
    <xf numFmtId="0" fontId="16" fillId="0" borderId="67" xfId="42" applyFont="1" applyBorder="1" applyAlignment="1">
      <alignment vertical="center" wrapText="1"/>
    </xf>
    <xf numFmtId="0" fontId="27" fillId="0" borderId="23" xfId="42" applyFont="1" applyFill="1" applyBorder="1" applyAlignment="1">
      <alignment vertical="center" shrinkToFit="1"/>
    </xf>
    <xf numFmtId="0" fontId="27" fillId="0" borderId="24" xfId="42" applyFont="1" applyFill="1" applyBorder="1" applyAlignment="1">
      <alignment vertical="center" shrinkToFit="1"/>
    </xf>
    <xf numFmtId="0" fontId="27" fillId="0" borderId="34" xfId="42" applyFont="1" applyFill="1" applyBorder="1" applyAlignment="1">
      <alignment vertical="center" wrapText="1"/>
    </xf>
    <xf numFmtId="0" fontId="27" fillId="0" borderId="23" xfId="42" applyFont="1" applyFill="1" applyBorder="1" applyAlignment="1">
      <alignment vertical="center" wrapText="1"/>
    </xf>
    <xf numFmtId="0" fontId="27" fillId="0" borderId="24" xfId="42" applyFont="1" applyFill="1" applyBorder="1" applyAlignment="1">
      <alignment vertical="center" wrapText="1"/>
    </xf>
    <xf numFmtId="0" fontId="27" fillId="0" borderId="14" xfId="42" applyFont="1" applyBorder="1" applyAlignment="1">
      <alignment vertical="center" shrinkToFit="1"/>
    </xf>
    <xf numFmtId="0" fontId="27" fillId="0" borderId="15" xfId="42" applyFont="1" applyBorder="1" applyAlignment="1">
      <alignment vertical="center" shrinkToFit="1"/>
    </xf>
    <xf numFmtId="0" fontId="26" fillId="0" borderId="0" xfId="42" applyFont="1" applyBorder="1" applyAlignment="1">
      <alignment horizontal="left" vertical="center"/>
    </xf>
    <xf numFmtId="0" fontId="26" fillId="0" borderId="20" xfId="42" applyFont="1" applyBorder="1" applyAlignment="1">
      <alignment horizontal="left" vertical="center"/>
    </xf>
    <xf numFmtId="0" fontId="27" fillId="0" borderId="34" xfId="42" applyFont="1" applyBorder="1" applyAlignment="1">
      <alignment vertical="center" shrinkToFit="1"/>
    </xf>
    <xf numFmtId="0" fontId="27" fillId="0" borderId="23" xfId="42" applyFont="1" applyBorder="1" applyAlignment="1">
      <alignment vertical="center" shrinkToFit="1"/>
    </xf>
    <xf numFmtId="0" fontId="27" fillId="0" borderId="24" xfId="42" applyFont="1" applyBorder="1" applyAlignment="1">
      <alignment vertical="center" shrinkToFit="1"/>
    </xf>
    <xf numFmtId="0" fontId="28" fillId="0" borderId="0" xfId="42" applyFont="1" applyBorder="1" applyAlignment="1">
      <alignment vertical="center" shrinkToFit="1"/>
    </xf>
    <xf numFmtId="0" fontId="20" fillId="0" borderId="68" xfId="42" applyFont="1" applyBorder="1" applyAlignment="1">
      <alignment horizontal="center" vertical="center" wrapText="1"/>
    </xf>
    <xf numFmtId="0" fontId="20" fillId="0" borderId="50" xfId="42" applyFont="1" applyBorder="1" applyAlignment="1">
      <alignment horizontal="center" vertical="center"/>
    </xf>
    <xf numFmtId="0" fontId="20" fillId="0" borderId="69" xfId="42" applyFont="1" applyBorder="1" applyAlignment="1">
      <alignment horizontal="center" vertical="center"/>
    </xf>
    <xf numFmtId="0" fontId="38" fillId="0" borderId="47" xfId="42" applyFont="1" applyBorder="1" applyAlignment="1">
      <alignment horizontal="center" vertical="center" wrapText="1"/>
    </xf>
    <xf numFmtId="0" fontId="0" fillId="24" borderId="47" xfId="0" applyFill="1" applyBorder="1" applyAlignment="1">
      <alignment vertical="center"/>
    </xf>
    <xf numFmtId="0" fontId="38" fillId="0" borderId="47" xfId="42" applyFont="1" applyBorder="1" applyAlignment="1">
      <alignment horizontal="left" vertical="center"/>
    </xf>
    <xf numFmtId="0" fontId="38" fillId="0" borderId="70" xfId="42" applyFont="1" applyBorder="1" applyAlignment="1">
      <alignment horizontal="left" vertical="center"/>
    </xf>
    <xf numFmtId="0" fontId="38" fillId="0" borderId="23" xfId="42" applyFont="1" applyBorder="1" applyAlignment="1">
      <alignment horizontal="center" vertical="center" wrapText="1"/>
    </xf>
    <xf numFmtId="0" fontId="38" fillId="0" borderId="24" xfId="42" applyFont="1" applyBorder="1" applyAlignment="1">
      <alignment horizontal="center" vertical="center" wrapText="1"/>
    </xf>
    <xf numFmtId="0" fontId="38" fillId="0" borderId="0" xfId="42" applyFont="1" applyBorder="1" applyAlignment="1">
      <alignment horizontal="center" vertical="center" wrapText="1"/>
    </xf>
    <xf numFmtId="0" fontId="38" fillId="0" borderId="20" xfId="42" applyFont="1" applyBorder="1" applyAlignment="1">
      <alignment horizontal="center" vertical="center" wrapText="1"/>
    </xf>
    <xf numFmtId="49" fontId="38" fillId="0" borderId="0" xfId="42" applyNumberFormat="1" applyFont="1" applyBorder="1" applyAlignment="1">
      <alignment horizontal="center" vertical="center" wrapText="1"/>
    </xf>
    <xf numFmtId="49" fontId="38" fillId="0" borderId="20" xfId="42" applyNumberFormat="1" applyFont="1" applyBorder="1" applyAlignment="1">
      <alignment horizontal="center" vertical="center" wrapText="1"/>
    </xf>
    <xf numFmtId="49" fontId="38" fillId="0" borderId="40" xfId="42" applyNumberFormat="1" applyFont="1" applyBorder="1" applyAlignment="1">
      <alignment horizontal="center" vertical="center" wrapText="1"/>
    </xf>
    <xf numFmtId="49" fontId="38" fillId="0" borderId="41" xfId="42" applyNumberFormat="1" applyFont="1" applyBorder="1" applyAlignment="1">
      <alignment horizontal="center" vertical="center" wrapText="1"/>
    </xf>
    <xf numFmtId="0" fontId="27" fillId="0" borderId="32" xfId="42" applyFont="1" applyBorder="1" applyAlignment="1">
      <alignment horizontal="center" vertical="center"/>
    </xf>
    <xf numFmtId="0" fontId="27" fillId="0" borderId="30" xfId="42" applyFont="1" applyBorder="1" applyAlignment="1">
      <alignment horizontal="center" vertical="center"/>
    </xf>
    <xf numFmtId="0" fontId="27" fillId="0" borderId="31" xfId="42" applyFont="1" applyBorder="1" applyAlignment="1">
      <alignment horizontal="center" vertical="center"/>
    </xf>
    <xf numFmtId="49" fontId="38" fillId="24" borderId="48" xfId="42" applyNumberFormat="1" applyFont="1" applyFill="1" applyBorder="1" applyAlignment="1">
      <alignment horizontal="left" vertical="center"/>
    </xf>
    <xf numFmtId="49" fontId="38" fillId="24" borderId="63" xfId="42" applyNumberFormat="1" applyFont="1" applyFill="1" applyBorder="1" applyAlignment="1">
      <alignment horizontal="left" vertical="center"/>
    </xf>
    <xf numFmtId="0" fontId="38" fillId="24" borderId="22" xfId="42" applyFont="1" applyFill="1" applyBorder="1" applyAlignment="1">
      <alignment horizontal="left" vertical="center"/>
    </xf>
    <xf numFmtId="0" fontId="38" fillId="24" borderId="33" xfId="42" applyFont="1" applyFill="1" applyBorder="1" applyAlignment="1">
      <alignment horizontal="left" vertical="center"/>
    </xf>
    <xf numFmtId="0" fontId="27" fillId="0" borderId="22" xfId="42" applyFont="1" applyBorder="1" applyAlignment="1">
      <alignment horizontal="center" vertical="center"/>
    </xf>
    <xf numFmtId="0" fontId="27" fillId="0" borderId="33" xfId="42" applyFont="1" applyBorder="1" applyAlignment="1">
      <alignment horizontal="center" vertical="center"/>
    </xf>
    <xf numFmtId="0" fontId="27" fillId="0" borderId="27" xfId="42" applyFont="1" applyFill="1" applyBorder="1" applyAlignment="1">
      <alignment vertical="center" shrinkToFit="1"/>
    </xf>
    <xf numFmtId="0" fontId="27" fillId="0" borderId="28" xfId="42" applyFont="1" applyFill="1" applyBorder="1" applyAlignment="1">
      <alignment vertical="center" shrinkToFit="1"/>
    </xf>
    <xf numFmtId="0" fontId="27" fillId="0" borderId="36" xfId="42" applyFont="1" applyFill="1" applyBorder="1" applyAlignment="1">
      <alignment vertical="center" shrinkToFit="1"/>
    </xf>
    <xf numFmtId="0" fontId="27" fillId="0" borderId="34" xfId="42" applyFont="1" applyFill="1" applyBorder="1" applyAlignment="1">
      <alignment vertical="center" shrinkToFit="1"/>
    </xf>
    <xf numFmtId="0" fontId="27" fillId="24" borderId="23" xfId="42" applyFont="1" applyFill="1" applyBorder="1" applyAlignment="1">
      <alignment vertical="center"/>
    </xf>
    <xf numFmtId="0" fontId="45" fillId="0" borderId="0" xfId="42" applyFont="1" applyBorder="1" applyAlignment="1">
      <alignment horizontal="center" vertical="center"/>
    </xf>
    <xf numFmtId="0" fontId="16" fillId="0" borderId="34" xfId="42" applyFont="1" applyFill="1" applyBorder="1" applyAlignment="1">
      <alignment vertical="center" wrapText="1"/>
    </xf>
    <xf numFmtId="0" fontId="27" fillId="0" borderId="33" xfId="42" applyFont="1" applyFill="1" applyBorder="1" applyAlignment="1">
      <alignment vertical="center" wrapText="1"/>
    </xf>
    <xf numFmtId="0" fontId="26" fillId="0" borderId="19" xfId="42" applyFont="1" applyFill="1" applyBorder="1" applyAlignment="1">
      <alignment horizontal="left" vertical="center"/>
    </xf>
    <xf numFmtId="0" fontId="26" fillId="0" borderId="0" xfId="42" applyFont="1" applyFill="1" applyBorder="1" applyAlignment="1">
      <alignment horizontal="left" vertical="center"/>
    </xf>
    <xf numFmtId="0" fontId="37" fillId="0" borderId="0" xfId="42" applyFont="1" applyBorder="1" applyAlignment="1">
      <alignment horizontal="left" vertical="center" wrapText="1" indent="1"/>
    </xf>
    <xf numFmtId="0" fontId="16" fillId="0" borderId="0" xfId="42" applyFont="1" applyAlignment="1">
      <alignment horizontal="center" vertical="center" wrapText="1"/>
    </xf>
    <xf numFmtId="0" fontId="16" fillId="0" borderId="0" xfId="42" applyFont="1" applyAlignment="1">
      <alignment horizontal="center" vertical="center"/>
    </xf>
    <xf numFmtId="0" fontId="25" fillId="0" borderId="36" xfId="0" applyFont="1" applyBorder="1" applyAlignment="1">
      <alignment horizontal="left" vertical="center" shrinkToFit="1"/>
    </xf>
    <xf numFmtId="0" fontId="25" fillId="0" borderId="27" xfId="0" applyFont="1" applyBorder="1" applyAlignment="1">
      <alignment horizontal="left" vertical="center" shrinkToFit="1"/>
    </xf>
    <xf numFmtId="0" fontId="30" fillId="24" borderId="27" xfId="0" applyFont="1" applyFill="1" applyBorder="1" applyAlignment="1">
      <alignment horizontal="left" vertical="center"/>
    </xf>
    <xf numFmtId="0" fontId="27" fillId="0" borderId="18" xfId="42" applyFont="1" applyBorder="1" applyAlignment="1">
      <alignment vertical="center"/>
    </xf>
    <xf numFmtId="0" fontId="0" fillId="24" borderId="32" xfId="0" applyFont="1" applyFill="1" applyBorder="1" applyAlignment="1">
      <alignment horizontal="center" vertical="center"/>
    </xf>
    <xf numFmtId="0" fontId="0" fillId="24" borderId="30" xfId="0" applyFont="1" applyFill="1" applyBorder="1" applyAlignment="1">
      <alignment horizontal="center" vertical="center"/>
    </xf>
    <xf numFmtId="0" fontId="0" fillId="24" borderId="31" xfId="0" applyFont="1" applyFill="1" applyBorder="1" applyAlignment="1">
      <alignment horizontal="center" vertical="center"/>
    </xf>
    <xf numFmtId="0" fontId="16" fillId="0" borderId="39" xfId="42" applyFont="1" applyBorder="1" applyAlignment="1">
      <alignment vertical="center" wrapText="1"/>
    </xf>
    <xf numFmtId="49" fontId="37" fillId="0" borderId="0" xfId="42" applyNumberFormat="1" applyFont="1" applyBorder="1" applyAlignment="1">
      <alignment horizontal="left" vertical="center" wrapText="1" indent="1"/>
    </xf>
    <xf numFmtId="0" fontId="0" fillId="24" borderId="32" xfId="0" applyFill="1" applyBorder="1" applyAlignment="1">
      <alignment vertical="center"/>
    </xf>
    <xf numFmtId="0" fontId="0" fillId="24" borderId="30" xfId="0" applyFill="1" applyBorder="1" applyAlignment="1">
      <alignment vertical="center"/>
    </xf>
    <xf numFmtId="0" fontId="0" fillId="24" borderId="31" xfId="0" applyFill="1" applyBorder="1" applyAlignment="1">
      <alignment vertical="center"/>
    </xf>
    <xf numFmtId="0" fontId="0" fillId="24" borderId="22" xfId="0" applyFont="1" applyFill="1" applyBorder="1" applyAlignment="1">
      <alignment horizontal="left" vertical="center"/>
    </xf>
    <xf numFmtId="0" fontId="0" fillId="24" borderId="33" xfId="0" applyFont="1" applyFill="1" applyBorder="1" applyAlignment="1">
      <alignment horizontal="left" vertical="center"/>
    </xf>
    <xf numFmtId="0" fontId="37" fillId="0" borderId="19" xfId="42" applyFont="1" applyBorder="1" applyAlignment="1">
      <alignment horizontal="left" vertical="center" wrapText="1" indent="1"/>
    </xf>
    <xf numFmtId="0" fontId="16" fillId="0" borderId="59" xfId="42" applyFont="1" applyBorder="1" applyAlignment="1">
      <alignment horizontal="left" vertical="center" wrapText="1"/>
    </xf>
    <xf numFmtId="0" fontId="16" fillId="0" borderId="14" xfId="42" applyFont="1" applyBorder="1" applyAlignment="1">
      <alignment horizontal="left" vertical="center" wrapText="1"/>
    </xf>
    <xf numFmtId="0" fontId="16" fillId="0" borderId="19" xfId="42" applyFont="1" applyBorder="1" applyAlignment="1">
      <alignment horizontal="left" vertical="center" wrapText="1"/>
    </xf>
    <xf numFmtId="0" fontId="16" fillId="0" borderId="44" xfId="42" applyFont="1" applyBorder="1" applyAlignment="1">
      <alignment horizontal="left" vertical="center" wrapText="1"/>
    </xf>
    <xf numFmtId="0" fontId="16" fillId="0" borderId="60" xfId="42" applyFont="1" applyBorder="1" applyAlignment="1">
      <alignment horizontal="left" vertical="center" wrapText="1"/>
    </xf>
    <xf numFmtId="0" fontId="0" fillId="0" borderId="26" xfId="0" applyBorder="1" applyAlignment="1">
      <alignment vertical="center" wrapText="1"/>
    </xf>
    <xf numFmtId="0" fontId="0" fillId="0" borderId="31" xfId="0" applyBorder="1" applyAlignment="1">
      <alignment vertical="center"/>
    </xf>
    <xf numFmtId="0" fontId="0" fillId="0" borderId="26"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6" fillId="0" borderId="44" xfId="42" applyFont="1" applyBorder="1" applyAlignment="1">
      <alignment vertical="center" wrapText="1"/>
    </xf>
    <xf numFmtId="0" fontId="16" fillId="0" borderId="71" xfId="42" applyFont="1" applyBorder="1" applyAlignment="1">
      <alignment vertical="center" wrapText="1"/>
    </xf>
    <xf numFmtId="0" fontId="16" fillId="0" borderId="72" xfId="42" applyFont="1" applyBorder="1" applyAlignment="1">
      <alignment vertical="center" wrapText="1"/>
    </xf>
    <xf numFmtId="0" fontId="28" fillId="24" borderId="23" xfId="42" applyFont="1" applyFill="1" applyBorder="1" applyAlignment="1">
      <alignment vertical="center"/>
    </xf>
    <xf numFmtId="0" fontId="16" fillId="0" borderId="37" xfId="42" applyFont="1" applyFill="1" applyBorder="1" applyAlignment="1">
      <alignment vertical="center" wrapText="1"/>
    </xf>
    <xf numFmtId="0" fontId="16" fillId="0" borderId="29" xfId="42" applyFont="1" applyFill="1" applyBorder="1" applyAlignment="1">
      <alignment vertical="center" wrapText="1"/>
    </xf>
    <xf numFmtId="0" fontId="16" fillId="0" borderId="22" xfId="42" applyFont="1" applyBorder="1" applyAlignment="1">
      <alignment horizontal="center" vertical="center" wrapText="1"/>
    </xf>
    <xf numFmtId="0" fontId="16" fillId="0" borderId="33" xfId="42" applyFont="1" applyBorder="1" applyAlignment="1">
      <alignment horizontal="center" vertical="center" wrapText="1"/>
    </xf>
    <xf numFmtId="0" fontId="26" fillId="29" borderId="43" xfId="42" applyFont="1" applyFill="1" applyBorder="1" applyAlignment="1">
      <alignment horizontal="center" vertical="center" shrinkToFit="1"/>
    </xf>
    <xf numFmtId="0" fontId="26" fillId="29" borderId="23" xfId="42" applyFont="1" applyFill="1" applyBorder="1" applyAlignment="1">
      <alignment horizontal="center" vertical="center" shrinkToFit="1"/>
    </xf>
    <xf numFmtId="0" fontId="26" fillId="29" borderId="24" xfId="42" applyFont="1" applyFill="1" applyBorder="1" applyAlignment="1">
      <alignment horizontal="center" vertical="center" shrinkToFit="1"/>
    </xf>
    <xf numFmtId="0" fontId="26" fillId="29" borderId="44" xfId="42" applyFont="1" applyFill="1" applyBorder="1" applyAlignment="1">
      <alignment horizontal="center" vertical="center" shrinkToFit="1"/>
    </xf>
    <xf numFmtId="0" fontId="26" fillId="29" borderId="27" xfId="42" applyFont="1" applyFill="1" applyBorder="1" applyAlignment="1">
      <alignment horizontal="center" vertical="center" shrinkToFit="1"/>
    </xf>
    <xf numFmtId="0" fontId="26" fillId="29" borderId="28" xfId="42" applyFont="1" applyFill="1" applyBorder="1" applyAlignment="1">
      <alignment horizontal="center" vertical="center" shrinkToFit="1"/>
    </xf>
    <xf numFmtId="0" fontId="27" fillId="0" borderId="34"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27" fillId="0" borderId="36" xfId="42" applyFont="1" applyFill="1" applyBorder="1" applyAlignment="1">
      <alignment horizontal="center" vertical="center"/>
    </xf>
    <xf numFmtId="0" fontId="27" fillId="0" borderId="27" xfId="42" applyFont="1" applyFill="1" applyBorder="1" applyAlignment="1">
      <alignment horizontal="center" vertical="center"/>
    </xf>
    <xf numFmtId="0" fontId="27" fillId="0" borderId="28" xfId="42" applyFont="1" applyFill="1" applyBorder="1" applyAlignment="1">
      <alignment horizontal="center" vertical="center"/>
    </xf>
    <xf numFmtId="0" fontId="27" fillId="0" borderId="25" xfId="42" applyFont="1" applyFill="1" applyBorder="1" applyAlignment="1">
      <alignment horizontal="center" vertical="center" wrapText="1"/>
    </xf>
    <xf numFmtId="0" fontId="27" fillId="0" borderId="38" xfId="42" applyFont="1" applyFill="1" applyBorder="1" applyAlignment="1">
      <alignment horizontal="center" vertical="center" wrapText="1"/>
    </xf>
    <xf numFmtId="0" fontId="16" fillId="0" borderId="16" xfId="42" applyFont="1" applyBorder="1" applyAlignment="1">
      <alignment horizontal="left" vertical="center" wrapText="1"/>
    </xf>
    <xf numFmtId="0" fontId="38" fillId="0" borderId="12" xfId="42" applyFont="1" applyBorder="1" applyAlignment="1">
      <alignment horizontal="center" vertical="center" wrapText="1"/>
    </xf>
    <xf numFmtId="0" fontId="55" fillId="24" borderId="12" xfId="41" applyFont="1" applyFill="1" applyBorder="1">
      <alignment vertical="center"/>
    </xf>
    <xf numFmtId="0" fontId="38" fillId="0" borderId="12" xfId="42" applyFont="1" applyBorder="1" applyAlignment="1">
      <alignment horizontal="left" vertical="center"/>
    </xf>
    <xf numFmtId="0" fontId="38" fillId="0" borderId="13" xfId="42" applyFont="1" applyBorder="1" applyAlignment="1">
      <alignment horizontal="left" vertical="center"/>
    </xf>
    <xf numFmtId="0" fontId="55" fillId="0" borderId="0" xfId="41" applyFont="1" applyBorder="1" applyAlignment="1">
      <alignment vertical="center"/>
    </xf>
    <xf numFmtId="0" fontId="16" fillId="0" borderId="69" xfId="42" applyFont="1" applyBorder="1" applyAlignment="1">
      <alignment vertical="center" wrapText="1"/>
    </xf>
    <xf numFmtId="0" fontId="41" fillId="0" borderId="0" xfId="41" applyFont="1" applyAlignment="1">
      <alignment horizontal="center" vertical="center"/>
    </xf>
    <xf numFmtId="0" fontId="16" fillId="0" borderId="28" xfId="42" applyFont="1" applyBorder="1" applyAlignment="1">
      <alignment vertical="center" wrapText="1"/>
    </xf>
    <xf numFmtId="0" fontId="55" fillId="0" borderId="30" xfId="41" applyFont="1" applyBorder="1" applyAlignment="1">
      <alignment horizontal="center" vertical="center" wrapText="1"/>
    </xf>
    <xf numFmtId="0" fontId="55" fillId="0" borderId="49" xfId="41" applyFont="1" applyBorder="1" applyAlignment="1">
      <alignment horizontal="center" vertical="center" wrapText="1"/>
    </xf>
    <xf numFmtId="0" fontId="16" fillId="0" borderId="25" xfId="42" applyFont="1" applyBorder="1" applyAlignment="1">
      <alignment horizontal="center" vertical="center"/>
    </xf>
    <xf numFmtId="0" fontId="16" fillId="0" borderId="38" xfId="42" applyFont="1" applyBorder="1" applyAlignment="1">
      <alignment horizontal="center" vertical="center"/>
    </xf>
    <xf numFmtId="0" fontId="16" fillId="0" borderId="46" xfId="42" applyFont="1" applyBorder="1" applyAlignment="1">
      <alignment horizontal="center" vertical="center"/>
    </xf>
    <xf numFmtId="0" fontId="16" fillId="0" borderId="42" xfId="42" applyFont="1" applyBorder="1" applyAlignment="1">
      <alignment horizontal="left" vertical="center" wrapText="1"/>
    </xf>
    <xf numFmtId="0" fontId="16" fillId="0" borderId="40" xfId="42" applyFont="1" applyBorder="1" applyAlignment="1">
      <alignment horizontal="left" vertical="center" wrapText="1"/>
    </xf>
    <xf numFmtId="0" fontId="16" fillId="0" borderId="61" xfId="42" applyFont="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22">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0"/>
  <sheetViews>
    <sheetView tabSelected="1" view="pageBreakPreview" topLeftCell="B4" zoomScale="70" zoomScaleNormal="70" zoomScaleSheetLayoutView="70" workbookViewId="0">
      <selection activeCell="P10" sqref="P10"/>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56"/>
      <c r="C2" s="656"/>
      <c r="D2" s="656"/>
      <c r="E2" s="656"/>
      <c r="H2" s="3"/>
      <c r="I2" s="4"/>
      <c r="J2" s="4"/>
      <c r="K2" s="4"/>
      <c r="L2" s="4"/>
      <c r="M2" s="4"/>
      <c r="N2" s="4"/>
      <c r="O2" s="4"/>
      <c r="P2" s="4"/>
      <c r="Q2" s="4"/>
      <c r="AB2" s="9"/>
      <c r="AC2" s="5"/>
    </row>
    <row r="3" spans="2:83" ht="36" customHeight="1" x14ac:dyDescent="0.15">
      <c r="B3" s="550" t="s">
        <v>509</v>
      </c>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row>
    <row r="4" spans="2:83" ht="23.25" customHeight="1" x14ac:dyDescent="0.15">
      <c r="B4" s="5"/>
      <c r="C4" s="5"/>
      <c r="D4" s="475"/>
      <c r="E4" s="476"/>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3.25" thickBot="1" x14ac:dyDescent="0.2">
      <c r="B5" s="12"/>
      <c r="C5" s="11"/>
      <c r="D5" s="11"/>
      <c r="I5" s="463" t="s">
        <v>71</v>
      </c>
      <c r="J5" s="463"/>
      <c r="K5" s="463"/>
      <c r="L5" s="463"/>
      <c r="M5" s="463"/>
      <c r="N5" s="463"/>
      <c r="O5" s="463"/>
      <c r="P5" s="463"/>
      <c r="Q5" s="463"/>
      <c r="R5" s="463" t="s">
        <v>432</v>
      </c>
      <c r="S5" s="463"/>
      <c r="T5" s="463"/>
      <c r="U5" s="463"/>
      <c r="V5" s="463"/>
      <c r="W5" s="463"/>
      <c r="X5" s="463"/>
      <c r="Y5" s="463"/>
      <c r="Z5" s="463"/>
      <c r="AA5" s="463"/>
      <c r="AB5" s="463"/>
      <c r="AC5" s="13" t="s">
        <v>72</v>
      </c>
      <c r="AH5" s="662" t="s">
        <v>412</v>
      </c>
      <c r="AI5" s="663"/>
      <c r="AJ5" s="663"/>
    </row>
    <row r="6" spans="2:83" ht="32.1" customHeight="1" thickBot="1" x14ac:dyDescent="0.2">
      <c r="B6" s="421" t="s">
        <v>73</v>
      </c>
      <c r="C6" s="422"/>
      <c r="D6" s="423"/>
      <c r="E6" s="423"/>
      <c r="F6" s="423"/>
      <c r="G6" s="423"/>
      <c r="H6" s="423"/>
      <c r="I6" s="424" t="s">
        <v>74</v>
      </c>
      <c r="J6" s="425"/>
      <c r="K6" s="425"/>
      <c r="L6" s="425"/>
      <c r="M6" s="425"/>
      <c r="N6" s="425"/>
      <c r="O6" s="425"/>
      <c r="P6" s="425"/>
      <c r="Q6" s="426"/>
      <c r="R6" s="424" t="s">
        <v>75</v>
      </c>
      <c r="S6" s="425"/>
      <c r="T6" s="425"/>
      <c r="U6" s="425"/>
      <c r="V6" s="425"/>
      <c r="W6" s="425"/>
      <c r="X6" s="425"/>
      <c r="Y6" s="425"/>
      <c r="Z6" s="425"/>
      <c r="AA6" s="425"/>
      <c r="AB6" s="426"/>
      <c r="AC6" s="15" t="s">
        <v>76</v>
      </c>
      <c r="AH6" s="14" t="s">
        <v>77</v>
      </c>
      <c r="AI6" s="14"/>
      <c r="AJ6" s="14" t="s">
        <v>78</v>
      </c>
    </row>
    <row r="7" spans="2:83" ht="22.5" customHeight="1" thickBot="1" x14ac:dyDescent="0.2">
      <c r="B7" s="266" t="s">
        <v>466</v>
      </c>
      <c r="C7" s="249"/>
      <c r="D7" s="250"/>
      <c r="E7" s="250"/>
      <c r="F7" s="250"/>
      <c r="G7" s="250"/>
      <c r="H7" s="250"/>
      <c r="I7" s="251"/>
      <c r="J7" s="251"/>
      <c r="K7" s="251"/>
      <c r="L7" s="251"/>
      <c r="M7" s="251"/>
      <c r="N7" s="251"/>
      <c r="O7" s="251"/>
      <c r="P7" s="251"/>
      <c r="Q7" s="251"/>
      <c r="R7" s="252"/>
      <c r="S7" s="252"/>
      <c r="T7" s="252"/>
      <c r="U7" s="252"/>
      <c r="V7" s="252"/>
      <c r="W7" s="252"/>
      <c r="X7" s="252"/>
      <c r="Y7" s="252"/>
      <c r="Z7" s="252"/>
      <c r="AA7" s="252"/>
      <c r="AB7" s="252"/>
      <c r="AC7" s="253"/>
      <c r="AH7" s="14"/>
      <c r="AI7" s="14"/>
      <c r="AJ7" s="14"/>
    </row>
    <row r="8" spans="2:83" ht="30" customHeight="1" x14ac:dyDescent="0.15">
      <c r="B8" s="518" t="s">
        <v>512</v>
      </c>
      <c r="C8" s="388"/>
      <c r="D8" s="388"/>
      <c r="E8" s="388"/>
      <c r="F8" s="388"/>
      <c r="G8" s="388"/>
      <c r="H8" s="519"/>
      <c r="I8" s="380" t="s">
        <v>69</v>
      </c>
      <c r="J8" s="382" t="s">
        <v>307</v>
      </c>
      <c r="K8" s="382"/>
      <c r="L8" s="318"/>
      <c r="M8" s="319"/>
      <c r="N8" s="384" t="s">
        <v>81</v>
      </c>
      <c r="O8" s="387" t="s">
        <v>308</v>
      </c>
      <c r="P8" s="388"/>
      <c r="Q8" s="258"/>
      <c r="R8" s="464" t="s">
        <v>458</v>
      </c>
      <c r="S8" s="465"/>
      <c r="T8" s="465"/>
      <c r="U8" s="465"/>
      <c r="V8" s="465"/>
      <c r="W8" s="465"/>
      <c r="X8" s="465"/>
      <c r="Y8" s="465"/>
      <c r="Z8" s="465"/>
      <c r="AA8" s="465"/>
      <c r="AB8" s="466"/>
      <c r="AC8" s="378"/>
      <c r="AE8" s="35" t="str">
        <f>I8</f>
        <v>□</v>
      </c>
      <c r="AH8" s="36" t="str">
        <f>IF(AE8&amp;AE9="■□","●適合",IF(AE8&amp;AE9="□■","◆未達",IF(AE8&amp;AE9="□□","■未答","▼矛盾")))</f>
        <v>■未答</v>
      </c>
      <c r="AI8" s="14"/>
      <c r="AJ8" s="14"/>
      <c r="AL8" s="30" t="s">
        <v>83</v>
      </c>
      <c r="AM8" s="39" t="s">
        <v>84</v>
      </c>
      <c r="AN8" s="39" t="s">
        <v>85</v>
      </c>
      <c r="AO8" s="39" t="s">
        <v>86</v>
      </c>
      <c r="AP8" s="39" t="s">
        <v>87</v>
      </c>
    </row>
    <row r="9" spans="2:83" ht="30" customHeight="1" x14ac:dyDescent="0.15">
      <c r="B9" s="520"/>
      <c r="C9" s="389"/>
      <c r="D9" s="389"/>
      <c r="E9" s="389"/>
      <c r="F9" s="389"/>
      <c r="G9" s="389"/>
      <c r="H9" s="521"/>
      <c r="I9" s="381"/>
      <c r="J9" s="383"/>
      <c r="K9" s="383"/>
      <c r="L9" s="320"/>
      <c r="M9" s="321"/>
      <c r="N9" s="385"/>
      <c r="O9" s="389"/>
      <c r="P9" s="389"/>
      <c r="Q9" s="256"/>
      <c r="R9" s="467"/>
      <c r="S9" s="468"/>
      <c r="T9" s="468"/>
      <c r="U9" s="468"/>
      <c r="V9" s="468"/>
      <c r="W9" s="468"/>
      <c r="X9" s="468"/>
      <c r="Y9" s="468"/>
      <c r="Z9" s="468"/>
      <c r="AA9" s="468"/>
      <c r="AB9" s="469"/>
      <c r="AC9" s="379"/>
      <c r="AE9" s="9" t="str">
        <f>N8</f>
        <v>□</v>
      </c>
      <c r="AH9" s="14"/>
      <c r="AI9" s="14"/>
      <c r="AJ9" s="14"/>
      <c r="AM9" s="36" t="s">
        <v>66</v>
      </c>
      <c r="AN9" s="36" t="s">
        <v>67</v>
      </c>
      <c r="AO9" s="38" t="s">
        <v>88</v>
      </c>
      <c r="AP9" s="38" t="s">
        <v>68</v>
      </c>
    </row>
    <row r="10" spans="2:83" ht="32.25" customHeight="1" x14ac:dyDescent="0.15">
      <c r="B10" s="267" t="s">
        <v>467</v>
      </c>
      <c r="C10" s="269"/>
      <c r="D10" s="269"/>
      <c r="E10" s="269"/>
      <c r="F10" s="269"/>
      <c r="G10" s="269"/>
      <c r="H10" s="270"/>
      <c r="I10" s="294"/>
      <c r="J10" s="409"/>
      <c r="K10" s="409"/>
      <c r="L10" s="294"/>
      <c r="M10" s="409"/>
      <c r="N10" s="409"/>
      <c r="O10" s="409"/>
      <c r="P10" s="272"/>
      <c r="Q10" s="272"/>
      <c r="R10" s="329" t="s">
        <v>468</v>
      </c>
      <c r="S10" s="330"/>
      <c r="T10" s="330"/>
      <c r="U10" s="330"/>
      <c r="V10" s="330"/>
      <c r="W10" s="330"/>
      <c r="X10" s="330"/>
      <c r="Y10" s="330"/>
      <c r="Z10" s="330"/>
      <c r="AA10" s="330"/>
      <c r="AB10" s="331"/>
      <c r="AC10" s="386"/>
      <c r="AH10" s="14"/>
      <c r="AI10" s="14"/>
      <c r="AJ10" s="14"/>
    </row>
    <row r="11" spans="2:83" ht="15.75" customHeight="1" x14ac:dyDescent="0.15">
      <c r="B11" s="399"/>
      <c r="C11" s="373" t="s">
        <v>469</v>
      </c>
      <c r="D11" s="330"/>
      <c r="E11" s="330"/>
      <c r="F11" s="330"/>
      <c r="G11" s="330"/>
      <c r="H11" s="331"/>
      <c r="I11" s="342" t="s">
        <v>470</v>
      </c>
      <c r="J11" s="353" t="s">
        <v>307</v>
      </c>
      <c r="K11" s="353"/>
      <c r="L11" s="290"/>
      <c r="M11" s="291"/>
      <c r="N11" s="337" t="s">
        <v>471</v>
      </c>
      <c r="O11" s="361" t="s">
        <v>308</v>
      </c>
      <c r="P11" s="362"/>
      <c r="Q11" s="273"/>
      <c r="R11" s="357"/>
      <c r="S11" s="358"/>
      <c r="T11" s="358"/>
      <c r="U11" s="358"/>
      <c r="V11" s="358"/>
      <c r="W11" s="358"/>
      <c r="X11" s="358"/>
      <c r="Y11" s="358"/>
      <c r="Z11" s="358"/>
      <c r="AA11" s="358"/>
      <c r="AB11" s="359"/>
      <c r="AC11" s="398"/>
      <c r="AE11" s="35" t="str">
        <f>I11</f>
        <v>□</v>
      </c>
      <c r="AH11" s="36" t="str">
        <f>IF(AE11&amp;AE12="■□","●適合",IF(AE11&amp;AE12="□■","◆未達",IF(AE11&amp;AE12="□□","■未答","▼矛盾")))</f>
        <v>■未答</v>
      </c>
      <c r="AI11" s="14"/>
      <c r="AJ11" s="14"/>
      <c r="AL11" s="30" t="s">
        <v>83</v>
      </c>
      <c r="AM11" s="39" t="s">
        <v>84</v>
      </c>
      <c r="AN11" s="39" t="s">
        <v>85</v>
      </c>
      <c r="AO11" s="39" t="s">
        <v>86</v>
      </c>
      <c r="AP11" s="39" t="s">
        <v>87</v>
      </c>
    </row>
    <row r="12" spans="2:83" ht="15.75" customHeight="1" x14ac:dyDescent="0.15">
      <c r="B12" s="400"/>
      <c r="C12" s="370"/>
      <c r="D12" s="371"/>
      <c r="E12" s="371"/>
      <c r="F12" s="371"/>
      <c r="G12" s="371"/>
      <c r="H12" s="372"/>
      <c r="I12" s="369"/>
      <c r="J12" s="354"/>
      <c r="K12" s="354"/>
      <c r="L12" s="288"/>
      <c r="M12" s="289"/>
      <c r="N12" s="360"/>
      <c r="O12" s="363"/>
      <c r="P12" s="363"/>
      <c r="Q12" s="274"/>
      <c r="R12" s="370"/>
      <c r="S12" s="371"/>
      <c r="T12" s="371"/>
      <c r="U12" s="371"/>
      <c r="V12" s="371"/>
      <c r="W12" s="371"/>
      <c r="X12" s="371"/>
      <c r="Y12" s="371"/>
      <c r="Z12" s="371"/>
      <c r="AA12" s="371"/>
      <c r="AB12" s="372"/>
      <c r="AC12" s="379"/>
      <c r="AE12" s="9" t="str">
        <f>N11</f>
        <v>□</v>
      </c>
      <c r="AH12" s="14"/>
      <c r="AI12" s="14"/>
      <c r="AJ12" s="14"/>
      <c r="AM12" s="36" t="s">
        <v>66</v>
      </c>
      <c r="AN12" s="36" t="s">
        <v>67</v>
      </c>
      <c r="AO12" s="38" t="s">
        <v>88</v>
      </c>
      <c r="AP12" s="38" t="s">
        <v>68</v>
      </c>
    </row>
    <row r="13" spans="2:83" ht="32.25" customHeight="1" x14ac:dyDescent="0.15">
      <c r="B13" s="267" t="s">
        <v>472</v>
      </c>
      <c r="C13" s="269"/>
      <c r="D13" s="269"/>
      <c r="E13" s="269"/>
      <c r="F13" s="269"/>
      <c r="G13" s="269"/>
      <c r="H13" s="270"/>
      <c r="I13" s="277"/>
      <c r="J13" s="275"/>
      <c r="K13" s="275"/>
      <c r="L13" s="272"/>
      <c r="M13" s="272"/>
      <c r="N13" s="275"/>
      <c r="O13" s="275"/>
      <c r="P13" s="275"/>
      <c r="Q13" s="275"/>
      <c r="R13" s="329" t="s">
        <v>468</v>
      </c>
      <c r="S13" s="330"/>
      <c r="T13" s="330"/>
      <c r="U13" s="330"/>
      <c r="V13" s="330"/>
      <c r="W13" s="330"/>
      <c r="X13" s="330"/>
      <c r="Y13" s="330"/>
      <c r="Z13" s="330"/>
      <c r="AA13" s="330"/>
      <c r="AB13" s="331"/>
      <c r="AC13" s="255"/>
      <c r="AH13" s="14"/>
      <c r="AI13" s="14"/>
      <c r="AJ13" s="14"/>
    </row>
    <row r="14" spans="2:83" ht="16.5" customHeight="1" x14ac:dyDescent="0.15">
      <c r="B14" s="267"/>
      <c r="C14" s="365" t="s">
        <v>473</v>
      </c>
      <c r="D14" s="362"/>
      <c r="E14" s="362"/>
      <c r="F14" s="362"/>
      <c r="G14" s="362"/>
      <c r="H14" s="366"/>
      <c r="I14" s="342" t="s">
        <v>470</v>
      </c>
      <c r="J14" s="353" t="s">
        <v>307</v>
      </c>
      <c r="K14" s="353"/>
      <c r="L14" s="290"/>
      <c r="M14" s="291"/>
      <c r="N14" s="337" t="s">
        <v>471</v>
      </c>
      <c r="O14" s="361" t="s">
        <v>308</v>
      </c>
      <c r="P14" s="362"/>
      <c r="Q14" s="273"/>
      <c r="R14" s="357"/>
      <c r="S14" s="358"/>
      <c r="T14" s="358"/>
      <c r="U14" s="358"/>
      <c r="V14" s="358"/>
      <c r="W14" s="358"/>
      <c r="X14" s="358"/>
      <c r="Y14" s="358"/>
      <c r="Z14" s="358"/>
      <c r="AA14" s="358"/>
      <c r="AB14" s="359"/>
      <c r="AC14" s="386"/>
      <c r="AE14" s="35" t="str">
        <f>I14</f>
        <v>□</v>
      </c>
      <c r="AH14" s="36" t="str">
        <f>IF(AE14&amp;AE15="■□","●適合",IF(AE14&amp;AE15="□■","◆未達",IF(AE14&amp;AE15="□□","■未答","▼矛盾")))</f>
        <v>■未答</v>
      </c>
      <c r="AI14" s="14"/>
      <c r="AJ14" s="14"/>
      <c r="AL14" s="30" t="s">
        <v>83</v>
      </c>
      <c r="AM14" s="39" t="s">
        <v>84</v>
      </c>
      <c r="AN14" s="39" t="s">
        <v>85</v>
      </c>
      <c r="AO14" s="39" t="s">
        <v>86</v>
      </c>
      <c r="AP14" s="39" t="s">
        <v>87</v>
      </c>
    </row>
    <row r="15" spans="2:83" ht="16.5" customHeight="1" x14ac:dyDescent="0.15">
      <c r="B15" s="267"/>
      <c r="C15" s="367"/>
      <c r="D15" s="363"/>
      <c r="E15" s="363"/>
      <c r="F15" s="363"/>
      <c r="G15" s="363"/>
      <c r="H15" s="368"/>
      <c r="I15" s="369"/>
      <c r="J15" s="354"/>
      <c r="K15" s="354"/>
      <c r="L15" s="288"/>
      <c r="M15" s="289"/>
      <c r="N15" s="360"/>
      <c r="O15" s="363"/>
      <c r="P15" s="363"/>
      <c r="Q15" s="276"/>
      <c r="R15" s="357"/>
      <c r="S15" s="358"/>
      <c r="T15" s="358"/>
      <c r="U15" s="358"/>
      <c r="V15" s="358"/>
      <c r="W15" s="358"/>
      <c r="X15" s="358"/>
      <c r="Y15" s="358"/>
      <c r="Z15" s="358"/>
      <c r="AA15" s="358"/>
      <c r="AB15" s="359"/>
      <c r="AC15" s="379"/>
      <c r="AE15" s="9" t="str">
        <f>N14</f>
        <v>□</v>
      </c>
      <c r="AH15" s="14"/>
      <c r="AI15" s="14"/>
      <c r="AJ15" s="14"/>
      <c r="AM15" s="36" t="s">
        <v>66</v>
      </c>
      <c r="AN15" s="36" t="s">
        <v>67</v>
      </c>
      <c r="AO15" s="38" t="s">
        <v>88</v>
      </c>
      <c r="AP15" s="38" t="s">
        <v>68</v>
      </c>
    </row>
    <row r="16" spans="2:83" ht="16.5" customHeight="1" x14ac:dyDescent="0.15">
      <c r="B16" s="267"/>
      <c r="C16" s="402" t="s">
        <v>474</v>
      </c>
      <c r="D16" s="403"/>
      <c r="E16" s="403"/>
      <c r="F16" s="403"/>
      <c r="G16" s="403"/>
      <c r="H16" s="404"/>
      <c r="I16" s="342" t="s">
        <v>470</v>
      </c>
      <c r="J16" s="353" t="s">
        <v>307</v>
      </c>
      <c r="K16" s="353"/>
      <c r="L16" s="290"/>
      <c r="M16" s="291"/>
      <c r="N16" s="337" t="s">
        <v>471</v>
      </c>
      <c r="O16" s="361" t="s">
        <v>308</v>
      </c>
      <c r="P16" s="362"/>
      <c r="Q16" s="273"/>
      <c r="R16" s="357"/>
      <c r="S16" s="358"/>
      <c r="T16" s="358"/>
      <c r="U16" s="358"/>
      <c r="V16" s="358"/>
      <c r="W16" s="358"/>
      <c r="X16" s="358"/>
      <c r="Y16" s="358"/>
      <c r="Z16" s="358"/>
      <c r="AA16" s="358"/>
      <c r="AB16" s="359"/>
      <c r="AC16" s="386"/>
      <c r="AE16" s="35" t="str">
        <f>I16</f>
        <v>□</v>
      </c>
      <c r="AH16" s="36" t="str">
        <f>IF(AE16&amp;AE17="■□","●適合",IF(AE16&amp;AE17="□■","◆未達",IF(AE16&amp;AE17="□□","■未答","▼矛盾")))</f>
        <v>■未答</v>
      </c>
      <c r="AI16" s="14"/>
      <c r="AJ16" s="14"/>
      <c r="AL16" s="30" t="s">
        <v>83</v>
      </c>
      <c r="AM16" s="39" t="s">
        <v>84</v>
      </c>
      <c r="AN16" s="39" t="s">
        <v>85</v>
      </c>
      <c r="AO16" s="39" t="s">
        <v>86</v>
      </c>
      <c r="AP16" s="39" t="s">
        <v>87</v>
      </c>
    </row>
    <row r="17" spans="2:42" ht="16.5" customHeight="1" x14ac:dyDescent="0.15">
      <c r="B17" s="268"/>
      <c r="C17" s="405"/>
      <c r="D17" s="403"/>
      <c r="E17" s="403"/>
      <c r="F17" s="403"/>
      <c r="G17" s="403"/>
      <c r="H17" s="404"/>
      <c r="I17" s="369"/>
      <c r="J17" s="354"/>
      <c r="K17" s="354"/>
      <c r="L17" s="288"/>
      <c r="M17" s="289"/>
      <c r="N17" s="360"/>
      <c r="O17" s="363"/>
      <c r="P17" s="363"/>
      <c r="Q17" s="274"/>
      <c r="R17" s="370"/>
      <c r="S17" s="371"/>
      <c r="T17" s="371"/>
      <c r="U17" s="371"/>
      <c r="V17" s="371"/>
      <c r="W17" s="371"/>
      <c r="X17" s="371"/>
      <c r="Y17" s="371"/>
      <c r="Z17" s="371"/>
      <c r="AA17" s="371"/>
      <c r="AB17" s="372"/>
      <c r="AC17" s="379"/>
      <c r="AE17" s="9" t="str">
        <f>N16</f>
        <v>□</v>
      </c>
      <c r="AH17" s="14"/>
      <c r="AI17" s="14"/>
      <c r="AJ17" s="14"/>
      <c r="AM17" s="36" t="s">
        <v>66</v>
      </c>
      <c r="AN17" s="36" t="s">
        <v>67</v>
      </c>
      <c r="AO17" s="38" t="s">
        <v>88</v>
      </c>
      <c r="AP17" s="38" t="s">
        <v>68</v>
      </c>
    </row>
    <row r="18" spans="2:42" ht="32.25" customHeight="1" x14ac:dyDescent="0.15">
      <c r="B18" s="267" t="s">
        <v>475</v>
      </c>
      <c r="C18" s="269"/>
      <c r="D18" s="269"/>
      <c r="E18" s="269"/>
      <c r="F18" s="269"/>
      <c r="G18" s="269"/>
      <c r="H18" s="270"/>
      <c r="I18" s="277"/>
      <c r="J18" s="275"/>
      <c r="K18" s="275"/>
      <c r="L18" s="272"/>
      <c r="M18" s="272"/>
      <c r="N18" s="275"/>
      <c r="O18" s="275"/>
      <c r="P18" s="275"/>
      <c r="Q18" s="275"/>
      <c r="R18" s="277"/>
      <c r="S18" s="275"/>
      <c r="T18" s="275"/>
      <c r="U18" s="275"/>
      <c r="V18" s="275"/>
      <c r="W18" s="275"/>
      <c r="X18" s="275"/>
      <c r="Y18" s="275"/>
      <c r="Z18" s="275"/>
      <c r="AA18" s="275"/>
      <c r="AB18" s="278"/>
      <c r="AC18" s="255"/>
      <c r="AH18" s="14"/>
      <c r="AI18" s="14"/>
      <c r="AJ18" s="14"/>
    </row>
    <row r="19" spans="2:42" ht="15" customHeight="1" x14ac:dyDescent="0.15">
      <c r="B19" s="267"/>
      <c r="C19" s="373" t="s">
        <v>476</v>
      </c>
      <c r="D19" s="330"/>
      <c r="E19" s="330"/>
      <c r="F19" s="330"/>
      <c r="G19" s="330"/>
      <c r="H19" s="331"/>
      <c r="I19" s="342" t="s">
        <v>470</v>
      </c>
      <c r="J19" s="353" t="s">
        <v>450</v>
      </c>
      <c r="K19" s="353"/>
      <c r="L19" s="290"/>
      <c r="M19" s="376" t="s">
        <v>470</v>
      </c>
      <c r="N19" s="353" t="s">
        <v>451</v>
      </c>
      <c r="O19" s="353"/>
      <c r="P19" s="353"/>
      <c r="Q19" s="273"/>
      <c r="R19" s="393" t="s">
        <v>477</v>
      </c>
      <c r="S19" s="362"/>
      <c r="T19" s="362"/>
      <c r="U19" s="362"/>
      <c r="V19" s="362"/>
      <c r="W19" s="362"/>
      <c r="X19" s="362"/>
      <c r="Y19" s="362"/>
      <c r="Z19" s="362"/>
      <c r="AA19" s="362"/>
      <c r="AB19" s="366"/>
      <c r="AC19" s="386"/>
      <c r="AE19" s="35" t="str">
        <f>I19</f>
        <v>□</v>
      </c>
      <c r="AF19" s="1">
        <f>IF(I19="■",1,IF(M19="■",1,0))</f>
        <v>0</v>
      </c>
      <c r="AH19" s="36" t="str">
        <f>IF(AE19&amp;AE20="■□","●適合",IF(AE19&amp;AE20="□■","●適合",IF(AE19&amp;AE20="□□","■未答","▼矛盾")))</f>
        <v>■未答</v>
      </c>
      <c r="AI19" s="14"/>
      <c r="AJ19" s="14"/>
      <c r="AL19" s="30" t="s">
        <v>83</v>
      </c>
      <c r="AM19" s="39" t="s">
        <v>84</v>
      </c>
      <c r="AN19" s="39" t="s">
        <v>85</v>
      </c>
      <c r="AO19" s="39" t="s">
        <v>86</v>
      </c>
      <c r="AP19" s="39" t="s">
        <v>87</v>
      </c>
    </row>
    <row r="20" spans="2:42" ht="15" customHeight="1" x14ac:dyDescent="0.15">
      <c r="B20" s="267"/>
      <c r="C20" s="374"/>
      <c r="D20" s="358"/>
      <c r="E20" s="358"/>
      <c r="F20" s="358"/>
      <c r="G20" s="358"/>
      <c r="H20" s="359"/>
      <c r="I20" s="401"/>
      <c r="J20" s="375"/>
      <c r="K20" s="375"/>
      <c r="L20" s="295"/>
      <c r="M20" s="377"/>
      <c r="N20" s="375"/>
      <c r="O20" s="375"/>
      <c r="P20" s="375"/>
      <c r="Q20" s="279"/>
      <c r="R20" s="296"/>
      <c r="S20" s="280"/>
      <c r="T20" s="280"/>
      <c r="U20" s="280"/>
      <c r="V20" s="280"/>
      <c r="W20" s="280"/>
      <c r="X20" s="280"/>
      <c r="Y20" s="280"/>
      <c r="Z20" s="280"/>
      <c r="AA20" s="280"/>
      <c r="AB20" s="281"/>
      <c r="AC20" s="391"/>
      <c r="AE20" s="1" t="str">
        <f>M19</f>
        <v>□</v>
      </c>
      <c r="AH20" s="14"/>
      <c r="AI20" s="14"/>
      <c r="AJ20" s="14"/>
      <c r="AM20" s="36" t="s">
        <v>66</v>
      </c>
      <c r="AN20" s="36" t="s">
        <v>66</v>
      </c>
      <c r="AO20" s="38" t="s">
        <v>88</v>
      </c>
      <c r="AP20" s="38" t="s">
        <v>68</v>
      </c>
    </row>
    <row r="21" spans="2:42" ht="21.75" customHeight="1" x14ac:dyDescent="0.15">
      <c r="B21" s="267"/>
      <c r="C21" s="357"/>
      <c r="D21" s="358"/>
      <c r="E21" s="358"/>
      <c r="F21" s="358"/>
      <c r="G21" s="358"/>
      <c r="H21" s="359"/>
      <c r="I21" s="297" t="s">
        <v>470</v>
      </c>
      <c r="J21" s="397" t="s">
        <v>447</v>
      </c>
      <c r="K21" s="397"/>
      <c r="L21" s="295"/>
      <c r="M21" s="298"/>
      <c r="N21" s="295"/>
      <c r="O21" s="299"/>
      <c r="P21" s="299"/>
      <c r="Q21" s="279"/>
      <c r="R21" s="282"/>
      <c r="S21" s="269"/>
      <c r="T21" s="269"/>
      <c r="U21" s="269"/>
      <c r="V21" s="269"/>
      <c r="W21" s="269"/>
      <c r="X21" s="269"/>
      <c r="Y21" s="269"/>
      <c r="Z21" s="269"/>
      <c r="AA21" s="269"/>
      <c r="AB21" s="270"/>
      <c r="AC21" s="391"/>
      <c r="AE21" s="35" t="str">
        <f>I21</f>
        <v>□</v>
      </c>
      <c r="AH21" s="36" t="str">
        <f>IF(AE21&amp;AE22="■□","●適合",IF(AE21&amp;AE22="□■","◆未達",IF(AE21&amp;AE22="□□","■未答","▼矛盾")))</f>
        <v>■未答</v>
      </c>
      <c r="AI21" s="14"/>
      <c r="AJ21" s="259" t="str">
        <f>IF(AF19=1,IF(AND(I19&amp;M19="■□",X22&gt;=130),"●適合",IF(AND(I19&amp;M19="□■",X22&gt;=120),"●適合","◆未達")),"■未答")</f>
        <v>■未答</v>
      </c>
      <c r="AL21" s="30" t="s">
        <v>83</v>
      </c>
      <c r="AM21" s="39" t="s">
        <v>84</v>
      </c>
      <c r="AN21" s="39" t="s">
        <v>85</v>
      </c>
      <c r="AO21" s="39" t="s">
        <v>86</v>
      </c>
      <c r="AP21" s="39" t="s">
        <v>87</v>
      </c>
    </row>
    <row r="22" spans="2:42" ht="21.75" customHeight="1" x14ac:dyDescent="0.15">
      <c r="B22" s="267"/>
      <c r="C22" s="339"/>
      <c r="D22" s="340"/>
      <c r="E22" s="340"/>
      <c r="F22" s="340"/>
      <c r="G22" s="340"/>
      <c r="H22" s="341"/>
      <c r="I22" s="300" t="s">
        <v>471</v>
      </c>
      <c r="J22" s="301" t="s">
        <v>448</v>
      </c>
      <c r="K22" s="301"/>
      <c r="L22" s="288"/>
      <c r="M22" s="289"/>
      <c r="N22" s="288"/>
      <c r="O22" s="301"/>
      <c r="P22" s="301"/>
      <c r="Q22" s="274"/>
      <c r="R22" s="302" t="s">
        <v>449</v>
      </c>
      <c r="S22" s="283"/>
      <c r="T22" s="283"/>
      <c r="U22" s="283"/>
      <c r="V22" s="283"/>
      <c r="W22" s="283"/>
      <c r="X22" s="396"/>
      <c r="Y22" s="396"/>
      <c r="Z22" s="396"/>
      <c r="AA22" s="283" t="s">
        <v>478</v>
      </c>
      <c r="AB22" s="284"/>
      <c r="AC22" s="392"/>
      <c r="AE22" s="9" t="str">
        <f>I22</f>
        <v>□</v>
      </c>
      <c r="AH22" s="14"/>
      <c r="AI22" s="14"/>
      <c r="AJ22" s="14"/>
      <c r="AM22" s="36" t="s">
        <v>66</v>
      </c>
      <c r="AN22" s="36" t="s">
        <v>67</v>
      </c>
      <c r="AO22" s="38" t="s">
        <v>88</v>
      </c>
      <c r="AP22" s="38" t="s">
        <v>68</v>
      </c>
    </row>
    <row r="23" spans="2:42" ht="14.25" customHeight="1" x14ac:dyDescent="0.15">
      <c r="B23" s="267"/>
      <c r="C23" s="373" t="s">
        <v>479</v>
      </c>
      <c r="D23" s="330"/>
      <c r="E23" s="330"/>
      <c r="F23" s="330"/>
      <c r="G23" s="330"/>
      <c r="H23" s="331"/>
      <c r="I23" s="342" t="s">
        <v>470</v>
      </c>
      <c r="J23" s="353" t="s">
        <v>450</v>
      </c>
      <c r="K23" s="353"/>
      <c r="L23" s="290"/>
      <c r="M23" s="376" t="s">
        <v>470</v>
      </c>
      <c r="N23" s="353" t="s">
        <v>451</v>
      </c>
      <c r="O23" s="353"/>
      <c r="P23" s="353"/>
      <c r="Q23" s="273"/>
      <c r="R23" s="393" t="s">
        <v>477</v>
      </c>
      <c r="S23" s="394"/>
      <c r="T23" s="394"/>
      <c r="U23" s="394"/>
      <c r="V23" s="394"/>
      <c r="W23" s="394"/>
      <c r="X23" s="394"/>
      <c r="Y23" s="394"/>
      <c r="Z23" s="394"/>
      <c r="AA23" s="394"/>
      <c r="AB23" s="395"/>
      <c r="AC23" s="327"/>
      <c r="AE23" s="35" t="str">
        <f>I23</f>
        <v>□</v>
      </c>
      <c r="AF23" s="1">
        <f>IF(I23="■",1,IF(M23="■",1,0))</f>
        <v>0</v>
      </c>
      <c r="AH23" s="36" t="str">
        <f>IF(AE23&amp;AE24="■□","●適合",IF(AE23&amp;AE24="□■","●適合",IF(AE23&amp;AE24="□□","■未答","▼矛盾")))</f>
        <v>■未答</v>
      </c>
      <c r="AI23" s="14"/>
      <c r="AJ23" s="14"/>
      <c r="AL23" s="30" t="s">
        <v>83</v>
      </c>
      <c r="AM23" s="39" t="s">
        <v>84</v>
      </c>
      <c r="AN23" s="39" t="s">
        <v>85</v>
      </c>
      <c r="AO23" s="39" t="s">
        <v>86</v>
      </c>
      <c r="AP23" s="39" t="s">
        <v>87</v>
      </c>
    </row>
    <row r="24" spans="2:42" ht="14.25" customHeight="1" x14ac:dyDescent="0.15">
      <c r="B24" s="267"/>
      <c r="C24" s="374"/>
      <c r="D24" s="358"/>
      <c r="E24" s="358"/>
      <c r="F24" s="358"/>
      <c r="G24" s="358"/>
      <c r="H24" s="359"/>
      <c r="I24" s="401"/>
      <c r="J24" s="375"/>
      <c r="K24" s="375"/>
      <c r="L24" s="295"/>
      <c r="M24" s="377"/>
      <c r="N24" s="375"/>
      <c r="O24" s="375"/>
      <c r="P24" s="375"/>
      <c r="Q24" s="279"/>
      <c r="R24" s="296"/>
      <c r="S24" s="303"/>
      <c r="T24" s="303"/>
      <c r="U24" s="303"/>
      <c r="V24" s="303"/>
      <c r="W24" s="303"/>
      <c r="X24" s="303"/>
      <c r="Y24" s="303"/>
      <c r="Z24" s="303"/>
      <c r="AA24" s="303"/>
      <c r="AB24" s="304"/>
      <c r="AC24" s="390"/>
      <c r="AE24" s="1" t="str">
        <f>M23</f>
        <v>□</v>
      </c>
      <c r="AH24" s="14"/>
      <c r="AI24" s="14"/>
      <c r="AJ24" s="14"/>
      <c r="AM24" s="36" t="s">
        <v>66</v>
      </c>
      <c r="AN24" s="36" t="s">
        <v>66</v>
      </c>
      <c r="AO24" s="38" t="s">
        <v>88</v>
      </c>
      <c r="AP24" s="38" t="s">
        <v>68</v>
      </c>
    </row>
    <row r="25" spans="2:42" ht="23.25" customHeight="1" x14ac:dyDescent="0.15">
      <c r="B25" s="267"/>
      <c r="C25" s="374"/>
      <c r="D25" s="358"/>
      <c r="E25" s="358"/>
      <c r="F25" s="358"/>
      <c r="G25" s="358"/>
      <c r="H25" s="359"/>
      <c r="I25" s="297" t="s">
        <v>470</v>
      </c>
      <c r="J25" s="397" t="s">
        <v>447</v>
      </c>
      <c r="K25" s="397"/>
      <c r="L25" s="295"/>
      <c r="M25" s="298"/>
      <c r="N25" s="295"/>
      <c r="O25" s="299"/>
      <c r="P25" s="299"/>
      <c r="Q25" s="279"/>
      <c r="R25" s="282"/>
      <c r="S25" s="269"/>
      <c r="T25" s="269"/>
      <c r="U25" s="269"/>
      <c r="V25" s="269"/>
      <c r="W25" s="269"/>
      <c r="X25" s="269"/>
      <c r="Y25" s="269"/>
      <c r="Z25" s="269"/>
      <c r="AA25" s="269"/>
      <c r="AB25" s="270"/>
      <c r="AC25" s="390"/>
      <c r="AE25" s="35" t="str">
        <f>I25</f>
        <v>□</v>
      </c>
      <c r="AH25" s="36" t="str">
        <f>IF(AE25&amp;AE26="■□","●適合",IF(AE25&amp;AE26="□■","◆未達",IF(AE25&amp;AE26="□□","■未答","▼矛盾")))</f>
        <v>■未答</v>
      </c>
      <c r="AI25" s="14"/>
      <c r="AJ25" s="259" t="str">
        <f>IF(AF23=1,IF(AND(I23&amp;M23="■□",X26&gt;=2),"●適合",IF(AND(I23&amp;M23="□■",X26&gt;=1.8),"●適合","◆未達")),"■未答")</f>
        <v>■未答</v>
      </c>
      <c r="AL25" s="30" t="s">
        <v>83</v>
      </c>
      <c r="AM25" s="39" t="s">
        <v>84</v>
      </c>
      <c r="AN25" s="39" t="s">
        <v>85</v>
      </c>
      <c r="AO25" s="39" t="s">
        <v>86</v>
      </c>
      <c r="AP25" s="39" t="s">
        <v>87</v>
      </c>
    </row>
    <row r="26" spans="2:42" ht="23.25" customHeight="1" x14ac:dyDescent="0.15">
      <c r="B26" s="268"/>
      <c r="C26" s="339"/>
      <c r="D26" s="340"/>
      <c r="E26" s="340"/>
      <c r="F26" s="340"/>
      <c r="G26" s="340"/>
      <c r="H26" s="341"/>
      <c r="I26" s="300" t="s">
        <v>471</v>
      </c>
      <c r="J26" s="301" t="s">
        <v>448</v>
      </c>
      <c r="K26" s="301"/>
      <c r="L26" s="288"/>
      <c r="M26" s="289"/>
      <c r="N26" s="288"/>
      <c r="O26" s="301"/>
      <c r="P26" s="301"/>
      <c r="Q26" s="274"/>
      <c r="R26" s="302" t="s">
        <v>452</v>
      </c>
      <c r="S26" s="283"/>
      <c r="T26" s="283"/>
      <c r="U26" s="283"/>
      <c r="V26" s="283"/>
      <c r="W26" s="283"/>
      <c r="X26" s="396"/>
      <c r="Y26" s="396"/>
      <c r="Z26" s="396"/>
      <c r="AA26" s="283" t="s">
        <v>480</v>
      </c>
      <c r="AB26" s="284"/>
      <c r="AC26" s="328"/>
      <c r="AE26" s="9" t="str">
        <f>I26</f>
        <v>□</v>
      </c>
      <c r="AH26" s="14"/>
      <c r="AI26" s="14"/>
      <c r="AJ26" s="14"/>
      <c r="AM26" s="36" t="s">
        <v>66</v>
      </c>
      <c r="AN26" s="36" t="s">
        <v>67</v>
      </c>
      <c r="AO26" s="38" t="s">
        <v>88</v>
      </c>
      <c r="AP26" s="38" t="s">
        <v>68</v>
      </c>
    </row>
    <row r="27" spans="2:42" ht="32.25" customHeight="1" x14ac:dyDescent="0.15">
      <c r="B27" s="525" t="s">
        <v>481</v>
      </c>
      <c r="C27" s="526"/>
      <c r="D27" s="526"/>
      <c r="E27" s="526"/>
      <c r="F27" s="526"/>
      <c r="G27" s="526"/>
      <c r="H27" s="527"/>
      <c r="I27" s="277"/>
      <c r="J27" s="275"/>
      <c r="K27" s="275"/>
      <c r="L27" s="272"/>
      <c r="M27" s="272"/>
      <c r="N27" s="275"/>
      <c r="O27" s="275"/>
      <c r="P27" s="275"/>
      <c r="Q27" s="275"/>
      <c r="R27" s="329" t="s">
        <v>482</v>
      </c>
      <c r="S27" s="330"/>
      <c r="T27" s="330"/>
      <c r="U27" s="330"/>
      <c r="V27" s="330"/>
      <c r="W27" s="330"/>
      <c r="X27" s="330"/>
      <c r="Y27" s="330"/>
      <c r="Z27" s="330"/>
      <c r="AA27" s="330"/>
      <c r="AB27" s="331"/>
      <c r="AC27" s="257"/>
      <c r="AH27" s="14"/>
      <c r="AI27" s="14"/>
      <c r="AJ27" s="14"/>
    </row>
    <row r="28" spans="2:42" ht="14.25" customHeight="1" x14ac:dyDescent="0.15">
      <c r="B28" s="267"/>
      <c r="C28" s="365" t="s">
        <v>483</v>
      </c>
      <c r="D28" s="362"/>
      <c r="E28" s="362"/>
      <c r="F28" s="362"/>
      <c r="G28" s="362"/>
      <c r="H28" s="366"/>
      <c r="I28" s="342" t="s">
        <v>470</v>
      </c>
      <c r="J28" s="353" t="s">
        <v>307</v>
      </c>
      <c r="K28" s="353"/>
      <c r="L28" s="290"/>
      <c r="M28" s="291"/>
      <c r="N28" s="337" t="s">
        <v>471</v>
      </c>
      <c r="O28" s="361" t="s">
        <v>308</v>
      </c>
      <c r="P28" s="362"/>
      <c r="Q28" s="273"/>
      <c r="R28" s="357"/>
      <c r="S28" s="358"/>
      <c r="T28" s="358"/>
      <c r="U28" s="358"/>
      <c r="V28" s="358"/>
      <c r="W28" s="358"/>
      <c r="X28" s="358"/>
      <c r="Y28" s="358"/>
      <c r="Z28" s="358"/>
      <c r="AA28" s="358"/>
      <c r="AB28" s="359"/>
      <c r="AC28" s="327"/>
      <c r="AE28" s="35" t="str">
        <f>I28</f>
        <v>□</v>
      </c>
      <c r="AH28" s="36" t="str">
        <f>IF(AE28&amp;AE29="■□","●適合",IF(AE28&amp;AE29="□■","◆未達",IF(AE28&amp;AE29="□□","■未答","▼矛盾")))</f>
        <v>■未答</v>
      </c>
      <c r="AI28" s="14"/>
      <c r="AJ28" s="14"/>
      <c r="AL28" s="30" t="s">
        <v>83</v>
      </c>
      <c r="AM28" s="39" t="s">
        <v>84</v>
      </c>
      <c r="AN28" s="39" t="s">
        <v>85</v>
      </c>
      <c r="AO28" s="39" t="s">
        <v>86</v>
      </c>
      <c r="AP28" s="39" t="s">
        <v>87</v>
      </c>
    </row>
    <row r="29" spans="2:42" ht="14.25" customHeight="1" x14ac:dyDescent="0.15">
      <c r="B29" s="267"/>
      <c r="C29" s="367"/>
      <c r="D29" s="363"/>
      <c r="E29" s="363"/>
      <c r="F29" s="363"/>
      <c r="G29" s="363"/>
      <c r="H29" s="368"/>
      <c r="I29" s="369"/>
      <c r="J29" s="354"/>
      <c r="K29" s="354"/>
      <c r="L29" s="288"/>
      <c r="M29" s="289"/>
      <c r="N29" s="360"/>
      <c r="O29" s="363"/>
      <c r="P29" s="363"/>
      <c r="Q29" s="276"/>
      <c r="R29" s="357"/>
      <c r="S29" s="358"/>
      <c r="T29" s="358"/>
      <c r="U29" s="358"/>
      <c r="V29" s="358"/>
      <c r="W29" s="358"/>
      <c r="X29" s="358"/>
      <c r="Y29" s="358"/>
      <c r="Z29" s="358"/>
      <c r="AA29" s="358"/>
      <c r="AB29" s="359"/>
      <c r="AC29" s="364"/>
      <c r="AE29" s="9" t="str">
        <f>N28</f>
        <v>□</v>
      </c>
      <c r="AH29" s="14"/>
      <c r="AI29" s="14"/>
      <c r="AJ29" s="14"/>
      <c r="AM29" s="36" t="s">
        <v>66</v>
      </c>
      <c r="AN29" s="36" t="s">
        <v>67</v>
      </c>
      <c r="AO29" s="38" t="s">
        <v>88</v>
      </c>
      <c r="AP29" s="38" t="s">
        <v>68</v>
      </c>
    </row>
    <row r="30" spans="2:42" ht="15.75" customHeight="1" x14ac:dyDescent="0.15">
      <c r="B30" s="267"/>
      <c r="C30" s="365" t="s">
        <v>484</v>
      </c>
      <c r="D30" s="362"/>
      <c r="E30" s="362"/>
      <c r="F30" s="362"/>
      <c r="G30" s="362"/>
      <c r="H30" s="366"/>
      <c r="I30" s="342" t="s">
        <v>470</v>
      </c>
      <c r="J30" s="353" t="s">
        <v>307</v>
      </c>
      <c r="K30" s="353"/>
      <c r="L30" s="290"/>
      <c r="M30" s="291"/>
      <c r="N30" s="337" t="s">
        <v>471</v>
      </c>
      <c r="O30" s="361" t="s">
        <v>308</v>
      </c>
      <c r="P30" s="362"/>
      <c r="Q30" s="273"/>
      <c r="R30" s="357"/>
      <c r="S30" s="358"/>
      <c r="T30" s="358"/>
      <c r="U30" s="358"/>
      <c r="V30" s="358"/>
      <c r="W30" s="358"/>
      <c r="X30" s="358"/>
      <c r="Y30" s="358"/>
      <c r="Z30" s="358"/>
      <c r="AA30" s="358"/>
      <c r="AB30" s="359"/>
      <c r="AC30" s="327"/>
      <c r="AE30" s="35" t="str">
        <f>I30</f>
        <v>□</v>
      </c>
      <c r="AH30" s="36" t="str">
        <f>IF(AE30&amp;AE31="■□","●適合",IF(AE30&amp;AE31="□■","◆未達",IF(AE30&amp;AE31="□□","■未答","▼矛盾")))</f>
        <v>■未答</v>
      </c>
      <c r="AI30" s="14"/>
      <c r="AJ30" s="14"/>
      <c r="AL30" s="30" t="s">
        <v>83</v>
      </c>
      <c r="AM30" s="39" t="s">
        <v>84</v>
      </c>
      <c r="AN30" s="39" t="s">
        <v>85</v>
      </c>
      <c r="AO30" s="39" t="s">
        <v>86</v>
      </c>
      <c r="AP30" s="39" t="s">
        <v>87</v>
      </c>
    </row>
    <row r="31" spans="2:42" ht="15.75" customHeight="1" x14ac:dyDescent="0.15">
      <c r="B31" s="267"/>
      <c r="C31" s="367"/>
      <c r="D31" s="363"/>
      <c r="E31" s="363"/>
      <c r="F31" s="363"/>
      <c r="G31" s="363"/>
      <c r="H31" s="368"/>
      <c r="I31" s="369"/>
      <c r="J31" s="354"/>
      <c r="K31" s="354"/>
      <c r="L31" s="288"/>
      <c r="M31" s="289"/>
      <c r="N31" s="360"/>
      <c r="O31" s="363"/>
      <c r="P31" s="363"/>
      <c r="Q31" s="276"/>
      <c r="R31" s="357"/>
      <c r="S31" s="358"/>
      <c r="T31" s="358"/>
      <c r="U31" s="358"/>
      <c r="V31" s="358"/>
      <c r="W31" s="358"/>
      <c r="X31" s="358"/>
      <c r="Y31" s="358"/>
      <c r="Z31" s="358"/>
      <c r="AA31" s="358"/>
      <c r="AB31" s="359"/>
      <c r="AC31" s="364"/>
      <c r="AE31" s="9" t="str">
        <f>N30</f>
        <v>□</v>
      </c>
      <c r="AH31" s="14"/>
      <c r="AI31" s="14"/>
      <c r="AJ31" s="14"/>
      <c r="AM31" s="36" t="s">
        <v>66</v>
      </c>
      <c r="AN31" s="36" t="s">
        <v>67</v>
      </c>
      <c r="AO31" s="38" t="s">
        <v>88</v>
      </c>
      <c r="AP31" s="38" t="s">
        <v>68</v>
      </c>
    </row>
    <row r="32" spans="2:42" ht="15" customHeight="1" x14ac:dyDescent="0.15">
      <c r="B32" s="285"/>
      <c r="C32" s="365" t="s">
        <v>485</v>
      </c>
      <c r="D32" s="362"/>
      <c r="E32" s="362"/>
      <c r="F32" s="362"/>
      <c r="G32" s="362"/>
      <c r="H32" s="366"/>
      <c r="I32" s="342" t="s">
        <v>470</v>
      </c>
      <c r="J32" s="353" t="s">
        <v>307</v>
      </c>
      <c r="K32" s="353"/>
      <c r="L32" s="290"/>
      <c r="M32" s="291"/>
      <c r="N32" s="337" t="s">
        <v>471</v>
      </c>
      <c r="O32" s="361" t="s">
        <v>308</v>
      </c>
      <c r="P32" s="362"/>
      <c r="Q32" s="273"/>
      <c r="R32" s="357"/>
      <c r="S32" s="358"/>
      <c r="T32" s="358"/>
      <c r="U32" s="358"/>
      <c r="V32" s="358"/>
      <c r="W32" s="358"/>
      <c r="X32" s="358"/>
      <c r="Y32" s="358"/>
      <c r="Z32" s="358"/>
      <c r="AA32" s="358"/>
      <c r="AB32" s="359"/>
      <c r="AC32" s="327"/>
      <c r="AE32" s="35" t="str">
        <f>I32</f>
        <v>□</v>
      </c>
      <c r="AH32" s="36" t="str">
        <f>IF(AE32&amp;AE33="■□","●適合",IF(AE32&amp;AE33="□■","◆未達",IF(AE32&amp;AE33="□□","■未答","▼矛盾")))</f>
        <v>■未答</v>
      </c>
      <c r="AI32" s="14"/>
      <c r="AJ32" s="14"/>
      <c r="AL32" s="30" t="s">
        <v>83</v>
      </c>
      <c r="AM32" s="39" t="s">
        <v>84</v>
      </c>
      <c r="AN32" s="39" t="s">
        <v>85</v>
      </c>
      <c r="AO32" s="39" t="s">
        <v>86</v>
      </c>
      <c r="AP32" s="39" t="s">
        <v>87</v>
      </c>
    </row>
    <row r="33" spans="2:42" ht="15" customHeight="1" x14ac:dyDescent="0.15">
      <c r="B33" s="286"/>
      <c r="C33" s="367"/>
      <c r="D33" s="363"/>
      <c r="E33" s="363"/>
      <c r="F33" s="363"/>
      <c r="G33" s="363"/>
      <c r="H33" s="368"/>
      <c r="I33" s="369"/>
      <c r="J33" s="354"/>
      <c r="K33" s="354"/>
      <c r="L33" s="288"/>
      <c r="M33" s="289"/>
      <c r="N33" s="360"/>
      <c r="O33" s="363"/>
      <c r="P33" s="363"/>
      <c r="Q33" s="276"/>
      <c r="R33" s="370"/>
      <c r="S33" s="371"/>
      <c r="T33" s="371"/>
      <c r="U33" s="371"/>
      <c r="V33" s="371"/>
      <c r="W33" s="371"/>
      <c r="X33" s="371"/>
      <c r="Y33" s="371"/>
      <c r="Z33" s="371"/>
      <c r="AA33" s="371"/>
      <c r="AB33" s="372"/>
      <c r="AC33" s="364"/>
      <c r="AE33" s="9" t="str">
        <f>N32</f>
        <v>□</v>
      </c>
      <c r="AH33" s="14"/>
      <c r="AI33" s="14"/>
      <c r="AJ33" s="14"/>
      <c r="AM33" s="36" t="s">
        <v>66</v>
      </c>
      <c r="AN33" s="36" t="s">
        <v>67</v>
      </c>
      <c r="AO33" s="38" t="s">
        <v>88</v>
      </c>
      <c r="AP33" s="38" t="s">
        <v>68</v>
      </c>
    </row>
    <row r="34" spans="2:42" ht="32.25" customHeight="1" x14ac:dyDescent="0.15">
      <c r="B34" s="525" t="s">
        <v>486</v>
      </c>
      <c r="C34" s="526"/>
      <c r="D34" s="526"/>
      <c r="E34" s="526"/>
      <c r="F34" s="526"/>
      <c r="G34" s="526"/>
      <c r="H34" s="527"/>
      <c r="I34" s="277"/>
      <c r="J34" s="275"/>
      <c r="K34" s="275"/>
      <c r="L34" s="272"/>
      <c r="M34" s="272"/>
      <c r="N34" s="275"/>
      <c r="O34" s="275"/>
      <c r="P34" s="275"/>
      <c r="Q34" s="275"/>
      <c r="R34" s="329" t="s">
        <v>487</v>
      </c>
      <c r="S34" s="330"/>
      <c r="T34" s="330"/>
      <c r="U34" s="330"/>
      <c r="V34" s="330"/>
      <c r="W34" s="330"/>
      <c r="X34" s="330"/>
      <c r="Y34" s="330"/>
      <c r="Z34" s="330"/>
      <c r="AA34" s="330"/>
      <c r="AB34" s="331"/>
      <c r="AC34" s="257"/>
      <c r="AH34" s="14"/>
      <c r="AI34" s="14"/>
      <c r="AJ34" s="14"/>
    </row>
    <row r="35" spans="2:42" ht="14.25" customHeight="1" x14ac:dyDescent="0.15">
      <c r="B35" s="267"/>
      <c r="C35" s="365" t="s">
        <v>488</v>
      </c>
      <c r="D35" s="362"/>
      <c r="E35" s="362"/>
      <c r="F35" s="362"/>
      <c r="G35" s="362"/>
      <c r="H35" s="366"/>
      <c r="I35" s="342" t="s">
        <v>470</v>
      </c>
      <c r="J35" s="353" t="s">
        <v>307</v>
      </c>
      <c r="K35" s="353"/>
      <c r="L35" s="290"/>
      <c r="M35" s="291"/>
      <c r="N35" s="337" t="s">
        <v>471</v>
      </c>
      <c r="O35" s="361" t="s">
        <v>308</v>
      </c>
      <c r="P35" s="362"/>
      <c r="Q35" s="273"/>
      <c r="R35" s="357"/>
      <c r="S35" s="358"/>
      <c r="T35" s="358"/>
      <c r="U35" s="358"/>
      <c r="V35" s="358"/>
      <c r="W35" s="358"/>
      <c r="X35" s="358"/>
      <c r="Y35" s="358"/>
      <c r="Z35" s="358"/>
      <c r="AA35" s="358"/>
      <c r="AB35" s="359"/>
      <c r="AC35" s="327"/>
      <c r="AE35" s="35" t="str">
        <f>I35</f>
        <v>□</v>
      </c>
      <c r="AH35" s="36" t="str">
        <f>IF(AE35&amp;AE36="■□","●適合",IF(AE35&amp;AE36="□■","◆未達",IF(AE35&amp;AE36="□□","■未答","▼矛盾")))</f>
        <v>■未答</v>
      </c>
      <c r="AI35" s="14"/>
      <c r="AJ35" s="14"/>
      <c r="AL35" s="30" t="s">
        <v>83</v>
      </c>
      <c r="AM35" s="39" t="s">
        <v>84</v>
      </c>
      <c r="AN35" s="39" t="s">
        <v>85</v>
      </c>
      <c r="AO35" s="39" t="s">
        <v>86</v>
      </c>
      <c r="AP35" s="39" t="s">
        <v>87</v>
      </c>
    </row>
    <row r="36" spans="2:42" ht="14.25" customHeight="1" x14ac:dyDescent="0.15">
      <c r="B36" s="267"/>
      <c r="C36" s="367"/>
      <c r="D36" s="363"/>
      <c r="E36" s="363"/>
      <c r="F36" s="363"/>
      <c r="G36" s="363"/>
      <c r="H36" s="368"/>
      <c r="I36" s="369"/>
      <c r="J36" s="354"/>
      <c r="K36" s="354"/>
      <c r="L36" s="288"/>
      <c r="M36" s="289"/>
      <c r="N36" s="360"/>
      <c r="O36" s="363"/>
      <c r="P36" s="363"/>
      <c r="Q36" s="276"/>
      <c r="R36" s="357"/>
      <c r="S36" s="358"/>
      <c r="T36" s="358"/>
      <c r="U36" s="358"/>
      <c r="V36" s="358"/>
      <c r="W36" s="358"/>
      <c r="X36" s="358"/>
      <c r="Y36" s="358"/>
      <c r="Z36" s="358"/>
      <c r="AA36" s="358"/>
      <c r="AB36" s="359"/>
      <c r="AC36" s="364"/>
      <c r="AE36" s="9" t="str">
        <f>N35</f>
        <v>□</v>
      </c>
      <c r="AH36" s="14"/>
      <c r="AI36" s="14"/>
      <c r="AJ36" s="14"/>
      <c r="AM36" s="36" t="s">
        <v>66</v>
      </c>
      <c r="AN36" s="36" t="s">
        <v>67</v>
      </c>
      <c r="AO36" s="38" t="s">
        <v>88</v>
      </c>
      <c r="AP36" s="38" t="s">
        <v>68</v>
      </c>
    </row>
    <row r="37" spans="2:42" ht="14.25" customHeight="1" x14ac:dyDescent="0.15">
      <c r="B37" s="285"/>
      <c r="C37" s="365" t="s">
        <v>489</v>
      </c>
      <c r="D37" s="362"/>
      <c r="E37" s="362"/>
      <c r="F37" s="362"/>
      <c r="G37" s="362"/>
      <c r="H37" s="366"/>
      <c r="I37" s="342" t="s">
        <v>470</v>
      </c>
      <c r="J37" s="353" t="s">
        <v>307</v>
      </c>
      <c r="K37" s="353"/>
      <c r="L37" s="290"/>
      <c r="M37" s="291"/>
      <c r="N37" s="337" t="s">
        <v>471</v>
      </c>
      <c r="O37" s="335" t="s">
        <v>308</v>
      </c>
      <c r="P37" s="335"/>
      <c r="Q37" s="273"/>
      <c r="R37" s="357"/>
      <c r="S37" s="358"/>
      <c r="T37" s="358"/>
      <c r="U37" s="358"/>
      <c r="V37" s="358"/>
      <c r="W37" s="358"/>
      <c r="X37" s="358"/>
      <c r="Y37" s="358"/>
      <c r="Z37" s="358"/>
      <c r="AA37" s="358"/>
      <c r="AB37" s="359"/>
      <c r="AC37" s="327"/>
      <c r="AE37" s="35" t="str">
        <f>I37</f>
        <v>□</v>
      </c>
      <c r="AH37" s="36" t="str">
        <f>IF(AE37&amp;AE38="■□","●適合",IF(AE37&amp;AE38="□■","◆未達",IF(AE37&amp;AE38="□□","■未答","▼矛盾")))</f>
        <v>■未答</v>
      </c>
      <c r="AI37" s="14"/>
      <c r="AJ37" s="14"/>
      <c r="AL37" s="30" t="s">
        <v>83</v>
      </c>
      <c r="AM37" s="39" t="s">
        <v>84</v>
      </c>
      <c r="AN37" s="39" t="s">
        <v>85</v>
      </c>
      <c r="AO37" s="39" t="s">
        <v>86</v>
      </c>
      <c r="AP37" s="39" t="s">
        <v>87</v>
      </c>
    </row>
    <row r="38" spans="2:42" ht="14.25" customHeight="1" x14ac:dyDescent="0.15">
      <c r="B38" s="286"/>
      <c r="C38" s="367"/>
      <c r="D38" s="363"/>
      <c r="E38" s="363"/>
      <c r="F38" s="363"/>
      <c r="G38" s="363"/>
      <c r="H38" s="368"/>
      <c r="I38" s="369"/>
      <c r="J38" s="354"/>
      <c r="K38" s="354"/>
      <c r="L38" s="288"/>
      <c r="M38" s="289"/>
      <c r="N38" s="338"/>
      <c r="O38" s="336"/>
      <c r="P38" s="336"/>
      <c r="Q38" s="276"/>
      <c r="R38" s="339"/>
      <c r="S38" s="340"/>
      <c r="T38" s="340"/>
      <c r="U38" s="340"/>
      <c r="V38" s="340"/>
      <c r="W38" s="340"/>
      <c r="X38" s="340"/>
      <c r="Y38" s="340"/>
      <c r="Z38" s="340"/>
      <c r="AA38" s="340"/>
      <c r="AB38" s="341"/>
      <c r="AC38" s="328"/>
      <c r="AE38" s="9" t="str">
        <f>N37</f>
        <v>□</v>
      </c>
      <c r="AH38" s="14"/>
      <c r="AI38" s="14"/>
      <c r="AJ38" s="14"/>
      <c r="AM38" s="36" t="s">
        <v>66</v>
      </c>
      <c r="AN38" s="36" t="s">
        <v>67</v>
      </c>
      <c r="AO38" s="38" t="s">
        <v>88</v>
      </c>
      <c r="AP38" s="38" t="s">
        <v>68</v>
      </c>
    </row>
    <row r="39" spans="2:42" ht="32.25" customHeight="1" x14ac:dyDescent="0.15">
      <c r="B39" s="267" t="s">
        <v>490</v>
      </c>
      <c r="C39" s="269"/>
      <c r="D39" s="269"/>
      <c r="E39" s="269"/>
      <c r="F39" s="269"/>
      <c r="G39" s="269"/>
      <c r="H39" s="270"/>
      <c r="I39" s="277"/>
      <c r="J39" s="275"/>
      <c r="K39" s="275"/>
      <c r="L39" s="272"/>
      <c r="M39" s="272"/>
      <c r="N39" s="275"/>
      <c r="O39" s="275"/>
      <c r="P39" s="275"/>
      <c r="Q39" s="275"/>
      <c r="R39" s="329" t="s">
        <v>491</v>
      </c>
      <c r="S39" s="330"/>
      <c r="T39" s="330"/>
      <c r="U39" s="330"/>
      <c r="V39" s="330"/>
      <c r="W39" s="330"/>
      <c r="X39" s="330"/>
      <c r="Y39" s="330"/>
      <c r="Z39" s="330"/>
      <c r="AA39" s="330"/>
      <c r="AB39" s="331"/>
      <c r="AC39" s="257"/>
      <c r="AH39" s="14"/>
      <c r="AI39" s="14"/>
      <c r="AJ39" s="14"/>
    </row>
    <row r="40" spans="2:42" ht="14.25" customHeight="1" x14ac:dyDescent="0.15">
      <c r="B40" s="267"/>
      <c r="C40" s="329" t="s">
        <v>492</v>
      </c>
      <c r="D40" s="330"/>
      <c r="E40" s="330"/>
      <c r="F40" s="330"/>
      <c r="G40" s="330"/>
      <c r="H40" s="331"/>
      <c r="I40" s="342" t="s">
        <v>470</v>
      </c>
      <c r="J40" s="353" t="s">
        <v>307</v>
      </c>
      <c r="K40" s="353"/>
      <c r="L40" s="290"/>
      <c r="M40" s="291"/>
      <c r="N40" s="337" t="s">
        <v>471</v>
      </c>
      <c r="O40" s="335" t="s">
        <v>308</v>
      </c>
      <c r="P40" s="335"/>
      <c r="Q40" s="273"/>
      <c r="R40" s="357"/>
      <c r="S40" s="358"/>
      <c r="T40" s="358"/>
      <c r="U40" s="358"/>
      <c r="V40" s="358"/>
      <c r="W40" s="358"/>
      <c r="X40" s="358"/>
      <c r="Y40" s="358"/>
      <c r="Z40" s="358"/>
      <c r="AA40" s="358"/>
      <c r="AB40" s="359"/>
      <c r="AC40" s="327"/>
      <c r="AE40" s="35" t="str">
        <f>I40</f>
        <v>□</v>
      </c>
      <c r="AH40" s="36" t="str">
        <f>IF(AE40&amp;AE41="■□","●適合",IF(AE40&amp;AE41="□■","◆未達",IF(AE40&amp;AE41="□□","■未答","▼矛盾")))</f>
        <v>■未答</v>
      </c>
      <c r="AI40" s="14"/>
      <c r="AJ40" s="14"/>
      <c r="AL40" s="30" t="s">
        <v>83</v>
      </c>
      <c r="AM40" s="39" t="s">
        <v>84</v>
      </c>
      <c r="AN40" s="39" t="s">
        <v>85</v>
      </c>
      <c r="AO40" s="39" t="s">
        <v>86</v>
      </c>
      <c r="AP40" s="39" t="s">
        <v>87</v>
      </c>
    </row>
    <row r="41" spans="2:42" ht="14.25" customHeight="1" x14ac:dyDescent="0.15">
      <c r="B41" s="267"/>
      <c r="C41" s="339"/>
      <c r="D41" s="340"/>
      <c r="E41" s="340"/>
      <c r="F41" s="340"/>
      <c r="G41" s="340"/>
      <c r="H41" s="341"/>
      <c r="I41" s="343"/>
      <c r="J41" s="355"/>
      <c r="K41" s="355"/>
      <c r="L41" s="288"/>
      <c r="M41" s="289"/>
      <c r="N41" s="338"/>
      <c r="O41" s="336"/>
      <c r="P41" s="336"/>
      <c r="Q41" s="276"/>
      <c r="R41" s="357"/>
      <c r="S41" s="358"/>
      <c r="T41" s="358"/>
      <c r="U41" s="358"/>
      <c r="V41" s="358"/>
      <c r="W41" s="358"/>
      <c r="X41" s="358"/>
      <c r="Y41" s="358"/>
      <c r="Z41" s="358"/>
      <c r="AA41" s="358"/>
      <c r="AB41" s="359"/>
      <c r="AC41" s="328"/>
      <c r="AE41" s="9" t="str">
        <f>N40</f>
        <v>□</v>
      </c>
      <c r="AH41" s="14"/>
      <c r="AI41" s="14"/>
      <c r="AJ41" s="14"/>
      <c r="AM41" s="36" t="s">
        <v>66</v>
      </c>
      <c r="AN41" s="36" t="s">
        <v>67</v>
      </c>
      <c r="AO41" s="38" t="s">
        <v>88</v>
      </c>
      <c r="AP41" s="38" t="s">
        <v>68</v>
      </c>
    </row>
    <row r="42" spans="2:42" ht="14.25" customHeight="1" x14ac:dyDescent="0.15">
      <c r="B42" s="267"/>
      <c r="C42" s="329" t="s">
        <v>493</v>
      </c>
      <c r="D42" s="330"/>
      <c r="E42" s="330"/>
      <c r="F42" s="330"/>
      <c r="G42" s="330"/>
      <c r="H42" s="331"/>
      <c r="I42" s="342" t="s">
        <v>470</v>
      </c>
      <c r="J42" s="353" t="s">
        <v>307</v>
      </c>
      <c r="K42" s="353"/>
      <c r="L42" s="290"/>
      <c r="M42" s="291"/>
      <c r="N42" s="337" t="s">
        <v>471</v>
      </c>
      <c r="O42" s="335" t="s">
        <v>308</v>
      </c>
      <c r="P42" s="335"/>
      <c r="Q42" s="273"/>
      <c r="R42" s="357"/>
      <c r="S42" s="358"/>
      <c r="T42" s="358"/>
      <c r="U42" s="358"/>
      <c r="V42" s="358"/>
      <c r="W42" s="358"/>
      <c r="X42" s="358"/>
      <c r="Y42" s="358"/>
      <c r="Z42" s="358"/>
      <c r="AA42" s="358"/>
      <c r="AB42" s="359"/>
      <c r="AC42" s="327"/>
      <c r="AE42" s="35" t="str">
        <f>I42</f>
        <v>□</v>
      </c>
      <c r="AH42" s="36" t="str">
        <f>IF(AE42&amp;AE43="■□","●適合",IF(AE42&amp;AE43="□■","◆未達",IF(AE42&amp;AE43="□□","■未答","▼矛盾")))</f>
        <v>■未答</v>
      </c>
      <c r="AI42" s="14"/>
      <c r="AJ42" s="14"/>
      <c r="AL42" s="30" t="s">
        <v>83</v>
      </c>
      <c r="AM42" s="39" t="s">
        <v>84</v>
      </c>
      <c r="AN42" s="39" t="s">
        <v>85</v>
      </c>
      <c r="AO42" s="39" t="s">
        <v>86</v>
      </c>
      <c r="AP42" s="39" t="s">
        <v>87</v>
      </c>
    </row>
    <row r="43" spans="2:42" ht="14.25" customHeight="1" x14ac:dyDescent="0.15">
      <c r="B43" s="267"/>
      <c r="C43" s="339"/>
      <c r="D43" s="340"/>
      <c r="E43" s="340"/>
      <c r="F43" s="340"/>
      <c r="G43" s="340"/>
      <c r="H43" s="341"/>
      <c r="I43" s="343"/>
      <c r="J43" s="355"/>
      <c r="K43" s="355"/>
      <c r="L43" s="288"/>
      <c r="M43" s="289"/>
      <c r="N43" s="338"/>
      <c r="O43" s="336"/>
      <c r="P43" s="336"/>
      <c r="Q43" s="276"/>
      <c r="R43" s="357"/>
      <c r="S43" s="358"/>
      <c r="T43" s="358"/>
      <c r="U43" s="358"/>
      <c r="V43" s="358"/>
      <c r="W43" s="358"/>
      <c r="X43" s="358"/>
      <c r="Y43" s="358"/>
      <c r="Z43" s="358"/>
      <c r="AA43" s="358"/>
      <c r="AB43" s="359"/>
      <c r="AC43" s="328"/>
      <c r="AE43" s="9" t="str">
        <f>N42</f>
        <v>□</v>
      </c>
      <c r="AH43" s="14"/>
      <c r="AI43" s="14"/>
      <c r="AJ43" s="14"/>
      <c r="AM43" s="36" t="s">
        <v>66</v>
      </c>
      <c r="AN43" s="36" t="s">
        <v>67</v>
      </c>
      <c r="AO43" s="38" t="s">
        <v>88</v>
      </c>
      <c r="AP43" s="38" t="s">
        <v>68</v>
      </c>
    </row>
    <row r="44" spans="2:42" ht="14.25" customHeight="1" x14ac:dyDescent="0.15">
      <c r="B44" s="285"/>
      <c r="C44" s="329" t="s">
        <v>494</v>
      </c>
      <c r="D44" s="330"/>
      <c r="E44" s="330"/>
      <c r="F44" s="330"/>
      <c r="G44" s="330"/>
      <c r="H44" s="331"/>
      <c r="I44" s="342" t="s">
        <v>470</v>
      </c>
      <c r="J44" s="353" t="s">
        <v>307</v>
      </c>
      <c r="K44" s="353"/>
      <c r="L44" s="290"/>
      <c r="M44" s="291"/>
      <c r="N44" s="337" t="s">
        <v>471</v>
      </c>
      <c r="O44" s="335" t="s">
        <v>308</v>
      </c>
      <c r="P44" s="335"/>
      <c r="Q44" s="273"/>
      <c r="R44" s="357"/>
      <c r="S44" s="358"/>
      <c r="T44" s="358"/>
      <c r="U44" s="358"/>
      <c r="V44" s="358"/>
      <c r="W44" s="358"/>
      <c r="X44" s="358"/>
      <c r="Y44" s="358"/>
      <c r="Z44" s="358"/>
      <c r="AA44" s="358"/>
      <c r="AB44" s="359"/>
      <c r="AC44" s="327"/>
      <c r="AE44" s="35" t="str">
        <f>I44</f>
        <v>□</v>
      </c>
      <c r="AH44" s="36" t="str">
        <f>IF(AE44&amp;AE45="■□","●適合",IF(AE44&amp;AE45="□■","◆未達",IF(AE44&amp;AE45="□□","■未答","▼矛盾")))</f>
        <v>■未答</v>
      </c>
      <c r="AI44" s="14"/>
      <c r="AJ44" s="14"/>
      <c r="AL44" s="30" t="s">
        <v>83</v>
      </c>
      <c r="AM44" s="39" t="s">
        <v>84</v>
      </c>
      <c r="AN44" s="39" t="s">
        <v>85</v>
      </c>
      <c r="AO44" s="39" t="s">
        <v>86</v>
      </c>
      <c r="AP44" s="39" t="s">
        <v>87</v>
      </c>
    </row>
    <row r="45" spans="2:42" ht="14.25" customHeight="1" x14ac:dyDescent="0.15">
      <c r="B45" s="286"/>
      <c r="C45" s="339"/>
      <c r="D45" s="340"/>
      <c r="E45" s="340"/>
      <c r="F45" s="340"/>
      <c r="G45" s="340"/>
      <c r="H45" s="341"/>
      <c r="I45" s="343"/>
      <c r="J45" s="355"/>
      <c r="K45" s="355"/>
      <c r="L45" s="288"/>
      <c r="M45" s="289"/>
      <c r="N45" s="338"/>
      <c r="O45" s="336"/>
      <c r="P45" s="336"/>
      <c r="Q45" s="276"/>
      <c r="R45" s="370"/>
      <c r="S45" s="371"/>
      <c r="T45" s="371"/>
      <c r="U45" s="371"/>
      <c r="V45" s="371"/>
      <c r="W45" s="371"/>
      <c r="X45" s="371"/>
      <c r="Y45" s="371"/>
      <c r="Z45" s="371"/>
      <c r="AA45" s="371"/>
      <c r="AB45" s="372"/>
      <c r="AC45" s="328"/>
      <c r="AE45" s="9" t="str">
        <f>N44</f>
        <v>□</v>
      </c>
      <c r="AH45" s="14"/>
      <c r="AI45" s="14"/>
      <c r="AJ45" s="14"/>
      <c r="AM45" s="36" t="s">
        <v>66</v>
      </c>
      <c r="AN45" s="36" t="s">
        <v>67</v>
      </c>
      <c r="AO45" s="38" t="s">
        <v>88</v>
      </c>
      <c r="AP45" s="38" t="s">
        <v>68</v>
      </c>
    </row>
    <row r="46" spans="2:42" ht="30.75" customHeight="1" x14ac:dyDescent="0.15">
      <c r="B46" s="344" t="s">
        <v>495</v>
      </c>
      <c r="C46" s="345"/>
      <c r="D46" s="345"/>
      <c r="E46" s="345"/>
      <c r="F46" s="345"/>
      <c r="G46" s="345"/>
      <c r="H46" s="346"/>
      <c r="I46" s="342" t="s">
        <v>470</v>
      </c>
      <c r="J46" s="353" t="s">
        <v>307</v>
      </c>
      <c r="K46" s="353"/>
      <c r="L46" s="290"/>
      <c r="M46" s="291"/>
      <c r="N46" s="337" t="s">
        <v>471</v>
      </c>
      <c r="O46" s="335" t="s">
        <v>308</v>
      </c>
      <c r="P46" s="335"/>
      <c r="Q46" s="273"/>
      <c r="R46" s="329" t="s">
        <v>496</v>
      </c>
      <c r="S46" s="330"/>
      <c r="T46" s="330"/>
      <c r="U46" s="330"/>
      <c r="V46" s="330"/>
      <c r="W46" s="330"/>
      <c r="X46" s="330"/>
      <c r="Y46" s="330"/>
      <c r="Z46" s="330"/>
      <c r="AA46" s="330"/>
      <c r="AB46" s="331"/>
      <c r="AC46" s="327"/>
      <c r="AE46" s="35" t="str">
        <f>I46</f>
        <v>□</v>
      </c>
      <c r="AH46" s="36" t="str">
        <f>IF(AE46&amp;AE47="■□","●適合",IF(AE46&amp;AE47="□■","◆未達",IF(AE46&amp;AE47="□□","■未答","▼矛盾")))</f>
        <v>■未答</v>
      </c>
      <c r="AI46" s="14"/>
      <c r="AJ46" s="14"/>
      <c r="AL46" s="30" t="s">
        <v>83</v>
      </c>
      <c r="AM46" s="39" t="s">
        <v>84</v>
      </c>
      <c r="AN46" s="39" t="s">
        <v>85</v>
      </c>
      <c r="AO46" s="39" t="s">
        <v>86</v>
      </c>
      <c r="AP46" s="39" t="s">
        <v>87</v>
      </c>
    </row>
    <row r="47" spans="2:42" ht="30.75" customHeight="1" thickBot="1" x14ac:dyDescent="0.2">
      <c r="B47" s="347"/>
      <c r="C47" s="348"/>
      <c r="D47" s="348"/>
      <c r="E47" s="348"/>
      <c r="F47" s="348"/>
      <c r="G47" s="348"/>
      <c r="H47" s="349"/>
      <c r="I47" s="350"/>
      <c r="J47" s="406"/>
      <c r="K47" s="406"/>
      <c r="L47" s="292"/>
      <c r="M47" s="293"/>
      <c r="N47" s="356"/>
      <c r="O47" s="352"/>
      <c r="P47" s="352"/>
      <c r="Q47" s="287"/>
      <c r="R47" s="332"/>
      <c r="S47" s="333"/>
      <c r="T47" s="333"/>
      <c r="U47" s="333"/>
      <c r="V47" s="333"/>
      <c r="W47" s="333"/>
      <c r="X47" s="333"/>
      <c r="Y47" s="333"/>
      <c r="Z47" s="333"/>
      <c r="AA47" s="333"/>
      <c r="AB47" s="334"/>
      <c r="AC47" s="351"/>
      <c r="AE47" s="9" t="str">
        <f>N46</f>
        <v>□</v>
      </c>
      <c r="AH47" s="14"/>
      <c r="AI47" s="14"/>
      <c r="AJ47" s="14"/>
      <c r="AM47" s="36" t="s">
        <v>66</v>
      </c>
      <c r="AN47" s="36" t="s">
        <v>67</v>
      </c>
      <c r="AO47" s="38" t="s">
        <v>88</v>
      </c>
      <c r="AP47" s="38" t="s">
        <v>68</v>
      </c>
    </row>
    <row r="48" spans="2:42" ht="32.1" hidden="1" customHeight="1" thickBot="1" x14ac:dyDescent="0.2">
      <c r="B48" s="421" t="s">
        <v>73</v>
      </c>
      <c r="C48" s="422"/>
      <c r="D48" s="423"/>
      <c r="E48" s="423"/>
      <c r="F48" s="423"/>
      <c r="G48" s="423"/>
      <c r="H48" s="423"/>
      <c r="I48" s="424" t="s">
        <v>74</v>
      </c>
      <c r="J48" s="425"/>
      <c r="K48" s="425"/>
      <c r="L48" s="425"/>
      <c r="M48" s="425"/>
      <c r="N48" s="425"/>
      <c r="O48" s="425"/>
      <c r="P48" s="425"/>
      <c r="Q48" s="426"/>
      <c r="R48" s="424" t="s">
        <v>75</v>
      </c>
      <c r="S48" s="425"/>
      <c r="T48" s="425"/>
      <c r="U48" s="425"/>
      <c r="V48" s="425"/>
      <c r="W48" s="425"/>
      <c r="X48" s="425"/>
      <c r="Y48" s="425"/>
      <c r="Z48" s="425"/>
      <c r="AA48" s="425"/>
      <c r="AB48" s="426"/>
      <c r="AC48" s="15" t="s">
        <v>76</v>
      </c>
      <c r="AH48" s="14" t="s">
        <v>77</v>
      </c>
      <c r="AI48" s="14"/>
      <c r="AJ48" s="14" t="s">
        <v>78</v>
      </c>
    </row>
    <row r="49" spans="2:57" ht="21" customHeight="1" thickBot="1" x14ac:dyDescent="0.2">
      <c r="B49" s="271" t="s">
        <v>497</v>
      </c>
      <c r="C49" s="244"/>
      <c r="D49" s="245"/>
      <c r="E49" s="245"/>
      <c r="F49" s="245"/>
      <c r="G49" s="245"/>
      <c r="H49" s="245"/>
      <c r="I49" s="246"/>
      <c r="J49" s="246"/>
      <c r="K49" s="246"/>
      <c r="L49" s="246"/>
      <c r="M49" s="246"/>
      <c r="N49" s="246"/>
      <c r="O49" s="246"/>
      <c r="P49" s="246"/>
      <c r="Q49" s="246"/>
      <c r="R49" s="247"/>
      <c r="S49" s="247"/>
      <c r="T49" s="247"/>
      <c r="U49" s="247"/>
      <c r="V49" s="247"/>
      <c r="W49" s="247"/>
      <c r="X49" s="247"/>
      <c r="Y49" s="247"/>
      <c r="Z49" s="247"/>
      <c r="AA49" s="247"/>
      <c r="AB49" s="247"/>
      <c r="AC49" s="248"/>
    </row>
    <row r="50" spans="2:57" ht="21" customHeight="1" thickBot="1" x14ac:dyDescent="0.2">
      <c r="B50" s="16" t="s">
        <v>510</v>
      </c>
      <c r="C50" s="17"/>
      <c r="D50" s="18"/>
      <c r="E50" s="18"/>
      <c r="F50" s="18"/>
      <c r="G50" s="18"/>
      <c r="H50" s="18"/>
      <c r="I50" s="19"/>
      <c r="J50" s="19"/>
      <c r="K50" s="19"/>
      <c r="L50" s="19"/>
      <c r="M50" s="19"/>
      <c r="N50" s="19"/>
      <c r="O50" s="19"/>
      <c r="P50" s="19"/>
      <c r="Q50" s="19"/>
      <c r="R50" s="20"/>
      <c r="S50" s="20"/>
      <c r="T50" s="20"/>
      <c r="U50" s="20"/>
      <c r="V50" s="20"/>
      <c r="W50" s="20"/>
      <c r="X50" s="20"/>
      <c r="Y50" s="20"/>
      <c r="Z50" s="20"/>
      <c r="AA50" s="20"/>
      <c r="AB50" s="20"/>
      <c r="AC50" s="21"/>
    </row>
    <row r="51" spans="2:57" ht="9.75" customHeight="1" x14ac:dyDescent="0.15">
      <c r="B51" s="484" t="s">
        <v>79</v>
      </c>
      <c r="C51" s="485"/>
      <c r="D51" s="502" t="s">
        <v>80</v>
      </c>
      <c r="E51" s="497"/>
      <c r="F51" s="497"/>
      <c r="G51" s="497"/>
      <c r="H51" s="498"/>
      <c r="I51" s="22"/>
      <c r="J51" s="23"/>
      <c r="K51" s="22"/>
      <c r="L51" s="22"/>
      <c r="M51" s="22"/>
      <c r="N51" s="22"/>
      <c r="O51" s="23"/>
      <c r="P51" s="23"/>
      <c r="Q51" s="24"/>
      <c r="R51" s="25"/>
      <c r="S51" s="26"/>
      <c r="T51" s="26"/>
      <c r="U51" s="26"/>
      <c r="V51" s="26"/>
      <c r="W51" s="26"/>
      <c r="X51" s="26"/>
      <c r="Y51" s="26"/>
      <c r="Z51" s="26"/>
      <c r="AA51" s="26"/>
      <c r="AB51" s="26"/>
      <c r="AC51" s="27"/>
      <c r="AP51" s="6"/>
      <c r="AQ51" s="9"/>
    </row>
    <row r="52" spans="2:57" ht="24" customHeight="1" x14ac:dyDescent="0.15">
      <c r="B52" s="486"/>
      <c r="C52" s="487"/>
      <c r="D52" s="457"/>
      <c r="E52" s="458"/>
      <c r="F52" s="458"/>
      <c r="G52" s="458"/>
      <c r="H52" s="459"/>
      <c r="I52" s="29"/>
      <c r="J52" s="30"/>
      <c r="K52" s="31"/>
      <c r="L52" s="31"/>
      <c r="M52" s="31"/>
      <c r="N52" s="31"/>
      <c r="O52" s="30"/>
      <c r="P52" s="30"/>
      <c r="Q52" s="32"/>
      <c r="R52" s="33" t="s">
        <v>81</v>
      </c>
      <c r="S52" s="439" t="s">
        <v>82</v>
      </c>
      <c r="T52" s="439"/>
      <c r="U52" s="439"/>
      <c r="V52" s="439"/>
      <c r="W52" s="439"/>
      <c r="X52" s="439"/>
      <c r="Y52" s="439"/>
      <c r="Z52" s="439"/>
      <c r="AA52" s="439"/>
      <c r="AB52" s="453"/>
      <c r="AC52" s="34"/>
      <c r="AE52" s="35" t="str">
        <f>+I54</f>
        <v>□</v>
      </c>
      <c r="AF52" s="1" t="str">
        <f>R52</f>
        <v>□</v>
      </c>
      <c r="AG52" s="1">
        <f>IF(AF52&amp;AF53&amp;AF54&amp;AF55="□□□□",1,IF(AF52&amp;AF53&amp;AF54&amp;AF55="■□□□",1,IF(AF52&amp;AF53&amp;AF54&amp;AF55="□■□□",2,IF(AF52&amp;AF53&amp;AF54&amp;AF55="□□■□",2,IF(AF52&amp;AF53&amp;AF54&amp;AF55="□□□■",2,0)))))</f>
        <v>1</v>
      </c>
      <c r="AH52" s="36" t="str">
        <f>IF(AE52&amp;AE53="■□","●適合",IF(AE52&amp;AE53="□■","◆未達",IF(AE52&amp;AE53="□□","■未答","▼矛盾")))</f>
        <v>■未答</v>
      </c>
      <c r="AI52" s="37"/>
      <c r="AJ52" s="38" t="str">
        <f>IF(AG52=1,"■未答",IF(AG52=2,"◆未達",IF(AF52&amp;AF53&amp;AF54&amp;AF55="■■□□","◎無段",IF(AF52&amp;AF53&amp;AF54&amp;AF55="■□■□","●適合",IF(AF52&amp;AF53&amp;AF54&amp;AF55="■□□■","◆未達","▼矛盾")))))</f>
        <v>■未答</v>
      </c>
      <c r="AL52" s="30" t="s">
        <v>83</v>
      </c>
      <c r="AM52" s="39" t="s">
        <v>84</v>
      </c>
      <c r="AN52" s="39" t="s">
        <v>85</v>
      </c>
      <c r="AO52" s="39" t="s">
        <v>86</v>
      </c>
      <c r="AP52" s="39" t="s">
        <v>87</v>
      </c>
      <c r="AQ52" s="37"/>
    </row>
    <row r="53" spans="2:57" ht="12" customHeight="1" x14ac:dyDescent="0.15">
      <c r="B53" s="486"/>
      <c r="C53" s="487"/>
      <c r="D53" s="457"/>
      <c r="E53" s="458"/>
      <c r="F53" s="458"/>
      <c r="G53" s="458"/>
      <c r="H53" s="459"/>
      <c r="I53" s="40"/>
      <c r="J53" s="30"/>
      <c r="K53" s="31"/>
      <c r="L53" s="31"/>
      <c r="M53" s="31"/>
      <c r="N53" s="31"/>
      <c r="O53" s="30"/>
      <c r="P53" s="30"/>
      <c r="Q53" s="32"/>
      <c r="R53" s="41"/>
      <c r="S53" s="42"/>
      <c r="T53" s="42"/>
      <c r="U53" s="42"/>
      <c r="V53" s="42"/>
      <c r="W53" s="42"/>
      <c r="X53" s="42"/>
      <c r="Y53" s="42"/>
      <c r="Z53" s="42"/>
      <c r="AA53" s="42"/>
      <c r="AB53" s="42"/>
      <c r="AC53" s="34"/>
      <c r="AE53" s="1" t="str">
        <f>+I55</f>
        <v>□</v>
      </c>
      <c r="AF53" s="1" t="str">
        <f>R54</f>
        <v>□</v>
      </c>
      <c r="AM53" s="36" t="s">
        <v>66</v>
      </c>
      <c r="AN53" s="36" t="s">
        <v>67</v>
      </c>
      <c r="AO53" s="38" t="s">
        <v>88</v>
      </c>
      <c r="AP53" s="38" t="s">
        <v>68</v>
      </c>
    </row>
    <row r="54" spans="2:57" ht="18" customHeight="1" x14ac:dyDescent="0.15">
      <c r="B54" s="486"/>
      <c r="C54" s="487"/>
      <c r="D54" s="457"/>
      <c r="E54" s="458"/>
      <c r="F54" s="458"/>
      <c r="G54" s="458"/>
      <c r="H54" s="459"/>
      <c r="I54" s="43" t="s">
        <v>69</v>
      </c>
      <c r="J54" s="450" t="s">
        <v>89</v>
      </c>
      <c r="K54" s="450"/>
      <c r="L54" s="450"/>
      <c r="M54" s="450"/>
      <c r="N54" s="450"/>
      <c r="O54" s="450"/>
      <c r="P54" s="450"/>
      <c r="Q54" s="451"/>
      <c r="R54" s="33" t="s">
        <v>465</v>
      </c>
      <c r="S54" s="42" t="s">
        <v>91</v>
      </c>
      <c r="T54" s="42"/>
      <c r="U54" s="42"/>
      <c r="V54" s="42"/>
      <c r="W54" s="42"/>
      <c r="X54" s="42"/>
      <c r="Y54" s="42"/>
      <c r="Z54" s="42"/>
      <c r="AA54" s="42"/>
      <c r="AB54" s="42"/>
      <c r="AC54" s="431"/>
      <c r="AF54" s="1" t="str">
        <f>+R55</f>
        <v>□</v>
      </c>
      <c r="AJ54" s="54"/>
      <c r="AL54" s="30" t="s">
        <v>92</v>
      </c>
      <c r="AM54" s="46" t="s">
        <v>459</v>
      </c>
      <c r="AN54" s="46" t="s">
        <v>460</v>
      </c>
      <c r="AO54" s="46" t="s">
        <v>461</v>
      </c>
      <c r="AP54" s="46" t="s">
        <v>462</v>
      </c>
      <c r="AQ54" s="46" t="s">
        <v>463</v>
      </c>
      <c r="AR54" s="46" t="s">
        <v>464</v>
      </c>
      <c r="AS54" s="46" t="s">
        <v>97</v>
      </c>
      <c r="AT54" s="39" t="s">
        <v>87</v>
      </c>
    </row>
    <row r="55" spans="2:57" ht="18" customHeight="1" x14ac:dyDescent="0.15">
      <c r="B55" s="486"/>
      <c r="C55" s="487"/>
      <c r="D55" s="457"/>
      <c r="E55" s="458"/>
      <c r="F55" s="458"/>
      <c r="G55" s="458"/>
      <c r="H55" s="459"/>
      <c r="I55" s="43" t="s">
        <v>98</v>
      </c>
      <c r="J55" s="450" t="s">
        <v>99</v>
      </c>
      <c r="K55" s="450"/>
      <c r="L55" s="450"/>
      <c r="M55" s="450"/>
      <c r="N55" s="450"/>
      <c r="O55" s="450"/>
      <c r="P55" s="450"/>
      <c r="Q55" s="451"/>
      <c r="R55" s="33" t="s">
        <v>465</v>
      </c>
      <c r="S55" s="42" t="s">
        <v>100</v>
      </c>
      <c r="T55" s="42"/>
      <c r="U55" s="42"/>
      <c r="V55" s="42"/>
      <c r="W55" s="42"/>
      <c r="X55" s="42"/>
      <c r="Y55" s="42"/>
      <c r="Z55" s="42"/>
      <c r="AA55" s="42"/>
      <c r="AB55" s="42"/>
      <c r="AC55" s="431"/>
      <c r="AF55" s="1" t="str">
        <f>+R56</f>
        <v>□</v>
      </c>
      <c r="AL55" s="30"/>
      <c r="AM55" s="36" t="s">
        <v>101</v>
      </c>
      <c r="AN55" s="36" t="s">
        <v>66</v>
      </c>
      <c r="AO55" s="36" t="s">
        <v>67</v>
      </c>
      <c r="AP55" s="36" t="s">
        <v>67</v>
      </c>
      <c r="AQ55" s="36" t="s">
        <v>67</v>
      </c>
      <c r="AR55" s="36" t="s">
        <v>67</v>
      </c>
      <c r="AS55" s="38" t="s">
        <v>88</v>
      </c>
      <c r="AT55" s="38" t="s">
        <v>68</v>
      </c>
    </row>
    <row r="56" spans="2:57" ht="18" customHeight="1" x14ac:dyDescent="0.15">
      <c r="B56" s="486"/>
      <c r="C56" s="487"/>
      <c r="D56" s="457"/>
      <c r="E56" s="458"/>
      <c r="F56" s="458"/>
      <c r="G56" s="458"/>
      <c r="H56" s="459"/>
      <c r="I56" s="47"/>
      <c r="J56" s="44"/>
      <c r="K56" s="48"/>
      <c r="L56" s="44"/>
      <c r="M56" s="44"/>
      <c r="N56" s="44"/>
      <c r="O56" s="44"/>
      <c r="P56" s="44"/>
      <c r="Q56" s="45"/>
      <c r="R56" s="33" t="s">
        <v>102</v>
      </c>
      <c r="S56" s="42" t="s">
        <v>103</v>
      </c>
      <c r="T56" s="42"/>
      <c r="U56" s="42"/>
      <c r="V56" s="42"/>
      <c r="W56" s="42"/>
      <c r="X56" s="42"/>
      <c r="Y56" s="42"/>
      <c r="Z56" s="42"/>
      <c r="AA56" s="42"/>
      <c r="AB56" s="42"/>
      <c r="AC56" s="431"/>
    </row>
    <row r="57" spans="2:57" ht="23.25" customHeight="1" x14ac:dyDescent="0.15">
      <c r="B57" s="486"/>
      <c r="C57" s="487"/>
      <c r="D57" s="457"/>
      <c r="E57" s="458"/>
      <c r="F57" s="458"/>
      <c r="G57" s="458"/>
      <c r="H57" s="459"/>
      <c r="I57" s="31"/>
      <c r="J57" s="30"/>
      <c r="K57" s="31"/>
      <c r="L57" s="31"/>
      <c r="M57" s="31"/>
      <c r="N57" s="31"/>
      <c r="O57" s="30"/>
      <c r="P57" s="30"/>
      <c r="Q57" s="32"/>
      <c r="R57" s="49"/>
      <c r="S57" s="42"/>
      <c r="T57" s="42"/>
      <c r="U57" s="42"/>
      <c r="V57" s="42"/>
      <c r="W57" s="42"/>
      <c r="X57" s="42"/>
      <c r="Y57" s="42"/>
      <c r="Z57" s="42"/>
      <c r="AA57" s="42"/>
      <c r="AB57" s="42"/>
      <c r="AC57" s="34"/>
    </row>
    <row r="58" spans="2:57" ht="14.1" customHeight="1" x14ac:dyDescent="0.15">
      <c r="B58" s="486"/>
      <c r="C58" s="487"/>
      <c r="D58" s="28"/>
      <c r="E58" s="454" t="s">
        <v>18</v>
      </c>
      <c r="F58" s="455"/>
      <c r="G58" s="455"/>
      <c r="H58" s="456"/>
      <c r="I58" s="50" t="s">
        <v>104</v>
      </c>
      <c r="J58" s="51" t="s">
        <v>105</v>
      </c>
      <c r="K58" s="51"/>
      <c r="L58" s="51"/>
      <c r="M58" s="51"/>
      <c r="N58" s="51"/>
      <c r="O58" s="51"/>
      <c r="P58" s="51"/>
      <c r="Q58" s="52"/>
      <c r="R58" s="494" t="s">
        <v>106</v>
      </c>
      <c r="S58" s="495"/>
      <c r="T58" s="495"/>
      <c r="U58" s="495"/>
      <c r="V58" s="495"/>
      <c r="W58" s="495"/>
      <c r="X58" s="495"/>
      <c r="Y58" s="495"/>
      <c r="Z58" s="495"/>
      <c r="AA58" s="495"/>
      <c r="AB58" s="496"/>
      <c r="AC58" s="434"/>
      <c r="AE58" s="35" t="str">
        <f>+I58</f>
        <v>□</v>
      </c>
      <c r="AF58" s="1">
        <f>IF(AE59="■",1,IF(AE60="■",1,0))</f>
        <v>0</v>
      </c>
      <c r="AH58" s="38" t="str">
        <f>IF(AE58&amp;AE59&amp;AE60="■□□","◎無し",IF(AE58&amp;AE59&amp;AE60="□■□","●適合",IF(AE58&amp;AE59&amp;AE60="□□■","◆未達",IF(AE58&amp;AE59&amp;AE60="□□□","■未答","▼矛盾"))))</f>
        <v>■未答</v>
      </c>
      <c r="AI58" s="54"/>
      <c r="AL58" s="30" t="s">
        <v>107</v>
      </c>
      <c r="AM58" s="39" t="s">
        <v>108</v>
      </c>
      <c r="AN58" s="39" t="s">
        <v>109</v>
      </c>
      <c r="AO58" s="39" t="s">
        <v>110</v>
      </c>
      <c r="AP58" s="39" t="s">
        <v>111</v>
      </c>
      <c r="AQ58" s="39" t="s">
        <v>87</v>
      </c>
      <c r="BE58" s="55"/>
    </row>
    <row r="59" spans="2:57" ht="14.1" customHeight="1" x14ac:dyDescent="0.15">
      <c r="B59" s="486"/>
      <c r="C59" s="487"/>
      <c r="D59" s="28"/>
      <c r="E59" s="457"/>
      <c r="F59" s="458"/>
      <c r="G59" s="458"/>
      <c r="H59" s="459"/>
      <c r="I59" s="56" t="s">
        <v>112</v>
      </c>
      <c r="J59" s="450" t="s">
        <v>113</v>
      </c>
      <c r="K59" s="450"/>
      <c r="L59" s="450"/>
      <c r="M59" s="450"/>
      <c r="N59" s="450"/>
      <c r="O59" s="450"/>
      <c r="P59" s="450"/>
      <c r="Q59" s="451"/>
      <c r="R59" s="407" t="s">
        <v>114</v>
      </c>
      <c r="S59" s="408"/>
      <c r="T59" s="408"/>
      <c r="U59" s="408"/>
      <c r="V59" s="408"/>
      <c r="W59" s="408"/>
      <c r="X59" s="408"/>
      <c r="Y59" s="58"/>
      <c r="Z59" s="58"/>
      <c r="AA59" s="42" t="s">
        <v>115</v>
      </c>
      <c r="AB59" s="42"/>
      <c r="AC59" s="431"/>
      <c r="AE59" s="1" t="str">
        <f>+I59</f>
        <v>□</v>
      </c>
      <c r="AF59" s="1">
        <f>+Z59</f>
        <v>0</v>
      </c>
      <c r="AJ59" s="36" t="str">
        <f>IF(AF58=1,IF(AF59=0,"◎無段",IF(AF59&gt;20,"◆未達","●範囲内")),"■未答")</f>
        <v>■未答</v>
      </c>
      <c r="AL59" s="30"/>
      <c r="AM59" s="36" t="s">
        <v>65</v>
      </c>
      <c r="AN59" s="36" t="s">
        <v>66</v>
      </c>
      <c r="AO59" s="36" t="s">
        <v>67</v>
      </c>
      <c r="AP59" s="38" t="s">
        <v>88</v>
      </c>
      <c r="AQ59" s="38" t="s">
        <v>68</v>
      </c>
      <c r="BE59" s="55"/>
    </row>
    <row r="60" spans="2:57" ht="14.1" customHeight="1" x14ac:dyDescent="0.15">
      <c r="B60" s="486"/>
      <c r="C60" s="487"/>
      <c r="D60" s="28"/>
      <c r="E60" s="460"/>
      <c r="F60" s="461"/>
      <c r="G60" s="461"/>
      <c r="H60" s="462"/>
      <c r="I60" s="59" t="s">
        <v>102</v>
      </c>
      <c r="J60" s="470" t="s">
        <v>116</v>
      </c>
      <c r="K60" s="470"/>
      <c r="L60" s="470"/>
      <c r="M60" s="470"/>
      <c r="N60" s="470"/>
      <c r="O60" s="470"/>
      <c r="P60" s="470"/>
      <c r="Q60" s="471"/>
      <c r="R60" s="499" t="s">
        <v>117</v>
      </c>
      <c r="S60" s="500"/>
      <c r="T60" s="500"/>
      <c r="U60" s="500"/>
      <c r="V60" s="500"/>
      <c r="W60" s="500"/>
      <c r="X60" s="500"/>
      <c r="Y60" s="62"/>
      <c r="Z60" s="62"/>
      <c r="AA60" s="63" t="s">
        <v>115</v>
      </c>
      <c r="AB60" s="63"/>
      <c r="AC60" s="435"/>
      <c r="AE60" s="1" t="str">
        <f>+I60</f>
        <v>□</v>
      </c>
      <c r="AF60" s="1">
        <f>+Z60</f>
        <v>0</v>
      </c>
      <c r="AJ60" s="36" t="str">
        <f>IF(AF58=1,IF(AF60=0,"◎無段",IF(AF60&gt;5,"◆未達","●範囲内")),"■未答")</f>
        <v>■未答</v>
      </c>
    </row>
    <row r="61" spans="2:57" ht="20.100000000000001" customHeight="1" x14ac:dyDescent="0.15">
      <c r="B61" s="486"/>
      <c r="C61" s="487"/>
      <c r="D61" s="64"/>
      <c r="E61" s="477" t="s">
        <v>19</v>
      </c>
      <c r="F61" s="478"/>
      <c r="G61" s="478"/>
      <c r="H61" s="479"/>
      <c r="I61" s="65" t="s">
        <v>118</v>
      </c>
      <c r="J61" s="66" t="s">
        <v>105</v>
      </c>
      <c r="K61" s="66"/>
      <c r="L61" s="66"/>
      <c r="M61" s="65" t="s">
        <v>119</v>
      </c>
      <c r="N61" s="66" t="s">
        <v>120</v>
      </c>
      <c r="O61" s="66"/>
      <c r="P61" s="66"/>
      <c r="Q61" s="67"/>
      <c r="R61" s="68"/>
      <c r="S61" s="69"/>
      <c r="T61" s="69"/>
      <c r="U61" s="69"/>
      <c r="V61" s="69"/>
      <c r="W61" s="69"/>
      <c r="X61" s="69"/>
      <c r="Y61" s="69"/>
      <c r="Z61" s="69"/>
      <c r="AA61" s="69"/>
      <c r="AB61" s="69"/>
      <c r="AC61" s="70"/>
      <c r="AE61" s="35" t="str">
        <f>+I61</f>
        <v>□</v>
      </c>
      <c r="AF61" s="1" t="str">
        <f>+M61</f>
        <v>□</v>
      </c>
      <c r="AH61" s="36" t="str">
        <f>IF(AE61&amp;AF61="■□","◎無し",IF(AE61&amp;AF61="□■","●適合",IF(AE61&amp;AF61="□□","■未答","▼矛盾")))</f>
        <v>■未答</v>
      </c>
      <c r="AI61" s="37"/>
    </row>
    <row r="62" spans="2:57" ht="37.5" customHeight="1" x14ac:dyDescent="0.15">
      <c r="B62" s="486"/>
      <c r="C62" s="487"/>
      <c r="D62" s="64"/>
      <c r="E62" s="477" t="s">
        <v>20</v>
      </c>
      <c r="F62" s="478"/>
      <c r="G62" s="478"/>
      <c r="H62" s="479"/>
      <c r="I62" s="65" t="s">
        <v>121</v>
      </c>
      <c r="J62" s="66" t="s">
        <v>105</v>
      </c>
      <c r="K62" s="66"/>
      <c r="L62" s="66"/>
      <c r="M62" s="65" t="s">
        <v>119</v>
      </c>
      <c r="N62" s="66" t="s">
        <v>120</v>
      </c>
      <c r="O62" s="66"/>
      <c r="P62" s="66"/>
      <c r="Q62" s="67"/>
      <c r="R62" s="68"/>
      <c r="S62" s="69"/>
      <c r="T62" s="69"/>
      <c r="U62" s="69"/>
      <c r="V62" s="69"/>
      <c r="W62" s="69"/>
      <c r="X62" s="69"/>
      <c r="Y62" s="69"/>
      <c r="Z62" s="69"/>
      <c r="AA62" s="69"/>
      <c r="AB62" s="69"/>
      <c r="AC62" s="70"/>
      <c r="AE62" s="35" t="str">
        <f>+I62</f>
        <v>□</v>
      </c>
      <c r="AF62" s="1" t="str">
        <f>+M62</f>
        <v>□</v>
      </c>
      <c r="AH62" s="36" t="str">
        <f>IF(AE62&amp;AF62="■□","◎無し",IF(AE62&amp;AF62="□■","●適合",IF(AE62&amp;AF62="□□","■未答","▼矛盾")))</f>
        <v>■未答</v>
      </c>
      <c r="AI62" s="37"/>
    </row>
    <row r="63" spans="2:57" ht="37.5" customHeight="1" x14ac:dyDescent="0.15">
      <c r="B63" s="486"/>
      <c r="C63" s="487"/>
      <c r="D63" s="64"/>
      <c r="E63" s="480" t="s">
        <v>21</v>
      </c>
      <c r="F63" s="454"/>
      <c r="G63" s="454"/>
      <c r="H63" s="481"/>
      <c r="I63" s="51"/>
      <c r="J63" s="51"/>
      <c r="K63" s="51"/>
      <c r="L63" s="51"/>
      <c r="M63" s="51"/>
      <c r="N63" s="51"/>
      <c r="O63" s="51"/>
      <c r="P63" s="51"/>
      <c r="Q63" s="52"/>
      <c r="R63" s="71"/>
      <c r="S63" s="72"/>
      <c r="T63" s="72"/>
      <c r="U63" s="72"/>
      <c r="V63" s="72"/>
      <c r="W63" s="72"/>
      <c r="X63" s="72"/>
      <c r="Y63" s="72"/>
      <c r="Z63" s="72"/>
      <c r="AA63" s="72"/>
      <c r="AB63" s="73" t="s">
        <v>106</v>
      </c>
      <c r="AC63" s="452"/>
      <c r="AE63" s="35" t="str">
        <f>+I64</f>
        <v>□</v>
      </c>
      <c r="AH63" s="38" t="str">
        <f>IF(AE63&amp;AE64&amp;AE65="■□□","◎無し",IF(AE63&amp;AE64&amp;AE65="□■□","●適合",IF(AE63&amp;AE64&amp;AE65="□□■","◆未達",IF(AE63&amp;AE64&amp;AE65="□□□","■未答","▼矛盾"))))</f>
        <v>■未答</v>
      </c>
      <c r="AI63" s="54"/>
      <c r="AL63" s="30" t="s">
        <v>107</v>
      </c>
      <c r="AM63" s="39" t="s">
        <v>108</v>
      </c>
      <c r="AN63" s="39" t="s">
        <v>109</v>
      </c>
      <c r="AO63" s="39" t="s">
        <v>110</v>
      </c>
      <c r="AP63" s="39" t="s">
        <v>111</v>
      </c>
      <c r="AQ63" s="39" t="s">
        <v>87</v>
      </c>
    </row>
    <row r="64" spans="2:57" ht="36" customHeight="1" x14ac:dyDescent="0.15">
      <c r="B64" s="486"/>
      <c r="C64" s="487"/>
      <c r="D64" s="64"/>
      <c r="E64" s="64"/>
      <c r="F64" s="478" t="s">
        <v>122</v>
      </c>
      <c r="G64" s="482"/>
      <c r="H64" s="483"/>
      <c r="I64" s="56" t="s">
        <v>98</v>
      </c>
      <c r="J64" s="30" t="s">
        <v>105</v>
      </c>
      <c r="K64" s="30"/>
      <c r="L64" s="30"/>
      <c r="M64" s="30"/>
      <c r="N64" s="30"/>
      <c r="O64" s="30"/>
      <c r="P64" s="30"/>
      <c r="Q64" s="32"/>
      <c r="R64" s="407" t="s">
        <v>123</v>
      </c>
      <c r="S64" s="408"/>
      <c r="T64" s="408"/>
      <c r="U64" s="408"/>
      <c r="V64" s="408"/>
      <c r="W64" s="408"/>
      <c r="X64" s="433"/>
      <c r="Y64" s="433"/>
      <c r="Z64" s="433"/>
      <c r="AA64" s="42" t="s">
        <v>124</v>
      </c>
      <c r="AB64" s="74"/>
      <c r="AC64" s="452"/>
      <c r="AE64" s="1" t="str">
        <f>+I65</f>
        <v>□</v>
      </c>
      <c r="AF64" s="1">
        <f>+X64</f>
        <v>0</v>
      </c>
      <c r="AJ64" s="36" t="str">
        <f>IF(AF64=0,"■未答",IF(AF64&lt;=9,IF(AF64&gt;=3,"●適合","◆過小"),"◆過大"))</f>
        <v>■未答</v>
      </c>
      <c r="AL64" s="30"/>
      <c r="AM64" s="36" t="s">
        <v>65</v>
      </c>
      <c r="AN64" s="36" t="s">
        <v>66</v>
      </c>
      <c r="AO64" s="36" t="s">
        <v>67</v>
      </c>
      <c r="AP64" s="38" t="s">
        <v>88</v>
      </c>
      <c r="AQ64" s="38" t="s">
        <v>68</v>
      </c>
    </row>
    <row r="65" spans="2:57" ht="42" customHeight="1" x14ac:dyDescent="0.15">
      <c r="B65" s="486"/>
      <c r="C65" s="487"/>
      <c r="D65" s="64"/>
      <c r="E65" s="64"/>
      <c r="F65" s="478" t="s">
        <v>125</v>
      </c>
      <c r="G65" s="482"/>
      <c r="H65" s="483"/>
      <c r="I65" s="56" t="s">
        <v>102</v>
      </c>
      <c r="J65" s="30" t="s">
        <v>126</v>
      </c>
      <c r="K65" s="31"/>
      <c r="L65" s="31"/>
      <c r="M65" s="31"/>
      <c r="N65" s="31"/>
      <c r="O65" s="30"/>
      <c r="P65" s="30"/>
      <c r="Q65" s="32"/>
      <c r="R65" s="407" t="s">
        <v>127</v>
      </c>
      <c r="S65" s="408"/>
      <c r="T65" s="408"/>
      <c r="U65" s="408"/>
      <c r="V65" s="408"/>
      <c r="W65" s="408"/>
      <c r="X65" s="433"/>
      <c r="Y65" s="433"/>
      <c r="Z65" s="433"/>
      <c r="AA65" s="42" t="s">
        <v>128</v>
      </c>
      <c r="AB65" s="74"/>
      <c r="AC65" s="452"/>
      <c r="AE65" s="1" t="str">
        <f>+I66</f>
        <v>□</v>
      </c>
      <c r="AF65" s="1">
        <f>+X65</f>
        <v>0</v>
      </c>
      <c r="AJ65" s="36" t="str">
        <f>IF(AF65=0,"◆母数なし",IF(AF64=0,"■未答",IF((AF64/AF65)&lt;0.5,"●1/2以下","◆1/2超過")))</f>
        <v>◆母数なし</v>
      </c>
    </row>
    <row r="66" spans="2:57" ht="36" customHeight="1" x14ac:dyDescent="0.15">
      <c r="B66" s="486"/>
      <c r="C66" s="487"/>
      <c r="D66" s="64"/>
      <c r="E66" s="64"/>
      <c r="F66" s="478" t="s">
        <v>129</v>
      </c>
      <c r="G66" s="482"/>
      <c r="H66" s="483"/>
      <c r="I66" s="56" t="s">
        <v>130</v>
      </c>
      <c r="J66" s="30" t="s">
        <v>131</v>
      </c>
      <c r="K66" s="31"/>
      <c r="L66" s="31"/>
      <c r="M66" s="31"/>
      <c r="N66" s="31"/>
      <c r="O66" s="30"/>
      <c r="P66" s="30"/>
      <c r="Q66" s="32"/>
      <c r="R66" s="407" t="s">
        <v>132</v>
      </c>
      <c r="S66" s="408"/>
      <c r="T66" s="408"/>
      <c r="U66" s="408"/>
      <c r="V66" s="408"/>
      <c r="W66" s="408"/>
      <c r="X66" s="433"/>
      <c r="Y66" s="433"/>
      <c r="Z66" s="433"/>
      <c r="AA66" s="42" t="s">
        <v>133</v>
      </c>
      <c r="AB66" s="74"/>
      <c r="AC66" s="452"/>
      <c r="AF66" s="1">
        <f>+X66</f>
        <v>0</v>
      </c>
      <c r="AJ66" s="36" t="str">
        <f>IF(AF66=0,"■未答",IF(AF66&lt;1500,"◆1500未満","●1500以上"))</f>
        <v>■未答</v>
      </c>
    </row>
    <row r="67" spans="2:57" ht="42" customHeight="1" x14ac:dyDescent="0.15">
      <c r="B67" s="486"/>
      <c r="C67" s="487"/>
      <c r="D67" s="64"/>
      <c r="E67" s="64"/>
      <c r="F67" s="478" t="s">
        <v>134</v>
      </c>
      <c r="G67" s="482"/>
      <c r="H67" s="483"/>
      <c r="I67" s="30"/>
      <c r="J67" s="30"/>
      <c r="K67" s="30"/>
      <c r="L67" s="30"/>
      <c r="M67" s="30"/>
      <c r="N67" s="30"/>
      <c r="O67" s="30"/>
      <c r="P67" s="30"/>
      <c r="Q67" s="32"/>
      <c r="R67" s="407" t="s">
        <v>135</v>
      </c>
      <c r="S67" s="408"/>
      <c r="T67" s="408"/>
      <c r="U67" s="408"/>
      <c r="V67" s="408"/>
      <c r="W67" s="408"/>
      <c r="X67" s="75" t="s">
        <v>119</v>
      </c>
      <c r="Y67" s="57" t="s">
        <v>136</v>
      </c>
      <c r="Z67" s="75" t="s">
        <v>137</v>
      </c>
      <c r="AA67" s="42" t="s">
        <v>138</v>
      </c>
      <c r="AB67" s="74"/>
      <c r="AC67" s="452"/>
      <c r="AF67" s="1" t="str">
        <f>+X67</f>
        <v>□</v>
      </c>
      <c r="AH67" s="37"/>
      <c r="AI67" s="76"/>
      <c r="AJ67" s="36" t="str">
        <f>IF(AF67&amp;AF68="■□","●適合",IF(AF67&amp;AF68="□■","◆未達",IF(AF67&amp;AF68="□□","■未答","▼矛盾")))</f>
        <v>■未答</v>
      </c>
      <c r="AL67" s="30" t="s">
        <v>83</v>
      </c>
      <c r="AM67" s="39" t="s">
        <v>84</v>
      </c>
      <c r="AN67" s="39" t="s">
        <v>85</v>
      </c>
      <c r="AO67" s="39" t="s">
        <v>86</v>
      </c>
      <c r="AP67" s="39" t="s">
        <v>87</v>
      </c>
    </row>
    <row r="68" spans="2:57" ht="27.95" customHeight="1" x14ac:dyDescent="0.15">
      <c r="B68" s="486"/>
      <c r="C68" s="487"/>
      <c r="D68" s="64"/>
      <c r="E68" s="77"/>
      <c r="F68" s="478" t="s">
        <v>139</v>
      </c>
      <c r="G68" s="482"/>
      <c r="H68" s="483"/>
      <c r="I68" s="78"/>
      <c r="J68" s="78"/>
      <c r="K68" s="78"/>
      <c r="L68" s="78"/>
      <c r="M68" s="78"/>
      <c r="N68" s="78"/>
      <c r="O68" s="78"/>
      <c r="P68" s="78"/>
      <c r="Q68" s="79"/>
      <c r="R68" s="472"/>
      <c r="S68" s="473"/>
      <c r="T68" s="473"/>
      <c r="U68" s="473"/>
      <c r="V68" s="473"/>
      <c r="W68" s="473"/>
      <c r="X68" s="82"/>
      <c r="Y68" s="81"/>
      <c r="Z68" s="82"/>
      <c r="AA68" s="81"/>
      <c r="AB68" s="83"/>
      <c r="AC68" s="452"/>
      <c r="AF68" s="1" t="str">
        <f>+Z67</f>
        <v>□</v>
      </c>
      <c r="AM68" s="36" t="s">
        <v>66</v>
      </c>
      <c r="AN68" s="36" t="s">
        <v>67</v>
      </c>
      <c r="AO68" s="38" t="s">
        <v>88</v>
      </c>
      <c r="AP68" s="38" t="s">
        <v>68</v>
      </c>
    </row>
    <row r="69" spans="2:57" ht="12" customHeight="1" x14ac:dyDescent="0.15">
      <c r="B69" s="486"/>
      <c r="C69" s="487"/>
      <c r="D69" s="28"/>
      <c r="E69" s="454" t="s">
        <v>22</v>
      </c>
      <c r="F69" s="455"/>
      <c r="G69" s="455"/>
      <c r="H69" s="456"/>
      <c r="I69" s="51"/>
      <c r="J69" s="51"/>
      <c r="K69" s="51"/>
      <c r="L69" s="51"/>
      <c r="M69" s="51"/>
      <c r="N69" s="51"/>
      <c r="O69" s="51"/>
      <c r="P69" s="51"/>
      <c r="Q69" s="52"/>
      <c r="R69" s="84"/>
      <c r="S69" s="85"/>
      <c r="T69" s="85"/>
      <c r="U69" s="85"/>
      <c r="V69" s="85"/>
      <c r="W69" s="85"/>
      <c r="X69" s="86"/>
      <c r="Y69" s="85"/>
      <c r="Z69" s="86"/>
      <c r="AA69" s="85"/>
      <c r="AB69" s="73" t="s">
        <v>106</v>
      </c>
      <c r="AC69" s="434"/>
    </row>
    <row r="70" spans="2:57" ht="15.95" customHeight="1" x14ac:dyDescent="0.15">
      <c r="B70" s="486"/>
      <c r="C70" s="487"/>
      <c r="D70" s="28"/>
      <c r="E70" s="457"/>
      <c r="F70" s="458"/>
      <c r="G70" s="458"/>
      <c r="H70" s="459"/>
      <c r="I70" s="56" t="s">
        <v>140</v>
      </c>
      <c r="J70" s="30" t="s">
        <v>105</v>
      </c>
      <c r="K70" s="30"/>
      <c r="L70" s="30"/>
      <c r="M70" s="30"/>
      <c r="N70" s="30"/>
      <c r="O70" s="30"/>
      <c r="P70" s="30"/>
      <c r="Q70" s="32"/>
      <c r="R70" s="33" t="s">
        <v>119</v>
      </c>
      <c r="S70" s="438" t="s">
        <v>141</v>
      </c>
      <c r="T70" s="438"/>
      <c r="U70" s="438"/>
      <c r="V70" s="408" t="s">
        <v>142</v>
      </c>
      <c r="W70" s="408"/>
      <c r="X70" s="408"/>
      <c r="Y70" s="408"/>
      <c r="Z70" s="449"/>
      <c r="AA70" s="449"/>
      <c r="AB70" s="74" t="s">
        <v>143</v>
      </c>
      <c r="AC70" s="431"/>
      <c r="AE70" s="35" t="str">
        <f>+I70</f>
        <v>□</v>
      </c>
      <c r="AF70" s="1">
        <f>+Z70</f>
        <v>0</v>
      </c>
      <c r="AH70" s="38" t="str">
        <f>IF(AE70&amp;AE71&amp;AE72="■□□","◎無し",IF(AE70&amp;AE71&amp;AE72="□■□","●適合",IF(AE70&amp;AE71&amp;AE72="□□■","◆未達",IF(AE70&amp;AE71&amp;AE72="□□□","■未答","▼矛盾"))))</f>
        <v>■未答</v>
      </c>
      <c r="AI70" s="54"/>
      <c r="AJ70" s="36" t="str">
        <f>IF(R70="■",IF(AF70=0,"◎無段",IF(AF70&gt;20,"◆未達","●範囲内")),"■未答")</f>
        <v>■未答</v>
      </c>
      <c r="AL70" s="30" t="s">
        <v>107</v>
      </c>
      <c r="AM70" s="39" t="s">
        <v>108</v>
      </c>
      <c r="AN70" s="39" t="s">
        <v>109</v>
      </c>
      <c r="AO70" s="39" t="s">
        <v>110</v>
      </c>
      <c r="AP70" s="39" t="s">
        <v>111</v>
      </c>
      <c r="AQ70" s="39" t="s">
        <v>87</v>
      </c>
    </row>
    <row r="71" spans="2:57" ht="8.1" customHeight="1" x14ac:dyDescent="0.15">
      <c r="B71" s="486"/>
      <c r="C71" s="487"/>
      <c r="D71" s="28"/>
      <c r="E71" s="457"/>
      <c r="F71" s="458"/>
      <c r="G71" s="458"/>
      <c r="H71" s="459"/>
      <c r="I71" s="87"/>
      <c r="J71" s="88"/>
      <c r="K71" s="88"/>
      <c r="L71" s="88"/>
      <c r="M71" s="88"/>
      <c r="N71" s="88"/>
      <c r="O71" s="88"/>
      <c r="P71" s="88"/>
      <c r="Q71" s="89"/>
      <c r="R71" s="41"/>
      <c r="S71" s="90"/>
      <c r="T71" s="90"/>
      <c r="U71" s="90"/>
      <c r="V71" s="91"/>
      <c r="W71" s="91"/>
      <c r="X71" s="91"/>
      <c r="Y71" s="91"/>
      <c r="Z71" s="90"/>
      <c r="AA71" s="90"/>
      <c r="AB71" s="92"/>
      <c r="AC71" s="431"/>
      <c r="AE71" s="1" t="str">
        <f>+I72</f>
        <v>□</v>
      </c>
      <c r="AL71" s="30"/>
      <c r="AM71" s="36" t="s">
        <v>65</v>
      </c>
      <c r="AN71" s="36" t="s">
        <v>66</v>
      </c>
      <c r="AO71" s="36" t="s">
        <v>67</v>
      </c>
      <c r="AP71" s="38" t="s">
        <v>88</v>
      </c>
      <c r="AQ71" s="38" t="s">
        <v>68</v>
      </c>
    </row>
    <row r="72" spans="2:57" ht="15.95" customHeight="1" x14ac:dyDescent="0.15">
      <c r="B72" s="486"/>
      <c r="C72" s="487"/>
      <c r="D72" s="28"/>
      <c r="E72" s="457"/>
      <c r="F72" s="458"/>
      <c r="G72" s="458"/>
      <c r="H72" s="459"/>
      <c r="I72" s="56" t="s">
        <v>102</v>
      </c>
      <c r="J72" s="450" t="s">
        <v>113</v>
      </c>
      <c r="K72" s="450"/>
      <c r="L72" s="450"/>
      <c r="M72" s="450"/>
      <c r="N72" s="450"/>
      <c r="O72" s="450"/>
      <c r="P72" s="450"/>
      <c r="Q72" s="451"/>
      <c r="R72" s="474" t="s">
        <v>144</v>
      </c>
      <c r="S72" s="439" t="s">
        <v>145</v>
      </c>
      <c r="T72" s="439"/>
      <c r="U72" s="439"/>
      <c r="V72" s="408" t="s">
        <v>146</v>
      </c>
      <c r="W72" s="408"/>
      <c r="X72" s="408"/>
      <c r="Y72" s="408"/>
      <c r="Z72" s="449"/>
      <c r="AA72" s="449"/>
      <c r="AB72" s="74" t="s">
        <v>147</v>
      </c>
      <c r="AC72" s="431"/>
      <c r="AE72" s="1" t="str">
        <f>+I73</f>
        <v>□</v>
      </c>
      <c r="AF72" s="1">
        <f>+Z72</f>
        <v>0</v>
      </c>
      <c r="AJ72" s="36" t="str">
        <f>IF(R72="■",IF(AF72=0,"◎無段",IF(AF72&gt;120,"◆未達","●範囲内")),"■未答")</f>
        <v>■未答</v>
      </c>
      <c r="AL72" s="6"/>
      <c r="AM72" s="6"/>
      <c r="AN72" s="6"/>
      <c r="AO72" s="6"/>
      <c r="AP72" s="6"/>
      <c r="AQ72" s="9"/>
      <c r="AR72" s="9"/>
      <c r="AS72" s="9"/>
      <c r="AT72" s="9"/>
      <c r="AU72" s="9"/>
      <c r="AV72" s="9"/>
      <c r="AW72" s="9"/>
      <c r="AX72" s="9"/>
    </row>
    <row r="73" spans="2:57" ht="15.95" customHeight="1" x14ac:dyDescent="0.15">
      <c r="B73" s="486"/>
      <c r="C73" s="487"/>
      <c r="D73" s="64"/>
      <c r="E73" s="457"/>
      <c r="F73" s="458"/>
      <c r="G73" s="458"/>
      <c r="H73" s="459"/>
      <c r="I73" s="56" t="s">
        <v>148</v>
      </c>
      <c r="J73" s="450" t="s">
        <v>116</v>
      </c>
      <c r="K73" s="450"/>
      <c r="L73" s="450"/>
      <c r="M73" s="450"/>
      <c r="N73" s="450"/>
      <c r="O73" s="450"/>
      <c r="P73" s="450"/>
      <c r="Q73" s="451"/>
      <c r="R73" s="474"/>
      <c r="S73" s="439"/>
      <c r="T73" s="439"/>
      <c r="U73" s="439"/>
      <c r="V73" s="408" t="s">
        <v>149</v>
      </c>
      <c r="W73" s="408"/>
      <c r="X73" s="408"/>
      <c r="Y73" s="408"/>
      <c r="Z73" s="449"/>
      <c r="AA73" s="449"/>
      <c r="AB73" s="74" t="s">
        <v>150</v>
      </c>
      <c r="AC73" s="431"/>
      <c r="AF73" s="1">
        <f>+Z73</f>
        <v>0</v>
      </c>
      <c r="AJ73" s="36" t="str">
        <f>IF(R72="■",IF(AF73=0,"◎無段",IF(AF73&gt;180,"◆未達","●範囲内")),"■未答")</f>
        <v>■未答</v>
      </c>
      <c r="AL73" s="42"/>
      <c r="AM73" s="6"/>
      <c r="AN73" s="6"/>
      <c r="AO73" s="6"/>
      <c r="AP73" s="6"/>
      <c r="AQ73" s="9"/>
      <c r="AR73" s="9"/>
      <c r="AS73" s="9"/>
      <c r="AT73" s="9"/>
      <c r="AU73" s="9"/>
      <c r="AV73" s="9"/>
      <c r="AW73" s="9"/>
      <c r="AX73" s="9"/>
      <c r="BE73" s="68"/>
    </row>
    <row r="74" spans="2:57" ht="6" customHeight="1" x14ac:dyDescent="0.15">
      <c r="B74" s="486"/>
      <c r="C74" s="487"/>
      <c r="D74" s="64"/>
      <c r="E74" s="460"/>
      <c r="F74" s="461"/>
      <c r="G74" s="461"/>
      <c r="H74" s="462"/>
      <c r="I74" s="93"/>
      <c r="J74" s="94"/>
      <c r="K74" s="93"/>
      <c r="L74" s="93"/>
      <c r="M74" s="93"/>
      <c r="N74" s="93"/>
      <c r="O74" s="94"/>
      <c r="P74" s="94"/>
      <c r="Q74" s="95"/>
      <c r="R74" s="96"/>
      <c r="S74" s="97"/>
      <c r="T74" s="97"/>
      <c r="U74" s="97"/>
      <c r="V74" s="81"/>
      <c r="W74" s="81"/>
      <c r="X74" s="81"/>
      <c r="Y74" s="81"/>
      <c r="Z74" s="81"/>
      <c r="AA74" s="81"/>
      <c r="AB74" s="83"/>
      <c r="AC74" s="435"/>
      <c r="AL74" s="42"/>
      <c r="BE74" s="42"/>
    </row>
    <row r="75" spans="2:57" ht="16.5" customHeight="1" x14ac:dyDescent="0.15">
      <c r="B75" s="486"/>
      <c r="C75" s="487"/>
      <c r="D75" s="64"/>
      <c r="E75" s="454" t="s">
        <v>23</v>
      </c>
      <c r="F75" s="455"/>
      <c r="G75" s="455"/>
      <c r="H75" s="456"/>
      <c r="I75" s="98"/>
      <c r="J75" s="99"/>
      <c r="K75" s="98"/>
      <c r="L75" s="98"/>
      <c r="M75" s="98"/>
      <c r="N75" s="98"/>
      <c r="O75" s="99"/>
      <c r="P75" s="99"/>
      <c r="Q75" s="100"/>
      <c r="R75" s="101"/>
      <c r="S75" s="102"/>
      <c r="T75" s="102"/>
      <c r="U75" s="102"/>
      <c r="V75" s="85"/>
      <c r="W75" s="85"/>
      <c r="X75" s="85"/>
      <c r="Y75" s="85"/>
      <c r="Z75" s="85"/>
      <c r="AA75" s="85"/>
      <c r="AB75" s="73" t="s">
        <v>106</v>
      </c>
      <c r="AC75" s="53"/>
      <c r="AE75" s="35" t="str">
        <f>+I77</f>
        <v>□</v>
      </c>
      <c r="AH75" s="38" t="str">
        <f>IF(AE75&amp;AE76&amp;AE77&amp;AE78="■□□□","◎無し",IF(AE75&amp;AE76&amp;AE77&amp;AE78="□■□□","◎無段",IF(AE75&amp;AE76&amp;AE77&amp;AE78="□□■□","●適合",IF(AE75&amp;AE76&amp;AE77&amp;AE78="□□□■","◆未達",IF(AE75&amp;AE76&amp;AE77&amp;AE78="□□□□","■未答","▼矛盾")))))</f>
        <v>■未答</v>
      </c>
      <c r="AI75" s="54"/>
      <c r="AL75" s="30" t="s">
        <v>92</v>
      </c>
      <c r="AM75" s="46" t="s">
        <v>94</v>
      </c>
      <c r="AN75" s="46" t="s">
        <v>93</v>
      </c>
      <c r="AO75" s="46" t="s">
        <v>95</v>
      </c>
      <c r="AP75" s="46" t="s">
        <v>96</v>
      </c>
      <c r="AQ75" s="46" t="s">
        <v>97</v>
      </c>
      <c r="AR75" s="46" t="s">
        <v>87</v>
      </c>
      <c r="BE75" s="42"/>
    </row>
    <row r="76" spans="2:57" ht="26.1" customHeight="1" x14ac:dyDescent="0.15">
      <c r="B76" s="486"/>
      <c r="C76" s="487"/>
      <c r="D76" s="64"/>
      <c r="E76" s="457"/>
      <c r="F76" s="458"/>
      <c r="G76" s="458"/>
      <c r="H76" s="459"/>
      <c r="I76" s="87"/>
      <c r="J76" s="30"/>
      <c r="K76" s="31"/>
      <c r="L76" s="31"/>
      <c r="M76" s="31"/>
      <c r="N76" s="31"/>
      <c r="O76" s="30"/>
      <c r="P76" s="30"/>
      <c r="Q76" s="32"/>
      <c r="R76" s="501" t="s">
        <v>151</v>
      </c>
      <c r="S76" s="493"/>
      <c r="T76" s="493"/>
      <c r="U76" s="75" t="s">
        <v>90</v>
      </c>
      <c r="V76" s="493" t="s">
        <v>141</v>
      </c>
      <c r="W76" s="493"/>
      <c r="X76" s="75" t="s">
        <v>152</v>
      </c>
      <c r="Y76" s="104" t="s">
        <v>153</v>
      </c>
      <c r="Z76" s="104"/>
      <c r="AA76" s="104"/>
      <c r="AB76" s="105"/>
      <c r="AC76" s="431"/>
      <c r="AE76" s="1" t="str">
        <f>+I78</f>
        <v>□</v>
      </c>
      <c r="AH76" s="106" t="s">
        <v>154</v>
      </c>
      <c r="AJ76" s="38" t="str">
        <f>IF(U76&amp;X76="■□","●単純",IF(U76&amp;X76="□■","◆またぎ",IF(U76&amp;X76="□□","■未答","▼矛盾")))</f>
        <v>■未答</v>
      </c>
      <c r="AL76" s="30"/>
      <c r="AM76" s="36" t="s">
        <v>65</v>
      </c>
      <c r="AN76" s="36" t="s">
        <v>101</v>
      </c>
      <c r="AO76" s="36" t="s">
        <v>66</v>
      </c>
      <c r="AP76" s="36" t="s">
        <v>67</v>
      </c>
      <c r="AQ76" s="38" t="s">
        <v>88</v>
      </c>
      <c r="AR76" s="38" t="s">
        <v>68</v>
      </c>
      <c r="BE76" s="42"/>
    </row>
    <row r="77" spans="2:57" ht="26.1" customHeight="1" x14ac:dyDescent="0.15">
      <c r="B77" s="486"/>
      <c r="C77" s="487"/>
      <c r="D77" s="64"/>
      <c r="E77" s="457"/>
      <c r="F77" s="458"/>
      <c r="G77" s="458"/>
      <c r="H77" s="459"/>
      <c r="I77" s="56" t="s">
        <v>69</v>
      </c>
      <c r="J77" s="30" t="s">
        <v>105</v>
      </c>
      <c r="K77" s="30"/>
      <c r="L77" s="30"/>
      <c r="M77" s="31"/>
      <c r="N77" s="31"/>
      <c r="O77" s="30"/>
      <c r="P77" s="30"/>
      <c r="Q77" s="32"/>
      <c r="R77" s="587" t="s">
        <v>155</v>
      </c>
      <c r="S77" s="445"/>
      <c r="T77" s="445"/>
      <c r="U77" s="75" t="s">
        <v>156</v>
      </c>
      <c r="V77" s="445" t="s">
        <v>157</v>
      </c>
      <c r="W77" s="445"/>
      <c r="X77" s="75" t="s">
        <v>102</v>
      </c>
      <c r="Y77" s="445" t="s">
        <v>158</v>
      </c>
      <c r="Z77" s="445"/>
      <c r="AA77" s="75" t="s">
        <v>119</v>
      </c>
      <c r="AB77" s="107" t="s">
        <v>159</v>
      </c>
      <c r="AC77" s="431"/>
      <c r="AE77" s="1" t="str">
        <f>+I79</f>
        <v>□</v>
      </c>
      <c r="AH77" s="106" t="s">
        <v>160</v>
      </c>
      <c r="AJ77" s="38" t="str">
        <f>IF(U77&amp;X77&amp;AA77="■□□","手すり",IF(U77&amp;X77&amp;AA77="□■□","手すり",IF(U77&amp;X77&amp;AA77="□□■","無し",IF(U77&amp;X77&amp;AA77="□□□","■未答","▼矛盾"))))</f>
        <v>■未答</v>
      </c>
      <c r="AL77" s="42"/>
      <c r="BE77" s="42"/>
    </row>
    <row r="78" spans="2:57" ht="26.1" customHeight="1" x14ac:dyDescent="0.15">
      <c r="B78" s="486"/>
      <c r="C78" s="487"/>
      <c r="D78" s="64"/>
      <c r="E78" s="457"/>
      <c r="F78" s="458"/>
      <c r="G78" s="458"/>
      <c r="H78" s="459"/>
      <c r="I78" s="56" t="s">
        <v>70</v>
      </c>
      <c r="J78" s="30" t="s">
        <v>161</v>
      </c>
      <c r="K78" s="30"/>
      <c r="L78" s="30"/>
      <c r="M78" s="30"/>
      <c r="N78" s="30"/>
      <c r="O78" s="30"/>
      <c r="P78" s="30"/>
      <c r="Q78" s="32"/>
      <c r="R78" s="588" t="s">
        <v>162</v>
      </c>
      <c r="S78" s="589"/>
      <c r="T78" s="589"/>
      <c r="U78" s="108" t="s">
        <v>119</v>
      </c>
      <c r="V78" s="109" t="s">
        <v>159</v>
      </c>
      <c r="W78" s="108" t="s">
        <v>119</v>
      </c>
      <c r="X78" s="109" t="s">
        <v>163</v>
      </c>
      <c r="Y78" s="108" t="s">
        <v>137</v>
      </c>
      <c r="Z78" s="109" t="s">
        <v>164</v>
      </c>
      <c r="AA78" s="109"/>
      <c r="AB78" s="110"/>
      <c r="AC78" s="431"/>
      <c r="AE78" s="1" t="str">
        <f>+I80</f>
        <v>□</v>
      </c>
      <c r="AH78" s="106" t="s">
        <v>165</v>
      </c>
      <c r="AJ78" s="38" t="str">
        <f>IF(U78&amp;W78&amp;Y78="■□□",0,IF(U78&amp;W78&amp;Y78="□■□",1,IF(U78&amp;W78&amp;Y78="□□■",2,IF(U78&amp;W78&amp;Y78="□□□","■未答","▼矛盾"))))</f>
        <v>■未答</v>
      </c>
    </row>
    <row r="79" spans="2:57" ht="30" customHeight="1" x14ac:dyDescent="0.15">
      <c r="B79" s="486"/>
      <c r="C79" s="487"/>
      <c r="D79" s="64"/>
      <c r="E79" s="64"/>
      <c r="F79" s="478" t="s">
        <v>24</v>
      </c>
      <c r="G79" s="482"/>
      <c r="H79" s="483"/>
      <c r="I79" s="56" t="s">
        <v>156</v>
      </c>
      <c r="J79" s="450" t="s">
        <v>166</v>
      </c>
      <c r="K79" s="450"/>
      <c r="L79" s="450"/>
      <c r="M79" s="450"/>
      <c r="N79" s="450"/>
      <c r="O79" s="450"/>
      <c r="P79" s="450"/>
      <c r="Q79" s="451"/>
      <c r="R79" s="491" t="s">
        <v>167</v>
      </c>
      <c r="S79" s="492"/>
      <c r="T79" s="492"/>
      <c r="U79" s="490" t="s">
        <v>168</v>
      </c>
      <c r="V79" s="490"/>
      <c r="W79" s="112"/>
      <c r="X79" s="113" t="s">
        <v>169</v>
      </c>
      <c r="Y79" s="111" t="s">
        <v>170</v>
      </c>
      <c r="Z79" s="112"/>
      <c r="AA79" s="113" t="s">
        <v>171</v>
      </c>
      <c r="AB79" s="114"/>
      <c r="AC79" s="431"/>
      <c r="AE79" s="115"/>
      <c r="AF79" s="116"/>
      <c r="AG79" s="116"/>
      <c r="AH79" s="116"/>
      <c r="AI79" s="116"/>
      <c r="AJ79" s="117" t="str">
        <f>IF(U76="■",V76,"")</f>
        <v/>
      </c>
    </row>
    <row r="80" spans="2:57" ht="30" customHeight="1" x14ac:dyDescent="0.15">
      <c r="B80" s="486"/>
      <c r="C80" s="487"/>
      <c r="D80" s="64"/>
      <c r="E80" s="64"/>
      <c r="F80" s="478" t="s">
        <v>25</v>
      </c>
      <c r="G80" s="482"/>
      <c r="H80" s="483"/>
      <c r="I80" s="56" t="s">
        <v>102</v>
      </c>
      <c r="J80" s="450" t="s">
        <v>172</v>
      </c>
      <c r="K80" s="450"/>
      <c r="L80" s="450"/>
      <c r="M80" s="450"/>
      <c r="N80" s="450"/>
      <c r="O80" s="450"/>
      <c r="P80" s="450"/>
      <c r="Q80" s="451"/>
      <c r="R80" s="491" t="s">
        <v>173</v>
      </c>
      <c r="S80" s="492"/>
      <c r="T80" s="492"/>
      <c r="U80" s="492"/>
      <c r="V80" s="492"/>
      <c r="W80" s="492"/>
      <c r="X80" s="492"/>
      <c r="Y80" s="448"/>
      <c r="Z80" s="448"/>
      <c r="AA80" s="113" t="s">
        <v>174</v>
      </c>
      <c r="AB80" s="114"/>
      <c r="AC80" s="431"/>
      <c r="AD80" s="9"/>
      <c r="AE80" s="118"/>
      <c r="AF80" s="119"/>
      <c r="AG80" s="119">
        <f>+Y80</f>
        <v>0</v>
      </c>
      <c r="AH80" s="119"/>
      <c r="AI80" s="119">
        <f>+Y81</f>
        <v>0</v>
      </c>
      <c r="AJ80" s="120" t="str">
        <f>IF(X76="■",Y76,"")</f>
        <v/>
      </c>
    </row>
    <row r="81" spans="2:61" ht="26.1" customHeight="1" x14ac:dyDescent="0.15">
      <c r="B81" s="486"/>
      <c r="C81" s="487"/>
      <c r="D81" s="64"/>
      <c r="E81" s="64"/>
      <c r="F81" s="454" t="s">
        <v>26</v>
      </c>
      <c r="G81" s="455"/>
      <c r="H81" s="456"/>
      <c r="I81" s="87"/>
      <c r="J81" s="30"/>
      <c r="K81" s="31"/>
      <c r="L81" s="31"/>
      <c r="M81" s="31"/>
      <c r="N81" s="31"/>
      <c r="O81" s="30"/>
      <c r="P81" s="30"/>
      <c r="Q81" s="32"/>
      <c r="R81" s="491" t="s">
        <v>175</v>
      </c>
      <c r="S81" s="492"/>
      <c r="T81" s="492"/>
      <c r="U81" s="492"/>
      <c r="V81" s="492"/>
      <c r="W81" s="492"/>
      <c r="X81" s="492"/>
      <c r="Y81" s="448"/>
      <c r="Z81" s="448"/>
      <c r="AA81" s="113" t="s">
        <v>143</v>
      </c>
      <c r="AB81" s="114"/>
      <c r="AC81" s="431"/>
      <c r="AD81" s="9"/>
      <c r="AE81" s="121"/>
      <c r="AF81" s="122"/>
      <c r="AG81" s="123">
        <f>+Y82</f>
        <v>0</v>
      </c>
      <c r="AH81" s="124">
        <f>+W79</f>
        <v>0</v>
      </c>
      <c r="AI81" s="125"/>
      <c r="AJ81" s="126"/>
    </row>
    <row r="82" spans="2:61" ht="26.1" customHeight="1" x14ac:dyDescent="0.15">
      <c r="B82" s="486"/>
      <c r="C82" s="487"/>
      <c r="D82" s="64"/>
      <c r="E82" s="64"/>
      <c r="F82" s="457"/>
      <c r="G82" s="458"/>
      <c r="H82" s="459"/>
      <c r="I82" s="30"/>
      <c r="J82" s="30"/>
      <c r="K82" s="30"/>
      <c r="L82" s="30"/>
      <c r="M82" s="30"/>
      <c r="N82" s="30"/>
      <c r="O82" s="30"/>
      <c r="P82" s="30"/>
      <c r="Q82" s="32"/>
      <c r="R82" s="491" t="s">
        <v>176</v>
      </c>
      <c r="S82" s="492"/>
      <c r="T82" s="492"/>
      <c r="U82" s="492"/>
      <c r="V82" s="492"/>
      <c r="W82" s="492"/>
      <c r="X82" s="492"/>
      <c r="Y82" s="448"/>
      <c r="Z82" s="448"/>
      <c r="AA82" s="113" t="s">
        <v>143</v>
      </c>
      <c r="AB82" s="114"/>
      <c r="AC82" s="431"/>
      <c r="AD82" s="9"/>
      <c r="AE82" s="9"/>
      <c r="AF82" s="127"/>
      <c r="AG82" s="128">
        <f>+Y83</f>
        <v>0</v>
      </c>
      <c r="AH82" s="129"/>
      <c r="AI82" s="130"/>
      <c r="AJ82" s="131"/>
    </row>
    <row r="83" spans="2:61" s="135" customFormat="1" ht="18" customHeight="1" x14ac:dyDescent="0.15">
      <c r="B83" s="486"/>
      <c r="C83" s="487"/>
      <c r="D83" s="132"/>
      <c r="E83" s="132"/>
      <c r="F83" s="460"/>
      <c r="G83" s="461"/>
      <c r="H83" s="462"/>
      <c r="I83" s="94"/>
      <c r="J83" s="94"/>
      <c r="K83" s="94"/>
      <c r="L83" s="94"/>
      <c r="M83" s="94"/>
      <c r="N83" s="94"/>
      <c r="O83" s="94"/>
      <c r="P83" s="94"/>
      <c r="Q83" s="95"/>
      <c r="R83" s="664" t="s">
        <v>177</v>
      </c>
      <c r="S83" s="665"/>
      <c r="T83" s="665"/>
      <c r="U83" s="665"/>
      <c r="V83" s="665"/>
      <c r="W83" s="665"/>
      <c r="X83" s="665"/>
      <c r="Y83" s="666"/>
      <c r="Z83" s="666"/>
      <c r="AA83" s="113" t="s">
        <v>133</v>
      </c>
      <c r="AB83" s="133"/>
      <c r="AC83" s="134"/>
      <c r="AH83" s="136"/>
      <c r="AI83" s="136"/>
      <c r="AJ83" s="136"/>
      <c r="AK83" s="136"/>
      <c r="AL83" s="136"/>
      <c r="AM83" s="136"/>
      <c r="AN83" s="136"/>
      <c r="AO83" s="136"/>
      <c r="AP83" s="136"/>
      <c r="BB83" s="136"/>
      <c r="BC83" s="136"/>
      <c r="BD83" s="136"/>
      <c r="BE83" s="136"/>
      <c r="BF83" s="136"/>
      <c r="BG83" s="136"/>
      <c r="BH83" s="136"/>
      <c r="BI83" s="136"/>
    </row>
    <row r="84" spans="2:61" ht="39.950000000000003" customHeight="1" x14ac:dyDescent="0.15">
      <c r="B84" s="486"/>
      <c r="C84" s="487"/>
      <c r="D84" s="480" t="s">
        <v>27</v>
      </c>
      <c r="E84" s="477"/>
      <c r="F84" s="478"/>
      <c r="G84" s="478"/>
      <c r="H84" s="479"/>
      <c r="I84" s="51"/>
      <c r="J84" s="51"/>
      <c r="K84" s="51"/>
      <c r="L84" s="51"/>
      <c r="M84" s="51"/>
      <c r="N84" s="51"/>
      <c r="O84" s="51"/>
      <c r="P84" s="51"/>
      <c r="Q84" s="52"/>
      <c r="R84" s="137"/>
      <c r="S84" s="72"/>
      <c r="T84" s="72"/>
      <c r="U84" s="72"/>
      <c r="V84" s="72"/>
      <c r="W84" s="72"/>
      <c r="X84" s="72"/>
      <c r="Y84" s="72"/>
      <c r="Z84" s="72"/>
      <c r="AA84" s="72"/>
      <c r="AB84" s="72"/>
      <c r="AC84" s="434"/>
      <c r="AE84" s="35" t="str">
        <f>+I86</f>
        <v>□</v>
      </c>
      <c r="AH84" s="36" t="str">
        <f>IF(AE84&amp;AE85="■□","●適合",IF(AE84&amp;AE85="□■","◆未達",IF(AE84&amp;AE85="□□","■未答","▼矛盾")))</f>
        <v>■未答</v>
      </c>
      <c r="AI84" s="37"/>
      <c r="AL84" s="30" t="s">
        <v>83</v>
      </c>
      <c r="AM84" s="39" t="s">
        <v>84</v>
      </c>
      <c r="AN84" s="39" t="s">
        <v>85</v>
      </c>
      <c r="AO84" s="39" t="s">
        <v>86</v>
      </c>
      <c r="AP84" s="39" t="s">
        <v>87</v>
      </c>
    </row>
    <row r="85" spans="2:61" ht="20.100000000000001" customHeight="1" x14ac:dyDescent="0.15">
      <c r="B85" s="486"/>
      <c r="C85" s="487"/>
      <c r="D85" s="64"/>
      <c r="E85" s="477" t="s">
        <v>28</v>
      </c>
      <c r="F85" s="478"/>
      <c r="G85" s="478"/>
      <c r="H85" s="479"/>
      <c r="I85" s="31"/>
      <c r="J85" s="30"/>
      <c r="K85" s="31"/>
      <c r="L85" s="31"/>
      <c r="M85" s="31"/>
      <c r="N85" s="31"/>
      <c r="O85" s="30"/>
      <c r="P85" s="30"/>
      <c r="Q85" s="32"/>
      <c r="R85" s="33" t="s">
        <v>81</v>
      </c>
      <c r="S85" s="408" t="s">
        <v>178</v>
      </c>
      <c r="T85" s="408"/>
      <c r="U85" s="408"/>
      <c r="V85" s="408"/>
      <c r="W85" s="408"/>
      <c r="X85" s="408"/>
      <c r="Y85" s="408"/>
      <c r="Z85" s="408"/>
      <c r="AA85" s="408"/>
      <c r="AB85" s="429"/>
      <c r="AC85" s="431"/>
      <c r="AE85" s="1" t="str">
        <f>+I87</f>
        <v>□</v>
      </c>
      <c r="AF85" s="1" t="str">
        <f>R85</f>
        <v>□</v>
      </c>
      <c r="AG85" s="1">
        <f>IF(AF85&amp;AF86&amp;AF87&amp;AF88="□□□□",1,IF(AF85&amp;AF86&amp;AF87&amp;AF88="■□□□",1,IF(AF85&amp;AF86&amp;AF87&amp;AF88="□■□□",2,IF(AF85&amp;AF86&amp;AF87&amp;AF88="□□■□",2,IF(AF85&amp;AF86&amp;AF87&amp;AF88="□□□■",2,0)))))</f>
        <v>1</v>
      </c>
      <c r="AJ85" s="38" t="str">
        <f>IF(AG85=1,"■未答",IF(AG85=2,"◆未達",IF(AF85&amp;AF86&amp;AF87&amp;AF88="■■□□","◎無段",IF(AF85&amp;AF86&amp;AF87&amp;AF88="■□■□","●適合",IF(AF85&amp;AF86&amp;AF87&amp;AF88="■□□■","◆未達","▼矛盾")))))</f>
        <v>■未答</v>
      </c>
      <c r="AM85" s="36" t="s">
        <v>66</v>
      </c>
      <c r="AN85" s="36" t="s">
        <v>67</v>
      </c>
      <c r="AO85" s="38" t="s">
        <v>88</v>
      </c>
      <c r="AP85" s="38" t="s">
        <v>68</v>
      </c>
    </row>
    <row r="86" spans="2:61" ht="20.100000000000001" customHeight="1" x14ac:dyDescent="0.15">
      <c r="B86" s="486"/>
      <c r="C86" s="487"/>
      <c r="D86" s="64"/>
      <c r="E86" s="477" t="s">
        <v>19</v>
      </c>
      <c r="F86" s="478"/>
      <c r="G86" s="478"/>
      <c r="H86" s="479"/>
      <c r="I86" s="43" t="s">
        <v>499</v>
      </c>
      <c r="J86" s="450" t="s">
        <v>89</v>
      </c>
      <c r="K86" s="450"/>
      <c r="L86" s="450"/>
      <c r="M86" s="450"/>
      <c r="N86" s="450"/>
      <c r="O86" s="450"/>
      <c r="P86" s="450"/>
      <c r="Q86" s="451"/>
      <c r="R86" s="41"/>
      <c r="S86" s="42"/>
      <c r="T86" s="42"/>
      <c r="U86" s="42"/>
      <c r="V86" s="42"/>
      <c r="W86" s="42"/>
      <c r="X86" s="42"/>
      <c r="Y86" s="42"/>
      <c r="Z86" s="42"/>
      <c r="AA86" s="42"/>
      <c r="AB86" s="42"/>
      <c r="AC86" s="431"/>
      <c r="AF86" s="1" t="str">
        <f>R87</f>
        <v>□</v>
      </c>
      <c r="AL86" s="30" t="s">
        <v>92</v>
      </c>
      <c r="AM86" s="46" t="s">
        <v>459</v>
      </c>
      <c r="AN86" s="46" t="s">
        <v>460</v>
      </c>
      <c r="AO86" s="46" t="s">
        <v>461</v>
      </c>
      <c r="AP86" s="46" t="s">
        <v>462</v>
      </c>
      <c r="AQ86" s="46" t="s">
        <v>463</v>
      </c>
      <c r="AR86" s="46" t="s">
        <v>464</v>
      </c>
      <c r="AS86" s="46" t="s">
        <v>97</v>
      </c>
      <c r="AT86" s="39" t="s">
        <v>87</v>
      </c>
    </row>
    <row r="87" spans="2:61" ht="20.100000000000001" customHeight="1" x14ac:dyDescent="0.15">
      <c r="B87" s="486"/>
      <c r="C87" s="487"/>
      <c r="D87" s="64"/>
      <c r="E87" s="477" t="s">
        <v>29</v>
      </c>
      <c r="F87" s="478"/>
      <c r="G87" s="478"/>
      <c r="H87" s="479"/>
      <c r="I87" s="43" t="s">
        <v>499</v>
      </c>
      <c r="J87" s="450" t="s">
        <v>99</v>
      </c>
      <c r="K87" s="450"/>
      <c r="L87" s="450"/>
      <c r="M87" s="450"/>
      <c r="N87" s="450"/>
      <c r="O87" s="450"/>
      <c r="P87" s="450"/>
      <c r="Q87" s="451"/>
      <c r="R87" s="33" t="s">
        <v>81</v>
      </c>
      <c r="S87" s="42" t="s">
        <v>91</v>
      </c>
      <c r="T87" s="42"/>
      <c r="U87" s="42"/>
      <c r="V87" s="42"/>
      <c r="W87" s="42"/>
      <c r="X87" s="139"/>
      <c r="Y87" s="42"/>
      <c r="Z87" s="42"/>
      <c r="AA87" s="42"/>
      <c r="AB87" s="42"/>
      <c r="AC87" s="431"/>
      <c r="AF87" s="1" t="str">
        <f>+R88</f>
        <v>□</v>
      </c>
      <c r="AL87" s="30"/>
      <c r="AM87" s="36" t="s">
        <v>101</v>
      </c>
      <c r="AN87" s="36" t="s">
        <v>66</v>
      </c>
      <c r="AO87" s="36" t="s">
        <v>67</v>
      </c>
      <c r="AP87" s="36" t="s">
        <v>67</v>
      </c>
      <c r="AQ87" s="36" t="s">
        <v>67</v>
      </c>
      <c r="AR87" s="36" t="s">
        <v>67</v>
      </c>
      <c r="AS87" s="38" t="s">
        <v>88</v>
      </c>
      <c r="AT87" s="38" t="s">
        <v>68</v>
      </c>
    </row>
    <row r="88" spans="2:61" ht="20.100000000000001" customHeight="1" x14ac:dyDescent="0.15">
      <c r="B88" s="486"/>
      <c r="C88" s="487"/>
      <c r="D88" s="64"/>
      <c r="E88" s="477" t="s">
        <v>30</v>
      </c>
      <c r="F88" s="478"/>
      <c r="G88" s="478"/>
      <c r="H88" s="479"/>
      <c r="I88" s="48"/>
      <c r="J88" s="44"/>
      <c r="K88" s="48"/>
      <c r="L88" s="44"/>
      <c r="M88" s="44"/>
      <c r="N88" s="44"/>
      <c r="O88" s="44"/>
      <c r="P88" s="44"/>
      <c r="Q88" s="45"/>
      <c r="R88" s="33" t="s">
        <v>81</v>
      </c>
      <c r="S88" s="42" t="s">
        <v>179</v>
      </c>
      <c r="T88" s="42"/>
      <c r="U88" s="42"/>
      <c r="V88" s="42"/>
      <c r="W88" s="42"/>
      <c r="X88" s="42"/>
      <c r="Y88" s="42"/>
      <c r="Z88" s="42"/>
      <c r="AA88" s="42"/>
      <c r="AB88" s="42"/>
      <c r="AC88" s="431"/>
      <c r="AF88" s="1" t="str">
        <f>+R89</f>
        <v>□</v>
      </c>
    </row>
    <row r="89" spans="2:61" ht="20.100000000000001" customHeight="1" x14ac:dyDescent="0.15">
      <c r="B89" s="486"/>
      <c r="C89" s="487"/>
      <c r="D89" s="64"/>
      <c r="E89" s="477" t="s">
        <v>31</v>
      </c>
      <c r="F89" s="478"/>
      <c r="G89" s="478"/>
      <c r="H89" s="479"/>
      <c r="I89" s="48"/>
      <c r="J89" s="44"/>
      <c r="K89" s="48"/>
      <c r="L89" s="44"/>
      <c r="M89" s="44"/>
      <c r="N89" s="44"/>
      <c r="O89" s="44"/>
      <c r="P89" s="44"/>
      <c r="Q89" s="45"/>
      <c r="R89" s="33" t="s">
        <v>81</v>
      </c>
      <c r="S89" s="42" t="s">
        <v>180</v>
      </c>
      <c r="T89" s="42"/>
      <c r="U89" s="42"/>
      <c r="V89" s="42"/>
      <c r="W89" s="42"/>
      <c r="X89" s="42"/>
      <c r="Y89" s="42"/>
      <c r="Z89" s="42"/>
      <c r="AA89" s="42"/>
      <c r="AB89" s="42"/>
      <c r="AC89" s="431"/>
    </row>
    <row r="90" spans="2:61" ht="36" customHeight="1" thickBot="1" x14ac:dyDescent="0.2">
      <c r="B90" s="488"/>
      <c r="C90" s="489"/>
      <c r="D90" s="140"/>
      <c r="E90" s="533" t="s">
        <v>32</v>
      </c>
      <c r="F90" s="534"/>
      <c r="G90" s="534"/>
      <c r="H90" s="535"/>
      <c r="I90" s="141"/>
      <c r="J90" s="141"/>
      <c r="K90" s="141"/>
      <c r="L90" s="141"/>
      <c r="M90" s="141"/>
      <c r="N90" s="141"/>
      <c r="O90" s="141"/>
      <c r="P90" s="141"/>
      <c r="Q90" s="142"/>
      <c r="R90" s="143"/>
      <c r="S90" s="144"/>
      <c r="T90" s="144"/>
      <c r="U90" s="144"/>
      <c r="V90" s="144"/>
      <c r="W90" s="144"/>
      <c r="X90" s="144"/>
      <c r="Y90" s="144"/>
      <c r="Z90" s="144"/>
      <c r="AA90" s="144"/>
      <c r="AB90" s="144"/>
      <c r="AC90" s="432"/>
    </row>
    <row r="91" spans="2:61" ht="15.95" customHeight="1" x14ac:dyDescent="0.15">
      <c r="B91" s="484" t="s">
        <v>181</v>
      </c>
      <c r="C91" s="485"/>
      <c r="D91" s="502" t="s">
        <v>33</v>
      </c>
      <c r="E91" s="497"/>
      <c r="F91" s="497"/>
      <c r="G91" s="497"/>
      <c r="H91" s="498"/>
      <c r="I91" s="145" t="s">
        <v>182</v>
      </c>
      <c r="J91" s="23" t="s">
        <v>105</v>
      </c>
      <c r="K91" s="23"/>
      <c r="L91" s="23"/>
      <c r="M91" s="23"/>
      <c r="N91" s="23"/>
      <c r="O91" s="23"/>
      <c r="P91" s="23"/>
      <c r="Q91" s="24"/>
      <c r="R91" s="26"/>
      <c r="S91" s="26"/>
      <c r="T91" s="26"/>
      <c r="U91" s="26"/>
      <c r="V91" s="26"/>
      <c r="W91" s="26"/>
      <c r="X91" s="26"/>
      <c r="Y91" s="26"/>
      <c r="Z91" s="26"/>
      <c r="AA91" s="26"/>
      <c r="AB91" s="73" t="s">
        <v>106</v>
      </c>
      <c r="AC91" s="430"/>
      <c r="AE91" s="35" t="str">
        <f>+I91</f>
        <v>□</v>
      </c>
      <c r="AF91" s="1">
        <f>IF(AE92="■",1,IF(AE93="■",1,0))</f>
        <v>0</v>
      </c>
      <c r="AH91" s="38" t="str">
        <f>IF(AE91&amp;AE92&amp;AE93="■□□","◎無し",IF(AE91&amp;AE92&amp;AE93="□■□","●適合",IF(AE91&amp;AE92&amp;AE93="□□■","◆未達",IF(AE91&amp;AE92&amp;AE93="□□□","■未答","▼矛盾"))))</f>
        <v>■未答</v>
      </c>
      <c r="AI91" s="54"/>
      <c r="AL91" s="30" t="s">
        <v>107</v>
      </c>
      <c r="AM91" s="39" t="s">
        <v>108</v>
      </c>
      <c r="AN91" s="39" t="s">
        <v>109</v>
      </c>
      <c r="AO91" s="39" t="s">
        <v>110</v>
      </c>
      <c r="AP91" s="39" t="s">
        <v>111</v>
      </c>
      <c r="AQ91" s="39" t="s">
        <v>87</v>
      </c>
    </row>
    <row r="92" spans="2:61" ht="15.95" customHeight="1" x14ac:dyDescent="0.15">
      <c r="B92" s="486"/>
      <c r="C92" s="487"/>
      <c r="D92" s="457"/>
      <c r="E92" s="458"/>
      <c r="F92" s="458"/>
      <c r="G92" s="458"/>
      <c r="H92" s="459"/>
      <c r="I92" s="56" t="s">
        <v>112</v>
      </c>
      <c r="J92" s="30" t="s">
        <v>183</v>
      </c>
      <c r="K92" s="30"/>
      <c r="L92" s="30"/>
      <c r="M92" s="30"/>
      <c r="N92" s="30"/>
      <c r="O92" s="30"/>
      <c r="P92" s="30"/>
      <c r="Q92" s="32"/>
      <c r="R92" s="407" t="s">
        <v>184</v>
      </c>
      <c r="S92" s="408"/>
      <c r="T92" s="408"/>
      <c r="U92" s="408"/>
      <c r="V92" s="408"/>
      <c r="W92" s="408"/>
      <c r="X92" s="433"/>
      <c r="Y92" s="433"/>
      <c r="Z92" s="433"/>
      <c r="AA92" s="42" t="s">
        <v>169</v>
      </c>
      <c r="AB92" s="42"/>
      <c r="AC92" s="431"/>
      <c r="AE92" s="1" t="str">
        <f>+I92</f>
        <v>□</v>
      </c>
      <c r="AF92" s="1">
        <f>+X92</f>
        <v>0</v>
      </c>
      <c r="AJ92" s="36" t="str">
        <f>IF(AF91=1,IF(AF92=0,"■未答",IF(AF92&lt;780,"◆未達","●範囲内")),"■未答")</f>
        <v>■未答</v>
      </c>
      <c r="AL92" s="30"/>
      <c r="AM92" s="36" t="s">
        <v>65</v>
      </c>
      <c r="AN92" s="36" t="s">
        <v>66</v>
      </c>
      <c r="AO92" s="36" t="s">
        <v>67</v>
      </c>
      <c r="AP92" s="38" t="s">
        <v>88</v>
      </c>
      <c r="AQ92" s="38" t="s">
        <v>68</v>
      </c>
    </row>
    <row r="93" spans="2:61" ht="15.95" customHeight="1" x14ac:dyDescent="0.15">
      <c r="B93" s="486"/>
      <c r="C93" s="487"/>
      <c r="D93" s="460"/>
      <c r="E93" s="461"/>
      <c r="F93" s="461"/>
      <c r="G93" s="461"/>
      <c r="H93" s="462"/>
      <c r="I93" s="59" t="s">
        <v>102</v>
      </c>
      <c r="J93" s="78" t="s">
        <v>185</v>
      </c>
      <c r="K93" s="78"/>
      <c r="L93" s="78"/>
      <c r="M93" s="78"/>
      <c r="N93" s="78"/>
      <c r="O93" s="78"/>
      <c r="P93" s="78"/>
      <c r="Q93" s="79"/>
      <c r="R93" s="499" t="s">
        <v>186</v>
      </c>
      <c r="S93" s="500"/>
      <c r="T93" s="500"/>
      <c r="U93" s="500"/>
      <c r="V93" s="500"/>
      <c r="W93" s="500"/>
      <c r="X93" s="447"/>
      <c r="Y93" s="447"/>
      <c r="Z93" s="447"/>
      <c r="AA93" s="63" t="s">
        <v>187</v>
      </c>
      <c r="AB93" s="63"/>
      <c r="AC93" s="435"/>
      <c r="AE93" s="1" t="str">
        <f>+I93</f>
        <v>□</v>
      </c>
      <c r="AF93" s="1">
        <f>+X93</f>
        <v>0</v>
      </c>
      <c r="AJ93" s="36" t="str">
        <f>IF(AF91=1,IF(AF93=0,"■未答◎無段",IF(AF93&lt;750,"◆未達","●範囲内")),"■未答")</f>
        <v>■未答</v>
      </c>
    </row>
    <row r="94" spans="2:61" ht="20.25" customHeight="1" x14ac:dyDescent="0.15">
      <c r="B94" s="486"/>
      <c r="C94" s="487"/>
      <c r="D94" s="454" t="s">
        <v>34</v>
      </c>
      <c r="E94" s="455"/>
      <c r="F94" s="455"/>
      <c r="G94" s="455"/>
      <c r="H94" s="456"/>
      <c r="I94" s="98"/>
      <c r="J94" s="51"/>
      <c r="K94" s="51"/>
      <c r="L94" s="51"/>
      <c r="M94" s="51"/>
      <c r="N94" s="51"/>
      <c r="O94" s="51"/>
      <c r="P94" s="51"/>
      <c r="Q94" s="52"/>
      <c r="R94" s="72"/>
      <c r="S94" s="72"/>
      <c r="T94" s="72"/>
      <c r="U94" s="72"/>
      <c r="V94" s="72"/>
      <c r="W94" s="72"/>
      <c r="X94" s="85"/>
      <c r="Y94" s="85"/>
      <c r="Z94" s="85"/>
      <c r="AA94" s="85"/>
      <c r="AB94" s="72"/>
      <c r="AC94" s="434"/>
      <c r="AE94" s="35" t="str">
        <f>+I95</f>
        <v>□</v>
      </c>
      <c r="AF94" s="1">
        <f>IF(AE95="■",1,IF(AE96="■",1,0))</f>
        <v>0</v>
      </c>
      <c r="AH94" s="36" t="str">
        <f>IF(AE94&amp;AE95="■□","●適合",IF(AE94&amp;AE95="□■","◆未達",IF(AE94&amp;AE95="□□","■未答","▼矛盾")))</f>
        <v>■未答</v>
      </c>
      <c r="AI94" s="37"/>
      <c r="AL94" s="30" t="s">
        <v>83</v>
      </c>
      <c r="AM94" s="39" t="s">
        <v>84</v>
      </c>
      <c r="AN94" s="39" t="s">
        <v>85</v>
      </c>
      <c r="AO94" s="39" t="s">
        <v>86</v>
      </c>
      <c r="AP94" s="39" t="s">
        <v>87</v>
      </c>
    </row>
    <row r="95" spans="2:61" ht="26.1" customHeight="1" x14ac:dyDescent="0.15">
      <c r="B95" s="486"/>
      <c r="C95" s="487"/>
      <c r="D95" s="457"/>
      <c r="E95" s="458"/>
      <c r="F95" s="458"/>
      <c r="G95" s="458"/>
      <c r="H95" s="459"/>
      <c r="I95" s="56" t="s">
        <v>112</v>
      </c>
      <c r="J95" s="30" t="s">
        <v>188</v>
      </c>
      <c r="K95" s="30"/>
      <c r="L95" s="30"/>
      <c r="M95" s="30"/>
      <c r="N95" s="30"/>
      <c r="O95" s="30"/>
      <c r="P95" s="30"/>
      <c r="Q95" s="32"/>
      <c r="R95" s="407" t="s">
        <v>189</v>
      </c>
      <c r="S95" s="408"/>
      <c r="T95" s="408"/>
      <c r="U95" s="408"/>
      <c r="V95" s="408"/>
      <c r="W95" s="408"/>
      <c r="X95" s="433"/>
      <c r="Y95" s="433"/>
      <c r="Z95" s="433"/>
      <c r="AA95" s="42" t="s">
        <v>190</v>
      </c>
      <c r="AB95" s="42"/>
      <c r="AC95" s="431"/>
      <c r="AE95" s="1" t="str">
        <f>+I96</f>
        <v>□</v>
      </c>
      <c r="AF95" s="1">
        <f>+X95</f>
        <v>0</v>
      </c>
      <c r="AJ95" s="36" t="str">
        <f>IF(AF94=1,IF(AF95=0,"■未答",IF(AF95&lt;750,"◆未達","●範囲内")),"■未答")</f>
        <v>■未答</v>
      </c>
      <c r="AM95" s="36" t="s">
        <v>66</v>
      </c>
      <c r="AN95" s="36" t="s">
        <v>67</v>
      </c>
      <c r="AO95" s="38" t="s">
        <v>88</v>
      </c>
      <c r="AP95" s="38" t="s">
        <v>68</v>
      </c>
    </row>
    <row r="96" spans="2:61" ht="26.1" customHeight="1" x14ac:dyDescent="0.15">
      <c r="B96" s="486"/>
      <c r="C96" s="487"/>
      <c r="D96" s="457"/>
      <c r="E96" s="458"/>
      <c r="F96" s="458"/>
      <c r="G96" s="458"/>
      <c r="H96" s="459"/>
      <c r="I96" s="56" t="s">
        <v>102</v>
      </c>
      <c r="J96" s="30" t="s">
        <v>191</v>
      </c>
      <c r="K96" s="30"/>
      <c r="L96" s="30"/>
      <c r="M96" s="30"/>
      <c r="N96" s="30"/>
      <c r="O96" s="30"/>
      <c r="P96" s="30"/>
      <c r="Q96" s="32"/>
      <c r="R96" s="407" t="s">
        <v>192</v>
      </c>
      <c r="S96" s="408"/>
      <c r="T96" s="408"/>
      <c r="U96" s="408"/>
      <c r="V96" s="408"/>
      <c r="W96" s="408"/>
      <c r="X96" s="433"/>
      <c r="Y96" s="433"/>
      <c r="Z96" s="433"/>
      <c r="AA96" s="42" t="s">
        <v>193</v>
      </c>
      <c r="AB96" s="42"/>
      <c r="AC96" s="431"/>
      <c r="AF96" s="1">
        <f>+X96</f>
        <v>0</v>
      </c>
      <c r="AJ96" s="36" t="str">
        <f>IF(AF94=1,IF(AF96=0,"■未答◎無段",IF(AF96&lt;600,"◆未達","●範囲内")),"■未答")</f>
        <v>■未答</v>
      </c>
    </row>
    <row r="97" spans="2:45" ht="21" customHeight="1" thickBot="1" x14ac:dyDescent="0.2">
      <c r="B97" s="488"/>
      <c r="C97" s="489"/>
      <c r="D97" s="581"/>
      <c r="E97" s="582"/>
      <c r="F97" s="582"/>
      <c r="G97" s="582"/>
      <c r="H97" s="583"/>
      <c r="I97" s="147"/>
      <c r="J97" s="141"/>
      <c r="K97" s="141"/>
      <c r="L97" s="141"/>
      <c r="M97" s="141"/>
      <c r="N97" s="141"/>
      <c r="O97" s="141"/>
      <c r="P97" s="141"/>
      <c r="Q97" s="142"/>
      <c r="R97" s="144"/>
      <c r="S97" s="144"/>
      <c r="T97" s="144"/>
      <c r="U97" s="144"/>
      <c r="V97" s="148"/>
      <c r="W97" s="148"/>
      <c r="X97" s="148"/>
      <c r="Y97" s="148"/>
      <c r="Z97" s="148"/>
      <c r="AA97" s="148"/>
      <c r="AB97" s="148"/>
      <c r="AC97" s="432"/>
    </row>
    <row r="98" spans="2:45" ht="21.95" customHeight="1" x14ac:dyDescent="0.15">
      <c r="B98" s="486" t="s">
        <v>194</v>
      </c>
      <c r="C98" s="558"/>
      <c r="D98" s="502" t="s">
        <v>195</v>
      </c>
      <c r="E98" s="497"/>
      <c r="F98" s="497"/>
      <c r="G98" s="497"/>
      <c r="H98" s="498"/>
      <c r="I98" s="56" t="s">
        <v>196</v>
      </c>
      <c r="J98" s="30" t="s">
        <v>197</v>
      </c>
      <c r="K98" s="30"/>
      <c r="L98" s="30"/>
      <c r="M98" s="31"/>
      <c r="N98" s="31"/>
      <c r="O98" s="30"/>
      <c r="P98" s="30"/>
      <c r="Q98" s="32"/>
      <c r="R98" s="25"/>
      <c r="S98" s="26"/>
      <c r="T98" s="26"/>
      <c r="U98" s="26"/>
      <c r="V98" s="26"/>
      <c r="W98" s="26"/>
      <c r="X98" s="26"/>
      <c r="Y98" s="26"/>
      <c r="Z98" s="26"/>
      <c r="AA98" s="26"/>
      <c r="AB98" s="73" t="s">
        <v>106</v>
      </c>
      <c r="AC98" s="430"/>
      <c r="AE98" s="35" t="str">
        <f>+I98</f>
        <v>□</v>
      </c>
      <c r="AH98" s="38" t="str">
        <f>IF(AE98&amp;AE99&amp;AE100&amp;AE101="■□□□","◎無し",IF(AE98&amp;AE99&amp;AE100&amp;AE101="□■□□","Ｅ適合",IF(AE98&amp;AE99&amp;AE100&amp;AE101="□□■□","●適合",IF(AE98&amp;AE99&amp;AE100&amp;AE101="□□□■","◆未達",IF(AE98&amp;AE99&amp;AE100&amp;AE101="□□□□","■未答","▼矛盾")))))</f>
        <v>■未答</v>
      </c>
      <c r="AI98" s="54"/>
      <c r="AL98" s="30" t="s">
        <v>92</v>
      </c>
      <c r="AM98" s="46" t="s">
        <v>94</v>
      </c>
      <c r="AN98" s="46" t="s">
        <v>93</v>
      </c>
      <c r="AO98" s="46" t="s">
        <v>95</v>
      </c>
      <c r="AP98" s="46" t="s">
        <v>96</v>
      </c>
      <c r="AQ98" s="46" t="s">
        <v>97</v>
      </c>
      <c r="AR98" s="46" t="s">
        <v>87</v>
      </c>
    </row>
    <row r="99" spans="2:45" ht="21.95" customHeight="1" x14ac:dyDescent="0.15">
      <c r="B99" s="486"/>
      <c r="C99" s="558"/>
      <c r="D99" s="457"/>
      <c r="E99" s="458"/>
      <c r="F99" s="458"/>
      <c r="G99" s="458"/>
      <c r="H99" s="459"/>
      <c r="I99" s="56" t="s">
        <v>98</v>
      </c>
      <c r="J99" s="30" t="s">
        <v>198</v>
      </c>
      <c r="K99" s="30"/>
      <c r="L99" s="30"/>
      <c r="M99" s="30"/>
      <c r="N99" s="30"/>
      <c r="O99" s="30"/>
      <c r="P99" s="30"/>
      <c r="Q99" s="32"/>
      <c r="R99" s="667" t="s">
        <v>199</v>
      </c>
      <c r="S99" s="438"/>
      <c r="T99" s="433"/>
      <c r="U99" s="433"/>
      <c r="V99" s="149" t="s">
        <v>200</v>
      </c>
      <c r="W99" s="433"/>
      <c r="X99" s="433"/>
      <c r="Y99" s="42"/>
      <c r="Z99" s="42"/>
      <c r="AA99" s="42"/>
      <c r="AB99" s="42"/>
      <c r="AC99" s="431"/>
      <c r="AE99" s="1" t="str">
        <f>+I99</f>
        <v>□</v>
      </c>
      <c r="AL99" s="30"/>
      <c r="AM99" s="36" t="s">
        <v>65</v>
      </c>
      <c r="AN99" s="36" t="s">
        <v>201</v>
      </c>
      <c r="AO99" s="36" t="s">
        <v>66</v>
      </c>
      <c r="AP99" s="36" t="s">
        <v>67</v>
      </c>
      <c r="AQ99" s="38" t="s">
        <v>88</v>
      </c>
      <c r="AR99" s="38" t="s">
        <v>68</v>
      </c>
    </row>
    <row r="100" spans="2:45" ht="26.25" customHeight="1" x14ac:dyDescent="0.15">
      <c r="B100" s="486"/>
      <c r="C100" s="558"/>
      <c r="D100" s="28"/>
      <c r="E100" s="454" t="s">
        <v>202</v>
      </c>
      <c r="F100" s="455"/>
      <c r="G100" s="455"/>
      <c r="H100" s="456"/>
      <c r="I100" s="87"/>
      <c r="J100" s="30"/>
      <c r="K100" s="30"/>
      <c r="L100" s="30"/>
      <c r="M100" s="30"/>
      <c r="N100" s="30"/>
      <c r="O100" s="30"/>
      <c r="P100" s="30"/>
      <c r="Q100" s="32"/>
      <c r="R100" s="150"/>
      <c r="S100" s="90"/>
      <c r="T100" s="90"/>
      <c r="U100" s="90"/>
      <c r="V100" s="90"/>
      <c r="W100" s="437"/>
      <c r="X100" s="437"/>
      <c r="Y100" s="90"/>
      <c r="Z100" s="90"/>
      <c r="AA100" s="42"/>
      <c r="AB100" s="74"/>
      <c r="AC100" s="431"/>
      <c r="AE100" s="1" t="str">
        <f>+I101</f>
        <v>□</v>
      </c>
      <c r="AH100" s="151">
        <f>IF(W99=0,0,T99/W99)</f>
        <v>0</v>
      </c>
      <c r="AJ100" s="36" t="str">
        <f>IF(AH100=0,"",IF(AH100&gt;(22/21),"◆過勾配","●適合"))</f>
        <v/>
      </c>
    </row>
    <row r="101" spans="2:45" ht="17.100000000000001" customHeight="1" x14ac:dyDescent="0.15">
      <c r="B101" s="486"/>
      <c r="C101" s="558"/>
      <c r="D101" s="28"/>
      <c r="E101" s="460"/>
      <c r="F101" s="461"/>
      <c r="G101" s="461"/>
      <c r="H101" s="462"/>
      <c r="I101" s="56" t="s">
        <v>203</v>
      </c>
      <c r="J101" s="450" t="s">
        <v>204</v>
      </c>
      <c r="K101" s="450"/>
      <c r="L101" s="450"/>
      <c r="M101" s="450"/>
      <c r="N101" s="450"/>
      <c r="O101" s="450"/>
      <c r="P101" s="450"/>
      <c r="Q101" s="451"/>
      <c r="R101" s="407" t="s">
        <v>205</v>
      </c>
      <c r="S101" s="408"/>
      <c r="T101" s="408"/>
      <c r="U101" s="408"/>
      <c r="V101" s="433"/>
      <c r="W101" s="433"/>
      <c r="X101" s="42" t="s">
        <v>171</v>
      </c>
      <c r="Y101" s="42"/>
      <c r="Z101" s="42"/>
      <c r="AA101" s="42"/>
      <c r="AB101" s="74"/>
      <c r="AC101" s="431"/>
      <c r="AE101" s="1" t="str">
        <f>+I102</f>
        <v>□</v>
      </c>
      <c r="AH101" s="152" t="s">
        <v>206</v>
      </c>
    </row>
    <row r="102" spans="2:45" ht="17.100000000000001" customHeight="1" x14ac:dyDescent="0.15">
      <c r="B102" s="486"/>
      <c r="C102" s="558"/>
      <c r="D102" s="28"/>
      <c r="E102" s="478" t="s">
        <v>207</v>
      </c>
      <c r="F102" s="566"/>
      <c r="G102" s="566"/>
      <c r="H102" s="483"/>
      <c r="I102" s="56" t="s">
        <v>102</v>
      </c>
      <c r="J102" s="450" t="s">
        <v>208</v>
      </c>
      <c r="K102" s="450"/>
      <c r="L102" s="450"/>
      <c r="M102" s="450"/>
      <c r="N102" s="450"/>
      <c r="O102" s="450"/>
      <c r="P102" s="450"/>
      <c r="Q102" s="451"/>
      <c r="R102" s="407" t="s">
        <v>209</v>
      </c>
      <c r="S102" s="408"/>
      <c r="T102" s="408"/>
      <c r="U102" s="408"/>
      <c r="V102" s="433"/>
      <c r="W102" s="433"/>
      <c r="X102" s="42" t="s">
        <v>169</v>
      </c>
      <c r="Y102" s="90"/>
      <c r="Z102" s="90"/>
      <c r="AA102" s="42"/>
      <c r="AB102" s="74"/>
      <c r="AC102" s="431"/>
      <c r="AH102" s="153" t="s">
        <v>210</v>
      </c>
      <c r="AJ102" s="38" t="str">
        <f>IF(V102&gt;0,IF(V102&lt;195,"◆195未満","●適合"),"■未答")</f>
        <v>■未答</v>
      </c>
    </row>
    <row r="103" spans="2:45" ht="17.100000000000001" customHeight="1" x14ac:dyDescent="0.15">
      <c r="B103" s="486"/>
      <c r="C103" s="558"/>
      <c r="D103" s="28"/>
      <c r="E103" s="454" t="s">
        <v>211</v>
      </c>
      <c r="F103" s="455"/>
      <c r="G103" s="455"/>
      <c r="H103" s="456"/>
      <c r="I103" s="30"/>
      <c r="J103" s="30"/>
      <c r="K103" s="30"/>
      <c r="L103" s="30"/>
      <c r="M103" s="30"/>
      <c r="N103" s="30"/>
      <c r="O103" s="30"/>
      <c r="P103" s="30"/>
      <c r="Q103" s="32"/>
      <c r="R103" s="49"/>
      <c r="S103" s="594" t="s">
        <v>212</v>
      </c>
      <c r="T103" s="594"/>
      <c r="U103" s="594"/>
      <c r="V103" s="594"/>
      <c r="W103" s="594"/>
      <c r="X103" s="594"/>
      <c r="Y103" s="593">
        <f>+V101*2+V102</f>
        <v>0</v>
      </c>
      <c r="Z103" s="593"/>
      <c r="AA103" s="42" t="s">
        <v>213</v>
      </c>
      <c r="AB103" s="42"/>
      <c r="AC103" s="431"/>
      <c r="AH103" s="153" t="s">
        <v>214</v>
      </c>
      <c r="AJ103" s="38" t="str">
        <f>IF(Y103&gt;0,IF(AND(Y103&gt;=550,Y103&lt;=650),"●適合","◆未達"),"■未答")</f>
        <v>■未答</v>
      </c>
    </row>
    <row r="104" spans="2:45" ht="17.100000000000001" customHeight="1" x14ac:dyDescent="0.15">
      <c r="B104" s="486"/>
      <c r="C104" s="558"/>
      <c r="D104" s="28"/>
      <c r="E104" s="457"/>
      <c r="F104" s="458"/>
      <c r="G104" s="458"/>
      <c r="H104" s="459"/>
      <c r="I104" s="30"/>
      <c r="J104" s="30"/>
      <c r="K104" s="30"/>
      <c r="L104" s="30"/>
      <c r="M104" s="30"/>
      <c r="N104" s="30"/>
      <c r="O104" s="30"/>
      <c r="P104" s="30"/>
      <c r="Q104" s="32"/>
      <c r="R104" s="407" t="s">
        <v>215</v>
      </c>
      <c r="S104" s="408"/>
      <c r="T104" s="408"/>
      <c r="U104" s="408"/>
      <c r="V104" s="433"/>
      <c r="W104" s="433"/>
      <c r="X104" s="42" t="s">
        <v>143</v>
      </c>
      <c r="Y104" s="90"/>
      <c r="Z104" s="90"/>
      <c r="AA104" s="42"/>
      <c r="AB104" s="42"/>
      <c r="AC104" s="431"/>
      <c r="AH104" s="106" t="s">
        <v>216</v>
      </c>
      <c r="AJ104" s="38" t="str">
        <f>IF(V104&gt;0,IF(V104&gt;30,"◆30超過","●適合"),"■未答")</f>
        <v>■未答</v>
      </c>
    </row>
    <row r="105" spans="2:45" ht="8.25" customHeight="1" x14ac:dyDescent="0.15">
      <c r="B105" s="486"/>
      <c r="C105" s="558"/>
      <c r="D105" s="28"/>
      <c r="E105" s="457"/>
      <c r="F105" s="458"/>
      <c r="G105" s="458"/>
      <c r="H105" s="459"/>
      <c r="I105" s="30"/>
      <c r="J105" s="30"/>
      <c r="K105" s="30"/>
      <c r="L105" s="30"/>
      <c r="M105" s="30"/>
      <c r="N105" s="30"/>
      <c r="O105" s="30"/>
      <c r="P105" s="30"/>
      <c r="Q105" s="32"/>
      <c r="R105" s="49"/>
      <c r="S105" s="42"/>
      <c r="T105" s="42"/>
      <c r="U105" s="90"/>
      <c r="V105" s="90"/>
      <c r="W105" s="90"/>
      <c r="X105" s="90"/>
      <c r="Y105" s="90"/>
      <c r="Z105" s="42"/>
      <c r="AA105" s="42"/>
      <c r="AB105" s="42"/>
      <c r="AC105" s="431"/>
      <c r="AH105" s="106"/>
      <c r="AN105" s="131"/>
    </row>
    <row r="106" spans="2:45" ht="20.100000000000001" customHeight="1" x14ac:dyDescent="0.15">
      <c r="B106" s="486"/>
      <c r="C106" s="558"/>
      <c r="D106" s="28"/>
      <c r="E106" s="457"/>
      <c r="F106" s="458"/>
      <c r="G106" s="458"/>
      <c r="H106" s="459"/>
      <c r="I106" s="30"/>
      <c r="J106" s="30"/>
      <c r="K106" s="30"/>
      <c r="L106" s="30"/>
      <c r="M106" s="30"/>
      <c r="N106" s="30"/>
      <c r="O106" s="30"/>
      <c r="P106" s="30"/>
      <c r="Q106" s="32"/>
      <c r="R106" s="41"/>
      <c r="S106" s="90"/>
      <c r="T106" s="90"/>
      <c r="U106" s="90"/>
      <c r="V106" s="90"/>
      <c r="W106" s="90"/>
      <c r="X106" s="90"/>
      <c r="Y106" s="90"/>
      <c r="Z106" s="42"/>
      <c r="AA106" s="42"/>
      <c r="AB106" s="42"/>
      <c r="AC106" s="431"/>
      <c r="AH106" s="106"/>
    </row>
    <row r="107" spans="2:45" ht="20.100000000000001" customHeight="1" x14ac:dyDescent="0.15">
      <c r="B107" s="486"/>
      <c r="C107" s="558"/>
      <c r="D107" s="28"/>
      <c r="E107" s="64"/>
      <c r="F107" s="552" t="s">
        <v>217</v>
      </c>
      <c r="G107" s="553"/>
      <c r="H107" s="554"/>
      <c r="I107" s="30"/>
      <c r="J107" s="30"/>
      <c r="K107" s="30"/>
      <c r="L107" s="30"/>
      <c r="M107" s="30"/>
      <c r="N107" s="30"/>
      <c r="O107" s="30"/>
      <c r="P107" s="30"/>
      <c r="Q107" s="32"/>
      <c r="R107" s="33" t="s">
        <v>119</v>
      </c>
      <c r="S107" s="42" t="s">
        <v>218</v>
      </c>
      <c r="T107" s="42"/>
      <c r="U107" s="42"/>
      <c r="V107" s="42"/>
      <c r="W107" s="90"/>
      <c r="X107" s="90"/>
      <c r="Y107" s="90"/>
      <c r="Z107" s="42"/>
      <c r="AA107" s="42"/>
      <c r="AB107" s="42"/>
      <c r="AC107" s="431"/>
      <c r="AF107" s="1" t="str">
        <f>+R107</f>
        <v>□</v>
      </c>
      <c r="AH107" s="106" t="s">
        <v>219</v>
      </c>
      <c r="AJ107" s="38" t="str">
        <f>IF(AF107&amp;AF108&amp;AF109&amp;AF110&amp;AF111="■□□□□","◎無し",IF(AF107&amp;AF108&amp;AF109&amp;AF110&amp;AF111="□■□□□","◆寸法",IF(AF107&amp;AF108&amp;AF109&amp;AF110&amp;AF111="□□■□□","①階段",IF(AF107&amp;AF108&amp;AF109&amp;AF110&amp;AF111="□□□■□","②階段",IF(AF107&amp;AF108&amp;AF109&amp;AF110&amp;AF111="□□□□■","③階段",IF(AF107&amp;AF108&amp;AF109&amp;AF110&amp;AF111="□□□□□","■未答","▼矛盾"))))))</f>
        <v>■未答</v>
      </c>
      <c r="AL107" s="30" t="s">
        <v>220</v>
      </c>
      <c r="AM107" s="46" t="s">
        <v>221</v>
      </c>
      <c r="AN107" s="46" t="s">
        <v>222</v>
      </c>
      <c r="AO107" s="46" t="s">
        <v>223</v>
      </c>
      <c r="AP107" s="46" t="s">
        <v>224</v>
      </c>
      <c r="AQ107" s="46" t="s">
        <v>225</v>
      </c>
      <c r="AR107" s="46" t="s">
        <v>225</v>
      </c>
      <c r="AS107" s="46" t="s">
        <v>87</v>
      </c>
    </row>
    <row r="108" spans="2:45" ht="20.100000000000001" customHeight="1" x14ac:dyDescent="0.15">
      <c r="B108" s="486"/>
      <c r="C108" s="558"/>
      <c r="D108" s="28"/>
      <c r="E108" s="64"/>
      <c r="F108" s="555"/>
      <c r="G108" s="556"/>
      <c r="H108" s="557"/>
      <c r="I108" s="30"/>
      <c r="J108" s="30"/>
      <c r="K108" s="30"/>
      <c r="L108" s="30"/>
      <c r="M108" s="30"/>
      <c r="N108" s="30"/>
      <c r="O108" s="30"/>
      <c r="P108" s="30"/>
      <c r="Q108" s="32"/>
      <c r="R108" s="33" t="s">
        <v>112</v>
      </c>
      <c r="S108" s="42" t="s">
        <v>226</v>
      </c>
      <c r="T108" s="42"/>
      <c r="U108" s="42"/>
      <c r="V108" s="42"/>
      <c r="W108" s="42"/>
      <c r="X108" s="42"/>
      <c r="Y108" s="42"/>
      <c r="Z108" s="42"/>
      <c r="AA108" s="42"/>
      <c r="AB108" s="42"/>
      <c r="AC108" s="431"/>
      <c r="AF108" s="1" t="str">
        <f>+R108</f>
        <v>□</v>
      </c>
      <c r="AL108" s="30"/>
      <c r="AM108" s="36" t="s">
        <v>65</v>
      </c>
      <c r="AN108" s="36" t="s">
        <v>227</v>
      </c>
      <c r="AO108" s="36" t="s">
        <v>228</v>
      </c>
      <c r="AP108" s="36" t="s">
        <v>229</v>
      </c>
      <c r="AQ108" s="38" t="s">
        <v>230</v>
      </c>
      <c r="AR108" s="38" t="s">
        <v>88</v>
      </c>
      <c r="AS108" s="154" t="s">
        <v>68</v>
      </c>
    </row>
    <row r="109" spans="2:45" ht="20.100000000000001" customHeight="1" x14ac:dyDescent="0.15">
      <c r="B109" s="486"/>
      <c r="C109" s="558"/>
      <c r="D109" s="28"/>
      <c r="E109" s="64"/>
      <c r="F109" s="552" t="s">
        <v>231</v>
      </c>
      <c r="G109" s="553"/>
      <c r="H109" s="554"/>
      <c r="I109" s="30"/>
      <c r="J109" s="30"/>
      <c r="K109" s="30"/>
      <c r="L109" s="30"/>
      <c r="M109" s="30"/>
      <c r="N109" s="30"/>
      <c r="O109" s="30"/>
      <c r="P109" s="30"/>
      <c r="Q109" s="32"/>
      <c r="R109" s="33" t="s">
        <v>102</v>
      </c>
      <c r="S109" s="42" t="s">
        <v>232</v>
      </c>
      <c r="T109" s="42"/>
      <c r="U109" s="42"/>
      <c r="V109" s="42"/>
      <c r="W109" s="42"/>
      <c r="X109" s="42"/>
      <c r="Y109" s="42"/>
      <c r="Z109" s="42"/>
      <c r="AA109" s="42"/>
      <c r="AB109" s="42"/>
      <c r="AC109" s="431"/>
      <c r="AF109" s="1" t="str">
        <f>+R109</f>
        <v>□</v>
      </c>
    </row>
    <row r="110" spans="2:45" ht="20.100000000000001" customHeight="1" x14ac:dyDescent="0.15">
      <c r="B110" s="486"/>
      <c r="C110" s="558"/>
      <c r="D110" s="28"/>
      <c r="E110" s="64"/>
      <c r="F110" s="555"/>
      <c r="G110" s="556"/>
      <c r="H110" s="557"/>
      <c r="I110" s="30"/>
      <c r="J110" s="30"/>
      <c r="K110" s="30"/>
      <c r="L110" s="30"/>
      <c r="M110" s="30"/>
      <c r="N110" s="30"/>
      <c r="O110" s="30"/>
      <c r="P110" s="30"/>
      <c r="Q110" s="32"/>
      <c r="R110" s="33" t="s">
        <v>233</v>
      </c>
      <c r="S110" s="42" t="s">
        <v>234</v>
      </c>
      <c r="T110" s="42"/>
      <c r="U110" s="42"/>
      <c r="V110" s="42"/>
      <c r="W110" s="42"/>
      <c r="X110" s="42"/>
      <c r="Y110" s="42"/>
      <c r="Z110" s="42"/>
      <c r="AA110" s="42"/>
      <c r="AB110" s="42"/>
      <c r="AC110" s="431"/>
      <c r="AF110" s="1" t="str">
        <f>+R110</f>
        <v>□</v>
      </c>
    </row>
    <row r="111" spans="2:45" ht="20.100000000000001" customHeight="1" x14ac:dyDescent="0.15">
      <c r="B111" s="486"/>
      <c r="C111" s="558"/>
      <c r="D111" s="28"/>
      <c r="E111" s="64"/>
      <c r="F111" s="552" t="s">
        <v>235</v>
      </c>
      <c r="G111" s="553"/>
      <c r="H111" s="554"/>
      <c r="I111" s="30"/>
      <c r="J111" s="30"/>
      <c r="K111" s="30"/>
      <c r="L111" s="30"/>
      <c r="M111" s="30"/>
      <c r="N111" s="30"/>
      <c r="O111" s="30"/>
      <c r="P111" s="30"/>
      <c r="Q111" s="32"/>
      <c r="R111" s="33" t="s">
        <v>233</v>
      </c>
      <c r="S111" s="42" t="s">
        <v>236</v>
      </c>
      <c r="T111" s="42"/>
      <c r="U111" s="42"/>
      <c r="V111" s="42"/>
      <c r="W111" s="42"/>
      <c r="X111" s="42"/>
      <c r="Y111" s="42"/>
      <c r="Z111" s="42"/>
      <c r="AA111" s="42"/>
      <c r="AB111" s="42"/>
      <c r="AC111" s="431"/>
      <c r="AF111" s="1" t="str">
        <f>+R111</f>
        <v>□</v>
      </c>
    </row>
    <row r="112" spans="2:45" ht="20.100000000000001" customHeight="1" thickBot="1" x14ac:dyDescent="0.2">
      <c r="B112" s="488"/>
      <c r="C112" s="559"/>
      <c r="D112" s="28"/>
      <c r="E112" s="64"/>
      <c r="F112" s="584"/>
      <c r="G112" s="585"/>
      <c r="H112" s="586"/>
      <c r="I112" s="141"/>
      <c r="J112" s="141"/>
      <c r="K112" s="141"/>
      <c r="L112" s="141"/>
      <c r="M112" s="141"/>
      <c r="N112" s="141"/>
      <c r="O112" s="141"/>
      <c r="P112" s="141"/>
      <c r="Q112" s="142"/>
      <c r="R112" s="143"/>
      <c r="S112" s="144"/>
      <c r="T112" s="144"/>
      <c r="U112" s="144"/>
      <c r="V112" s="144"/>
      <c r="W112" s="144"/>
      <c r="X112" s="144"/>
      <c r="Y112" s="144"/>
      <c r="Z112" s="144"/>
      <c r="AA112" s="144"/>
      <c r="AB112" s="144"/>
      <c r="AC112" s="432"/>
    </row>
    <row r="113" spans="2:44" ht="17.100000000000001" customHeight="1" x14ac:dyDescent="0.15">
      <c r="B113" s="570" t="s">
        <v>237</v>
      </c>
      <c r="C113" s="571"/>
      <c r="D113" s="502" t="s">
        <v>35</v>
      </c>
      <c r="E113" s="497"/>
      <c r="F113" s="497"/>
      <c r="G113" s="497"/>
      <c r="H113" s="498"/>
      <c r="I113" s="155" t="s">
        <v>233</v>
      </c>
      <c r="J113" s="156" t="s">
        <v>238</v>
      </c>
      <c r="K113" s="156"/>
      <c r="L113" s="156"/>
      <c r="M113" s="156"/>
      <c r="N113" s="156"/>
      <c r="O113" s="156"/>
      <c r="P113" s="156"/>
      <c r="Q113" s="157"/>
      <c r="R113" s="158"/>
      <c r="S113" s="159"/>
      <c r="T113" s="159"/>
      <c r="U113" s="159"/>
      <c r="V113" s="159"/>
      <c r="W113" s="159"/>
      <c r="X113" s="159"/>
      <c r="Y113" s="159"/>
      <c r="Z113" s="159"/>
      <c r="AA113" s="159"/>
      <c r="AB113" s="159"/>
      <c r="AC113" s="598"/>
      <c r="AE113" s="35" t="str">
        <f>+I113</f>
        <v>□</v>
      </c>
      <c r="AH113" s="38" t="str">
        <f>IF(AE113&amp;AE114&amp;AE115="■□□","●適合",IF(AE113&amp;AE114&amp;AE115="□■□","◆未達",IF(AE113&amp;AE114&amp;AE115="□□■","◆未達",IF(AE113&amp;AE114&amp;AE115="□□□","■未答","▼矛盾"))))</f>
        <v>■未答</v>
      </c>
      <c r="AI113" s="54"/>
      <c r="AL113" s="30" t="s">
        <v>107</v>
      </c>
      <c r="AM113" s="39" t="s">
        <v>108</v>
      </c>
      <c r="AN113" s="39" t="s">
        <v>109</v>
      </c>
      <c r="AO113" s="39" t="s">
        <v>110</v>
      </c>
      <c r="AP113" s="39" t="s">
        <v>111</v>
      </c>
      <c r="AQ113" s="39" t="s">
        <v>87</v>
      </c>
    </row>
    <row r="114" spans="2:44" ht="17.100000000000001" customHeight="1" x14ac:dyDescent="0.15">
      <c r="B114" s="572"/>
      <c r="C114" s="573"/>
      <c r="D114" s="457"/>
      <c r="E114" s="458"/>
      <c r="F114" s="458"/>
      <c r="G114" s="458"/>
      <c r="H114" s="459"/>
      <c r="I114" s="161" t="s">
        <v>112</v>
      </c>
      <c r="J114" s="88" t="s">
        <v>239</v>
      </c>
      <c r="K114" s="88"/>
      <c r="L114" s="88"/>
      <c r="M114" s="88"/>
      <c r="N114" s="88"/>
      <c r="O114" s="88"/>
      <c r="P114" s="88"/>
      <c r="Q114" s="89"/>
      <c r="R114" s="150"/>
      <c r="S114" s="90"/>
      <c r="T114" s="90"/>
      <c r="U114" s="90"/>
      <c r="V114" s="90"/>
      <c r="W114" s="90"/>
      <c r="X114" s="90"/>
      <c r="Y114" s="90"/>
      <c r="Z114" s="90"/>
      <c r="AA114" s="90"/>
      <c r="AB114" s="90"/>
      <c r="AC114" s="443"/>
      <c r="AE114" s="1" t="str">
        <f>+I114</f>
        <v>□</v>
      </c>
      <c r="AL114" s="30"/>
      <c r="AM114" s="36" t="s">
        <v>66</v>
      </c>
      <c r="AN114" s="36" t="s">
        <v>67</v>
      </c>
      <c r="AO114" s="36" t="s">
        <v>67</v>
      </c>
      <c r="AP114" s="38" t="s">
        <v>88</v>
      </c>
      <c r="AQ114" s="38" t="s">
        <v>68</v>
      </c>
    </row>
    <row r="115" spans="2:44" ht="17.100000000000001" customHeight="1" x14ac:dyDescent="0.15">
      <c r="B115" s="572"/>
      <c r="C115" s="573"/>
      <c r="D115" s="457"/>
      <c r="E115" s="458"/>
      <c r="F115" s="458"/>
      <c r="G115" s="458"/>
      <c r="H115" s="459"/>
      <c r="I115" s="163" t="s">
        <v>102</v>
      </c>
      <c r="J115" s="94" t="s">
        <v>240</v>
      </c>
      <c r="K115" s="94"/>
      <c r="L115" s="94"/>
      <c r="M115" s="94"/>
      <c r="N115" s="94"/>
      <c r="O115" s="94"/>
      <c r="P115" s="94"/>
      <c r="Q115" s="95"/>
      <c r="R115" s="80"/>
      <c r="S115" s="81"/>
      <c r="T115" s="81"/>
      <c r="U115" s="81"/>
      <c r="V115" s="81"/>
      <c r="W115" s="81"/>
      <c r="X115" s="81"/>
      <c r="Y115" s="81"/>
      <c r="Z115" s="81"/>
      <c r="AA115" s="81"/>
      <c r="AB115" s="81"/>
      <c r="AC115" s="444"/>
      <c r="AE115" s="1" t="str">
        <f>+I115</f>
        <v>□</v>
      </c>
    </row>
    <row r="116" spans="2:44" ht="12.95" customHeight="1" x14ac:dyDescent="0.15">
      <c r="B116" s="572"/>
      <c r="C116" s="573"/>
      <c r="D116" s="64"/>
      <c r="E116" s="164" t="s">
        <v>241</v>
      </c>
      <c r="F116" s="509" t="s">
        <v>242</v>
      </c>
      <c r="G116" s="510"/>
      <c r="H116" s="511"/>
      <c r="I116" s="165"/>
      <c r="J116" s="99"/>
      <c r="K116" s="99"/>
      <c r="L116" s="99"/>
      <c r="M116" s="99"/>
      <c r="N116" s="99"/>
      <c r="O116" s="99"/>
      <c r="P116" s="99"/>
      <c r="Q116" s="100"/>
      <c r="R116" s="84"/>
      <c r="S116" s="85"/>
      <c r="T116" s="85"/>
      <c r="U116" s="85"/>
      <c r="V116" s="85"/>
      <c r="W116" s="85"/>
      <c r="X116" s="85"/>
      <c r="Y116" s="85"/>
      <c r="Z116" s="85"/>
      <c r="AA116" s="85"/>
      <c r="AB116" s="85"/>
      <c r="AC116" s="442"/>
    </row>
    <row r="117" spans="2:44" ht="12.95" customHeight="1" x14ac:dyDescent="0.15">
      <c r="B117" s="572"/>
      <c r="C117" s="573"/>
      <c r="D117" s="64"/>
      <c r="E117" s="166" t="s">
        <v>243</v>
      </c>
      <c r="F117" s="509" t="s">
        <v>244</v>
      </c>
      <c r="G117" s="544"/>
      <c r="H117" s="545"/>
      <c r="I117" s="167"/>
      <c r="J117" s="88"/>
      <c r="K117" s="88"/>
      <c r="L117" s="88"/>
      <c r="M117" s="88"/>
      <c r="N117" s="88"/>
      <c r="O117" s="88"/>
      <c r="P117" s="88"/>
      <c r="Q117" s="89"/>
      <c r="R117" s="150"/>
      <c r="S117" s="90"/>
      <c r="T117" s="90"/>
      <c r="U117" s="90"/>
      <c r="V117" s="90"/>
      <c r="W117" s="90"/>
      <c r="X117" s="90"/>
      <c r="Y117" s="90"/>
      <c r="Z117" s="90"/>
      <c r="AA117" s="90"/>
      <c r="AB117" s="92"/>
      <c r="AC117" s="443"/>
    </row>
    <row r="118" spans="2:44" ht="15.95" customHeight="1" x14ac:dyDescent="0.15">
      <c r="B118" s="572"/>
      <c r="C118" s="573"/>
      <c r="D118" s="64"/>
      <c r="E118" s="480" t="s">
        <v>36</v>
      </c>
      <c r="F118" s="512" t="s">
        <v>37</v>
      </c>
      <c r="G118" s="513"/>
      <c r="H118" s="514"/>
      <c r="I118" s="56" t="s">
        <v>70</v>
      </c>
      <c r="J118" s="30" t="s">
        <v>197</v>
      </c>
      <c r="K118" s="30"/>
      <c r="L118" s="30"/>
      <c r="M118" s="31"/>
      <c r="N118" s="31"/>
      <c r="O118" s="30"/>
      <c r="P118" s="30"/>
      <c r="Q118" s="32"/>
      <c r="R118" s="150"/>
      <c r="S118" s="90"/>
      <c r="T118" s="90"/>
      <c r="U118" s="90"/>
      <c r="V118" s="90"/>
      <c r="W118" s="90"/>
      <c r="X118" s="168"/>
      <c r="Y118" s="168"/>
      <c r="Z118" s="169"/>
      <c r="AA118" s="169"/>
      <c r="AB118" s="170" t="s">
        <v>106</v>
      </c>
      <c r="AC118" s="443"/>
      <c r="AE118" s="35" t="str">
        <f t="shared" ref="AE118:AE134" si="0">+I118</f>
        <v>□</v>
      </c>
      <c r="AH118" s="38" t="str">
        <f>IF(AE118&amp;AE119&amp;AE120&amp;AE121="■□□□","◎無し",IF(AE118&amp;AE119&amp;AE120&amp;AE121="□■□□","Ｅ適合",IF(AE118&amp;AE119&amp;AE120&amp;AE121="□□■□","●適合",IF(AE118&amp;AE119&amp;AE120&amp;AE121="□□□■","◆未達",IF(AE118&amp;AE119&amp;AE120&amp;AE121="□□□□","■未答","▼矛盾")))))</f>
        <v>■未答</v>
      </c>
      <c r="AI118" s="54"/>
      <c r="AL118" s="30" t="s">
        <v>92</v>
      </c>
      <c r="AM118" s="46" t="s">
        <v>94</v>
      </c>
      <c r="AN118" s="46" t="s">
        <v>93</v>
      </c>
      <c r="AO118" s="46" t="s">
        <v>95</v>
      </c>
      <c r="AP118" s="46" t="s">
        <v>96</v>
      </c>
      <c r="AQ118" s="46" t="s">
        <v>97</v>
      </c>
      <c r="AR118" s="46" t="s">
        <v>87</v>
      </c>
    </row>
    <row r="119" spans="2:44" ht="15.95" customHeight="1" x14ac:dyDescent="0.15">
      <c r="B119" s="572"/>
      <c r="C119" s="573"/>
      <c r="D119" s="64"/>
      <c r="E119" s="528"/>
      <c r="F119" s="522"/>
      <c r="G119" s="523"/>
      <c r="H119" s="524"/>
      <c r="I119" s="56" t="s">
        <v>98</v>
      </c>
      <c r="J119" s="30" t="s">
        <v>198</v>
      </c>
      <c r="K119" s="30"/>
      <c r="L119" s="30"/>
      <c r="M119" s="30"/>
      <c r="N119" s="30"/>
      <c r="O119" s="30"/>
      <c r="P119" s="30"/>
      <c r="Q119" s="32"/>
      <c r="R119" s="436" t="s">
        <v>245</v>
      </c>
      <c r="S119" s="437"/>
      <c r="T119" s="437"/>
      <c r="U119" s="437"/>
      <c r="V119" s="437"/>
      <c r="W119" s="437"/>
      <c r="X119" s="592" t="s">
        <v>246</v>
      </c>
      <c r="Y119" s="592"/>
      <c r="Z119" s="433"/>
      <c r="AA119" s="433"/>
      <c r="AB119" s="92"/>
      <c r="AC119" s="443"/>
      <c r="AE119" s="1" t="str">
        <f t="shared" si="0"/>
        <v>□</v>
      </c>
      <c r="AH119" s="153" t="s">
        <v>247</v>
      </c>
      <c r="AJ119" s="171" t="str">
        <f>IF(Z119=0,"■未答",DEGREES(ATAN(1/Z119)))</f>
        <v>■未答</v>
      </c>
      <c r="AL119" s="30"/>
      <c r="AM119" s="36" t="s">
        <v>65</v>
      </c>
      <c r="AN119" s="36" t="s">
        <v>201</v>
      </c>
      <c r="AO119" s="36" t="s">
        <v>66</v>
      </c>
      <c r="AP119" s="36" t="s">
        <v>67</v>
      </c>
      <c r="AQ119" s="38" t="s">
        <v>88</v>
      </c>
      <c r="AR119" s="38" t="s">
        <v>68</v>
      </c>
    </row>
    <row r="120" spans="2:44" ht="15.95" customHeight="1" x14ac:dyDescent="0.15">
      <c r="B120" s="572"/>
      <c r="C120" s="573"/>
      <c r="D120" s="64"/>
      <c r="E120" s="528"/>
      <c r="F120" s="522"/>
      <c r="G120" s="523"/>
      <c r="H120" s="524"/>
      <c r="I120" s="56" t="s">
        <v>102</v>
      </c>
      <c r="J120" s="450" t="s">
        <v>204</v>
      </c>
      <c r="K120" s="450"/>
      <c r="L120" s="450"/>
      <c r="M120" s="450"/>
      <c r="N120" s="450"/>
      <c r="O120" s="450"/>
      <c r="P120" s="450"/>
      <c r="Q120" s="451"/>
      <c r="R120" s="427" t="s">
        <v>248</v>
      </c>
      <c r="S120" s="428"/>
      <c r="T120" s="428"/>
      <c r="U120" s="428"/>
      <c r="V120" s="161" t="s">
        <v>156</v>
      </c>
      <c r="W120" s="437" t="s">
        <v>249</v>
      </c>
      <c r="X120" s="437"/>
      <c r="Y120" s="161" t="s">
        <v>137</v>
      </c>
      <c r="Z120" s="446" t="s">
        <v>250</v>
      </c>
      <c r="AA120" s="428"/>
      <c r="AB120" s="172"/>
      <c r="AC120" s="443"/>
      <c r="AE120" s="1" t="str">
        <f t="shared" si="0"/>
        <v>□</v>
      </c>
      <c r="AH120" s="153" t="s">
        <v>160</v>
      </c>
      <c r="AJ120" s="36" t="str">
        <f>IF(AJ119&gt;45,IF(V120&amp;Y120="■□","●適合",IF(V120&amp;Y120="□■","◆未達",IF(V120&amp;Y120="□□","■未答","▼矛盾"))),IF(V120&amp;Y120="■□","◎十分",IF(V120&amp;Y120="□■","●適合",IF(V120&amp;Y120="□□","■未答","▼矛盾"))))</f>
        <v>■未答</v>
      </c>
    </row>
    <row r="121" spans="2:44" ht="15.95" customHeight="1" x14ac:dyDescent="0.15">
      <c r="B121" s="572"/>
      <c r="C121" s="573"/>
      <c r="D121" s="64"/>
      <c r="E121" s="529"/>
      <c r="F121" s="515"/>
      <c r="G121" s="516"/>
      <c r="H121" s="517"/>
      <c r="I121" s="56" t="s">
        <v>137</v>
      </c>
      <c r="J121" s="450" t="s">
        <v>208</v>
      </c>
      <c r="K121" s="450"/>
      <c r="L121" s="450"/>
      <c r="M121" s="450"/>
      <c r="N121" s="450"/>
      <c r="O121" s="450"/>
      <c r="P121" s="450"/>
      <c r="Q121" s="451"/>
      <c r="R121" s="590" t="s">
        <v>251</v>
      </c>
      <c r="S121" s="591"/>
      <c r="T121" s="591"/>
      <c r="U121" s="591"/>
      <c r="V121" s="591"/>
      <c r="W121" s="591"/>
      <c r="X121" s="62"/>
      <c r="Y121" s="62"/>
      <c r="Z121" s="62"/>
      <c r="AA121" s="81" t="s">
        <v>252</v>
      </c>
      <c r="AB121" s="83"/>
      <c r="AC121" s="444"/>
      <c r="AE121" s="1" t="str">
        <f t="shared" si="0"/>
        <v>□</v>
      </c>
      <c r="AH121" s="153" t="s">
        <v>253</v>
      </c>
      <c r="AJ121" s="38" t="str">
        <f>IF(X121&gt;0,IF(X121&lt;700,"◆低すぎ",IF(X121&gt;900,"◆高すぎ","●適合")),"■未答")</f>
        <v>■未答</v>
      </c>
    </row>
    <row r="122" spans="2:44" ht="12" customHeight="1" x14ac:dyDescent="0.15">
      <c r="B122" s="572"/>
      <c r="C122" s="573"/>
      <c r="D122" s="64"/>
      <c r="E122" s="480" t="s">
        <v>38</v>
      </c>
      <c r="F122" s="512" t="s">
        <v>39</v>
      </c>
      <c r="G122" s="513"/>
      <c r="H122" s="514"/>
      <c r="I122" s="50" t="s">
        <v>137</v>
      </c>
      <c r="J122" s="536" t="s">
        <v>254</v>
      </c>
      <c r="K122" s="536"/>
      <c r="L122" s="536"/>
      <c r="M122" s="536"/>
      <c r="N122" s="536"/>
      <c r="O122" s="536"/>
      <c r="P122" s="536"/>
      <c r="Q122" s="537"/>
      <c r="R122" s="72"/>
      <c r="S122" s="72"/>
      <c r="T122" s="72"/>
      <c r="U122" s="72"/>
      <c r="V122" s="72"/>
      <c r="W122" s="72"/>
      <c r="X122" s="72"/>
      <c r="Y122" s="72"/>
      <c r="Z122" s="72"/>
      <c r="AA122" s="72"/>
      <c r="AB122" s="72"/>
      <c r="AC122" s="434"/>
      <c r="AE122" s="35" t="str">
        <f t="shared" si="0"/>
        <v>□</v>
      </c>
      <c r="AH122" s="36" t="str">
        <f>IF(AE122&amp;AE123="■□","●適合",IF(AE122&amp;AE123="□■","◆未達",IF(AE122&amp;AE123="□□","■未答","▼矛盾")))</f>
        <v>■未答</v>
      </c>
      <c r="AI122" s="37"/>
      <c r="AL122" s="30" t="s">
        <v>83</v>
      </c>
      <c r="AM122" s="39" t="s">
        <v>84</v>
      </c>
      <c r="AN122" s="39" t="s">
        <v>85</v>
      </c>
      <c r="AO122" s="39" t="s">
        <v>86</v>
      </c>
      <c r="AP122" s="39" t="s">
        <v>87</v>
      </c>
    </row>
    <row r="123" spans="2:44" ht="12" customHeight="1" x14ac:dyDescent="0.15">
      <c r="B123" s="572"/>
      <c r="C123" s="573"/>
      <c r="D123" s="64"/>
      <c r="E123" s="529"/>
      <c r="F123" s="515"/>
      <c r="G123" s="516"/>
      <c r="H123" s="517"/>
      <c r="I123" s="59" t="s">
        <v>112</v>
      </c>
      <c r="J123" s="470" t="s">
        <v>255</v>
      </c>
      <c r="K123" s="470"/>
      <c r="L123" s="470"/>
      <c r="M123" s="470"/>
      <c r="N123" s="470"/>
      <c r="O123" s="470"/>
      <c r="P123" s="470"/>
      <c r="Q123" s="471"/>
      <c r="R123" s="63"/>
      <c r="S123" s="63"/>
      <c r="T123" s="63"/>
      <c r="U123" s="63"/>
      <c r="V123" s="63"/>
      <c r="W123" s="63"/>
      <c r="X123" s="63"/>
      <c r="Y123" s="63"/>
      <c r="Z123" s="63"/>
      <c r="AA123" s="63"/>
      <c r="AB123" s="63"/>
      <c r="AC123" s="435"/>
      <c r="AE123" s="1" t="str">
        <f t="shared" si="0"/>
        <v>□</v>
      </c>
      <c r="AM123" s="36" t="s">
        <v>66</v>
      </c>
      <c r="AN123" s="36" t="s">
        <v>67</v>
      </c>
      <c r="AO123" s="38" t="s">
        <v>88</v>
      </c>
      <c r="AP123" s="38" t="s">
        <v>68</v>
      </c>
    </row>
    <row r="124" spans="2:44" ht="12" customHeight="1" x14ac:dyDescent="0.15">
      <c r="B124" s="572"/>
      <c r="C124" s="573"/>
      <c r="D124" s="64"/>
      <c r="E124" s="480" t="s">
        <v>40</v>
      </c>
      <c r="F124" s="512" t="s">
        <v>41</v>
      </c>
      <c r="G124" s="513"/>
      <c r="H124" s="514"/>
      <c r="I124" s="50" t="s">
        <v>69</v>
      </c>
      <c r="J124" s="536" t="s">
        <v>256</v>
      </c>
      <c r="K124" s="536"/>
      <c r="L124" s="536"/>
      <c r="M124" s="536"/>
      <c r="N124" s="536"/>
      <c r="O124" s="536"/>
      <c r="P124" s="536"/>
      <c r="Q124" s="537"/>
      <c r="R124" s="72"/>
      <c r="S124" s="72"/>
      <c r="T124" s="72"/>
      <c r="U124" s="72"/>
      <c r="V124" s="72"/>
      <c r="W124" s="72"/>
      <c r="X124" s="72"/>
      <c r="Y124" s="72"/>
      <c r="Z124" s="72"/>
      <c r="AA124" s="72"/>
      <c r="AB124" s="72"/>
      <c r="AC124" s="434"/>
      <c r="AE124" s="35" t="str">
        <f t="shared" si="0"/>
        <v>□</v>
      </c>
      <c r="AH124" s="38" t="str">
        <f>IF(AE124&amp;AE125&amp;AE126="■□□","◎無し",IF(AE124&amp;AE125&amp;AE126="□■□","●適合",IF(AE124&amp;AE125&amp;AE126="□□■","◆未達",IF(AE124&amp;AE125&amp;AE126="□□□","■未答","▼矛盾"))))</f>
        <v>■未答</v>
      </c>
      <c r="AI124" s="54"/>
      <c r="AL124" s="30" t="s">
        <v>107</v>
      </c>
      <c r="AM124" s="39" t="s">
        <v>108</v>
      </c>
      <c r="AN124" s="39" t="s">
        <v>109</v>
      </c>
      <c r="AO124" s="39" t="s">
        <v>110</v>
      </c>
      <c r="AP124" s="39" t="s">
        <v>111</v>
      </c>
      <c r="AQ124" s="39" t="s">
        <v>87</v>
      </c>
    </row>
    <row r="125" spans="2:44" ht="12" customHeight="1" x14ac:dyDescent="0.15">
      <c r="B125" s="572"/>
      <c r="C125" s="573"/>
      <c r="D125" s="64"/>
      <c r="E125" s="528"/>
      <c r="F125" s="522"/>
      <c r="G125" s="523"/>
      <c r="H125" s="524"/>
      <c r="I125" s="56" t="s">
        <v>112</v>
      </c>
      <c r="J125" s="450" t="s">
        <v>254</v>
      </c>
      <c r="K125" s="450"/>
      <c r="L125" s="450"/>
      <c r="M125" s="450"/>
      <c r="N125" s="450"/>
      <c r="O125" s="450"/>
      <c r="P125" s="450"/>
      <c r="Q125" s="451"/>
      <c r="R125" s="42"/>
      <c r="S125" s="42"/>
      <c r="T125" s="42"/>
      <c r="U125" s="42"/>
      <c r="V125" s="42"/>
      <c r="W125" s="42"/>
      <c r="X125" s="42"/>
      <c r="Y125" s="42"/>
      <c r="Z125" s="42"/>
      <c r="AA125" s="42"/>
      <c r="AB125" s="42"/>
      <c r="AC125" s="431"/>
      <c r="AE125" s="1" t="str">
        <f t="shared" si="0"/>
        <v>□</v>
      </c>
      <c r="AL125" s="30"/>
      <c r="AM125" s="36" t="s">
        <v>65</v>
      </c>
      <c r="AN125" s="36" t="s">
        <v>66</v>
      </c>
      <c r="AO125" s="36" t="s">
        <v>67</v>
      </c>
      <c r="AP125" s="38" t="s">
        <v>88</v>
      </c>
      <c r="AQ125" s="38" t="s">
        <v>68</v>
      </c>
    </row>
    <row r="126" spans="2:44" ht="12" customHeight="1" x14ac:dyDescent="0.15">
      <c r="B126" s="572"/>
      <c r="C126" s="573"/>
      <c r="D126" s="64"/>
      <c r="E126" s="529"/>
      <c r="F126" s="515"/>
      <c r="G126" s="516"/>
      <c r="H126" s="517"/>
      <c r="I126" s="59" t="s">
        <v>102</v>
      </c>
      <c r="J126" s="470" t="s">
        <v>255</v>
      </c>
      <c r="K126" s="470"/>
      <c r="L126" s="470"/>
      <c r="M126" s="470"/>
      <c r="N126" s="470"/>
      <c r="O126" s="470"/>
      <c r="P126" s="470"/>
      <c r="Q126" s="471"/>
      <c r="R126" s="63"/>
      <c r="S126" s="63"/>
      <c r="T126" s="63"/>
      <c r="U126" s="63"/>
      <c r="V126" s="63"/>
      <c r="W126" s="63"/>
      <c r="X126" s="63"/>
      <c r="Y126" s="63"/>
      <c r="Z126" s="63"/>
      <c r="AA126" s="63"/>
      <c r="AB126" s="63"/>
      <c r="AC126" s="435"/>
      <c r="AE126" s="1" t="str">
        <f t="shared" si="0"/>
        <v>□</v>
      </c>
    </row>
    <row r="127" spans="2:44" ht="26.1" customHeight="1" x14ac:dyDescent="0.15">
      <c r="B127" s="572"/>
      <c r="C127" s="573"/>
      <c r="D127" s="64"/>
      <c r="E127" s="480" t="s">
        <v>257</v>
      </c>
      <c r="F127" s="512" t="s">
        <v>258</v>
      </c>
      <c r="G127" s="513"/>
      <c r="H127" s="514"/>
      <c r="I127" s="56" t="s">
        <v>81</v>
      </c>
      <c r="J127" s="548" t="s">
        <v>259</v>
      </c>
      <c r="K127" s="548"/>
      <c r="L127" s="548"/>
      <c r="M127" s="548"/>
      <c r="N127" s="548"/>
      <c r="O127" s="548"/>
      <c r="P127" s="548"/>
      <c r="Q127" s="549"/>
      <c r="R127" s="137"/>
      <c r="S127" s="72"/>
      <c r="T127" s="72"/>
      <c r="U127" s="72"/>
      <c r="V127" s="72"/>
      <c r="W127" s="72"/>
      <c r="X127" s="72"/>
      <c r="Y127" s="72"/>
      <c r="Z127" s="72"/>
      <c r="AA127" s="72"/>
      <c r="AB127" s="72"/>
      <c r="AC127" s="434"/>
      <c r="AE127" s="35" t="str">
        <f t="shared" si="0"/>
        <v>□</v>
      </c>
      <c r="AH127" s="38" t="str">
        <f>IF(AE127&amp;AE128&amp;AE129&amp;AE130="■□□□","◎無し",IF(AE127&amp;AE128&amp;AE129&amp;AE130="□■□□","●適済",IF(AE127&amp;AE128&amp;AE129&amp;AE130="□□■□","●適合",IF(AE127&amp;AE128&amp;AE129&amp;AE130="□□□■","◆未達",IF(AE127&amp;AE128&amp;AE129&amp;AE130="□□□□","■未答","▼矛盾")))))</f>
        <v>■未答</v>
      </c>
      <c r="AI127" s="54"/>
      <c r="AL127" s="30" t="s">
        <v>92</v>
      </c>
      <c r="AM127" s="46" t="s">
        <v>94</v>
      </c>
      <c r="AN127" s="46" t="s">
        <v>93</v>
      </c>
      <c r="AO127" s="46" t="s">
        <v>95</v>
      </c>
      <c r="AP127" s="46" t="s">
        <v>96</v>
      </c>
      <c r="AQ127" s="46" t="s">
        <v>97</v>
      </c>
      <c r="AR127" s="46" t="s">
        <v>87</v>
      </c>
    </row>
    <row r="128" spans="2:44" ht="12" customHeight="1" x14ac:dyDescent="0.15">
      <c r="B128" s="572"/>
      <c r="C128" s="573"/>
      <c r="D128" s="64"/>
      <c r="E128" s="528"/>
      <c r="F128" s="522"/>
      <c r="G128" s="523"/>
      <c r="H128" s="524"/>
      <c r="I128" s="56" t="s">
        <v>112</v>
      </c>
      <c r="J128" s="450" t="s">
        <v>254</v>
      </c>
      <c r="K128" s="450"/>
      <c r="L128" s="450"/>
      <c r="M128" s="450"/>
      <c r="N128" s="450"/>
      <c r="O128" s="450"/>
      <c r="P128" s="450"/>
      <c r="Q128" s="451"/>
      <c r="R128" s="49"/>
      <c r="S128" s="42"/>
      <c r="T128" s="42"/>
      <c r="U128" s="42"/>
      <c r="V128" s="42"/>
      <c r="W128" s="42"/>
      <c r="X128" s="42"/>
      <c r="Y128" s="42"/>
      <c r="Z128" s="42"/>
      <c r="AA128" s="42"/>
      <c r="AB128" s="42"/>
      <c r="AC128" s="431"/>
      <c r="AE128" s="1" t="str">
        <f t="shared" si="0"/>
        <v>□</v>
      </c>
      <c r="AL128" s="30"/>
      <c r="AM128" s="36" t="s">
        <v>65</v>
      </c>
      <c r="AN128" s="36" t="s">
        <v>260</v>
      </c>
      <c r="AO128" s="36" t="s">
        <v>66</v>
      </c>
      <c r="AP128" s="36" t="s">
        <v>67</v>
      </c>
      <c r="AQ128" s="38" t="s">
        <v>88</v>
      </c>
      <c r="AR128" s="38" t="s">
        <v>68</v>
      </c>
    </row>
    <row r="129" spans="2:61" ht="12" customHeight="1" x14ac:dyDescent="0.15">
      <c r="B129" s="572"/>
      <c r="C129" s="573"/>
      <c r="D129" s="64"/>
      <c r="E129" s="528"/>
      <c r="F129" s="522"/>
      <c r="G129" s="523"/>
      <c r="H129" s="524"/>
      <c r="I129" s="56" t="s">
        <v>102</v>
      </c>
      <c r="J129" s="450" t="s">
        <v>261</v>
      </c>
      <c r="K129" s="450"/>
      <c r="L129" s="450"/>
      <c r="M129" s="450"/>
      <c r="N129" s="450"/>
      <c r="O129" s="450"/>
      <c r="P129" s="450"/>
      <c r="Q129" s="451"/>
      <c r="R129" s="49"/>
      <c r="S129" s="42"/>
      <c r="T129" s="42"/>
      <c r="U129" s="42"/>
      <c r="V129" s="42"/>
      <c r="W129" s="42"/>
      <c r="X129" s="42"/>
      <c r="Y129" s="42"/>
      <c r="Z129" s="42"/>
      <c r="AA129" s="42"/>
      <c r="AB129" s="42"/>
      <c r="AC129" s="431"/>
      <c r="AE129" s="1" t="str">
        <f t="shared" si="0"/>
        <v>□</v>
      </c>
    </row>
    <row r="130" spans="2:61" ht="12" customHeight="1" x14ac:dyDescent="0.15">
      <c r="B130" s="572"/>
      <c r="C130" s="573"/>
      <c r="D130" s="64"/>
      <c r="E130" s="529"/>
      <c r="F130" s="515"/>
      <c r="G130" s="516"/>
      <c r="H130" s="517"/>
      <c r="I130" s="59" t="s">
        <v>262</v>
      </c>
      <c r="J130" s="470" t="s">
        <v>255</v>
      </c>
      <c r="K130" s="470"/>
      <c r="L130" s="470"/>
      <c r="M130" s="470"/>
      <c r="N130" s="470"/>
      <c r="O130" s="470"/>
      <c r="P130" s="470"/>
      <c r="Q130" s="471"/>
      <c r="R130" s="176"/>
      <c r="S130" s="63"/>
      <c r="T130" s="63"/>
      <c r="U130" s="63"/>
      <c r="V130" s="63"/>
      <c r="W130" s="63"/>
      <c r="X130" s="63"/>
      <c r="Y130" s="63"/>
      <c r="Z130" s="63"/>
      <c r="AA130" s="63"/>
      <c r="AB130" s="63"/>
      <c r="AC130" s="435"/>
      <c r="AE130" s="1" t="str">
        <f t="shared" si="0"/>
        <v>□</v>
      </c>
    </row>
    <row r="131" spans="2:61" ht="12" customHeight="1" x14ac:dyDescent="0.15">
      <c r="B131" s="572"/>
      <c r="C131" s="573"/>
      <c r="D131" s="64"/>
      <c r="E131" s="480" t="s">
        <v>263</v>
      </c>
      <c r="F131" s="512" t="s">
        <v>264</v>
      </c>
      <c r="G131" s="513"/>
      <c r="H131" s="514"/>
      <c r="I131" s="50" t="s">
        <v>265</v>
      </c>
      <c r="J131" s="536" t="s">
        <v>266</v>
      </c>
      <c r="K131" s="536"/>
      <c r="L131" s="536"/>
      <c r="M131" s="536"/>
      <c r="N131" s="536"/>
      <c r="O131" s="536"/>
      <c r="P131" s="536"/>
      <c r="Q131" s="537"/>
      <c r="R131" s="137"/>
      <c r="S131" s="72"/>
      <c r="T131" s="72"/>
      <c r="U131" s="72"/>
      <c r="V131" s="72"/>
      <c r="W131" s="72"/>
      <c r="X131" s="72"/>
      <c r="Y131" s="72"/>
      <c r="Z131" s="72"/>
      <c r="AA131" s="72"/>
      <c r="AB131" s="72"/>
      <c r="AC131" s="434"/>
      <c r="AE131" s="35" t="str">
        <f t="shared" si="0"/>
        <v>□</v>
      </c>
      <c r="AH131" s="38" t="str">
        <f>IF(AE131&amp;AE132&amp;AE133&amp;AE134="■□□□","◎無し",IF(AE131&amp;AE132&amp;AE133&amp;AE134="□■□□","●適済",IF(AE131&amp;AE132&amp;AE133&amp;AE134="□□■□","●適合",IF(AE131&amp;AE132&amp;AE133&amp;AE134="□□□■","◆未達",IF(AE131&amp;AE132&amp;AE133&amp;AE134="□□□□","■未答","▼矛盾")))))</f>
        <v>■未答</v>
      </c>
      <c r="AI131" s="54"/>
      <c r="AL131" s="30" t="s">
        <v>92</v>
      </c>
      <c r="AM131" s="46" t="s">
        <v>94</v>
      </c>
      <c r="AN131" s="46" t="s">
        <v>93</v>
      </c>
      <c r="AO131" s="46" t="s">
        <v>95</v>
      </c>
      <c r="AP131" s="46" t="s">
        <v>96</v>
      </c>
      <c r="AQ131" s="46" t="s">
        <v>97</v>
      </c>
      <c r="AR131" s="46" t="s">
        <v>87</v>
      </c>
    </row>
    <row r="132" spans="2:61" ht="12" customHeight="1" x14ac:dyDescent="0.15">
      <c r="B132" s="572"/>
      <c r="C132" s="573"/>
      <c r="D132" s="64"/>
      <c r="E132" s="528"/>
      <c r="F132" s="522"/>
      <c r="G132" s="523"/>
      <c r="H132" s="524"/>
      <c r="I132" s="56" t="s">
        <v>112</v>
      </c>
      <c r="J132" s="450" t="s">
        <v>254</v>
      </c>
      <c r="K132" s="450"/>
      <c r="L132" s="450"/>
      <c r="M132" s="450"/>
      <c r="N132" s="450"/>
      <c r="O132" s="450"/>
      <c r="P132" s="450"/>
      <c r="Q132" s="451"/>
      <c r="R132" s="49"/>
      <c r="S132" s="42"/>
      <c r="T132" s="42"/>
      <c r="U132" s="42"/>
      <c r="V132" s="42"/>
      <c r="W132" s="42"/>
      <c r="X132" s="42"/>
      <c r="Y132" s="42"/>
      <c r="Z132" s="42"/>
      <c r="AA132" s="42"/>
      <c r="AB132" s="42"/>
      <c r="AC132" s="431"/>
      <c r="AE132" s="1" t="str">
        <f t="shared" si="0"/>
        <v>□</v>
      </c>
      <c r="AL132" s="30"/>
      <c r="AM132" s="36" t="s">
        <v>65</v>
      </c>
      <c r="AN132" s="36" t="s">
        <v>260</v>
      </c>
      <c r="AO132" s="36" t="s">
        <v>66</v>
      </c>
      <c r="AP132" s="36" t="s">
        <v>67</v>
      </c>
      <c r="AQ132" s="38" t="s">
        <v>88</v>
      </c>
      <c r="AR132" s="38" t="s">
        <v>68</v>
      </c>
    </row>
    <row r="133" spans="2:61" ht="12" customHeight="1" x14ac:dyDescent="0.15">
      <c r="B133" s="572"/>
      <c r="C133" s="573"/>
      <c r="D133" s="64"/>
      <c r="E133" s="528"/>
      <c r="F133" s="522"/>
      <c r="G133" s="523"/>
      <c r="H133" s="524"/>
      <c r="I133" s="56" t="s">
        <v>102</v>
      </c>
      <c r="J133" s="450" t="s">
        <v>261</v>
      </c>
      <c r="K133" s="450"/>
      <c r="L133" s="450"/>
      <c r="M133" s="450"/>
      <c r="N133" s="450"/>
      <c r="O133" s="450"/>
      <c r="P133" s="450"/>
      <c r="Q133" s="451"/>
      <c r="R133" s="49"/>
      <c r="S133" s="42"/>
      <c r="T133" s="42"/>
      <c r="U133" s="42"/>
      <c r="V133" s="42"/>
      <c r="W133" s="42"/>
      <c r="X133" s="42"/>
      <c r="Y133" s="42"/>
      <c r="Z133" s="42"/>
      <c r="AA133" s="42"/>
      <c r="AB133" s="42"/>
      <c r="AC133" s="431"/>
      <c r="AE133" s="1" t="str">
        <f t="shared" si="0"/>
        <v>□</v>
      </c>
    </row>
    <row r="134" spans="2:61" ht="12" customHeight="1" x14ac:dyDescent="0.15">
      <c r="B134" s="572"/>
      <c r="C134" s="573"/>
      <c r="D134" s="64"/>
      <c r="E134" s="528"/>
      <c r="F134" s="522"/>
      <c r="G134" s="523"/>
      <c r="H134" s="524"/>
      <c r="I134" s="59" t="s">
        <v>262</v>
      </c>
      <c r="J134" s="470" t="s">
        <v>255</v>
      </c>
      <c r="K134" s="470"/>
      <c r="L134" s="470"/>
      <c r="M134" s="470"/>
      <c r="N134" s="470"/>
      <c r="O134" s="470"/>
      <c r="P134" s="470"/>
      <c r="Q134" s="471"/>
      <c r="R134" s="176"/>
      <c r="S134" s="63"/>
      <c r="T134" s="63"/>
      <c r="U134" s="63"/>
      <c r="V134" s="63"/>
      <c r="W134" s="63"/>
      <c r="X134" s="63"/>
      <c r="Y134" s="63"/>
      <c r="Z134" s="63"/>
      <c r="AA134" s="63"/>
      <c r="AB134" s="63"/>
      <c r="AC134" s="435"/>
      <c r="AE134" s="1" t="str">
        <f t="shared" si="0"/>
        <v>□</v>
      </c>
    </row>
    <row r="135" spans="2:61" ht="3.75" customHeight="1" x14ac:dyDescent="0.15">
      <c r="B135" s="572"/>
      <c r="C135" s="573"/>
      <c r="D135" s="657" t="s">
        <v>42</v>
      </c>
      <c r="E135" s="608"/>
      <c r="F135" s="608"/>
      <c r="G135" s="608"/>
      <c r="H135" s="609"/>
      <c r="I135" s="98"/>
      <c r="J135" s="174"/>
      <c r="K135" s="174"/>
      <c r="L135" s="174"/>
      <c r="M135" s="174"/>
      <c r="N135" s="174"/>
      <c r="O135" s="174"/>
      <c r="P135" s="174"/>
      <c r="Q135" s="175"/>
      <c r="R135" s="137"/>
      <c r="S135" s="72"/>
      <c r="T135" s="72"/>
      <c r="U135" s="72"/>
      <c r="V135" s="72"/>
      <c r="W135" s="72"/>
      <c r="X135" s="72"/>
      <c r="Y135" s="72"/>
      <c r="Z135" s="72"/>
      <c r="AA135" s="72"/>
      <c r="AB135" s="72"/>
      <c r="AC135" s="434"/>
    </row>
    <row r="136" spans="2:61" ht="18" customHeight="1" x14ac:dyDescent="0.15">
      <c r="B136" s="572"/>
      <c r="C136" s="573"/>
      <c r="D136" s="607"/>
      <c r="E136" s="610"/>
      <c r="F136" s="610"/>
      <c r="G136" s="610"/>
      <c r="H136" s="611"/>
      <c r="I136" s="312" t="s">
        <v>81</v>
      </c>
      <c r="J136" s="307" t="s">
        <v>238</v>
      </c>
      <c r="K136" s="307"/>
      <c r="L136" s="307"/>
      <c r="M136" s="307"/>
      <c r="N136" s="307"/>
      <c r="O136" s="238"/>
      <c r="P136" s="238"/>
      <c r="Q136" s="239"/>
      <c r="R136" s="308"/>
      <c r="S136" s="596"/>
      <c r="T136" s="596"/>
      <c r="U136" s="596"/>
      <c r="V136" s="596"/>
      <c r="W136" s="596"/>
      <c r="X136" s="596"/>
      <c r="Y136" s="596"/>
      <c r="Z136" s="596"/>
      <c r="AA136" s="596"/>
      <c r="AB136" s="597"/>
      <c r="AC136" s="431"/>
      <c r="AE136" s="35" t="str">
        <f>+I136</f>
        <v>□</v>
      </c>
      <c r="AH136" s="38" t="str">
        <f>IF(AE136&amp;AE137&amp;AE138="■□□","●適合",IF(AE136&amp;AE137&amp;AE138="□■□","◆未達",IF(AE136&amp;AE137&amp;AE138="□□■","◆未達",IF(AE136&amp;AE137&amp;AE138="□□□","■未答","▼矛盾"))))</f>
        <v>■未答</v>
      </c>
      <c r="AI136" s="54"/>
      <c r="AL136" s="30" t="s">
        <v>107</v>
      </c>
      <c r="AM136" s="39" t="s">
        <v>108</v>
      </c>
      <c r="AN136" s="39" t="s">
        <v>109</v>
      </c>
      <c r="AO136" s="39" t="s">
        <v>110</v>
      </c>
      <c r="AP136" s="39" t="s">
        <v>111</v>
      </c>
      <c r="AQ136" s="39" t="s">
        <v>87</v>
      </c>
    </row>
    <row r="137" spans="2:61" ht="18" customHeight="1" x14ac:dyDescent="0.15">
      <c r="B137" s="572"/>
      <c r="C137" s="573"/>
      <c r="D137" s="607"/>
      <c r="E137" s="610"/>
      <c r="F137" s="610"/>
      <c r="G137" s="610"/>
      <c r="H137" s="611"/>
      <c r="I137" s="312" t="s">
        <v>81</v>
      </c>
      <c r="J137" s="307" t="s">
        <v>239</v>
      </c>
      <c r="K137" s="307"/>
      <c r="L137" s="307"/>
      <c r="M137" s="307"/>
      <c r="N137" s="307"/>
      <c r="O137" s="238"/>
      <c r="P137" s="238"/>
      <c r="Q137" s="239"/>
      <c r="R137" s="308"/>
      <c r="S137" s="440"/>
      <c r="T137" s="440"/>
      <c r="U137" s="440"/>
      <c r="V137" s="440"/>
      <c r="W137" s="440"/>
      <c r="X137" s="440"/>
      <c r="Y137" s="440"/>
      <c r="Z137" s="440"/>
      <c r="AA137" s="440"/>
      <c r="AB137" s="441"/>
      <c r="AC137" s="431"/>
      <c r="AE137" s="1" t="str">
        <f>+I137</f>
        <v>□</v>
      </c>
      <c r="AL137" s="30"/>
      <c r="AM137" s="36" t="s">
        <v>66</v>
      </c>
      <c r="AN137" s="36" t="s">
        <v>67</v>
      </c>
      <c r="AO137" s="36" t="s">
        <v>67</v>
      </c>
      <c r="AP137" s="38" t="s">
        <v>88</v>
      </c>
      <c r="AQ137" s="38" t="s">
        <v>68</v>
      </c>
    </row>
    <row r="138" spans="2:61" ht="18" customHeight="1" x14ac:dyDescent="0.15">
      <c r="B138" s="572"/>
      <c r="C138" s="573"/>
      <c r="D138" s="607"/>
      <c r="E138" s="610"/>
      <c r="F138" s="610"/>
      <c r="G138" s="610"/>
      <c r="H138" s="611"/>
      <c r="I138" s="312" t="s">
        <v>81</v>
      </c>
      <c r="J138" s="307" t="s">
        <v>240</v>
      </c>
      <c r="K138" s="307"/>
      <c r="L138" s="307"/>
      <c r="M138" s="307"/>
      <c r="N138" s="307"/>
      <c r="O138" s="238"/>
      <c r="P138" s="238"/>
      <c r="Q138" s="239"/>
      <c r="R138" s="308"/>
      <c r="S138" s="440"/>
      <c r="T138" s="440"/>
      <c r="U138" s="440"/>
      <c r="V138" s="440"/>
      <c r="W138" s="440"/>
      <c r="X138" s="440"/>
      <c r="Y138" s="440"/>
      <c r="Z138" s="440"/>
      <c r="AA138" s="440"/>
      <c r="AB138" s="441"/>
      <c r="AC138" s="431"/>
      <c r="AE138" s="1" t="str">
        <f>+I138</f>
        <v>□</v>
      </c>
    </row>
    <row r="139" spans="2:61" ht="6.75" customHeight="1" x14ac:dyDescent="0.15">
      <c r="B139" s="572"/>
      <c r="C139" s="573"/>
      <c r="D139" s="607"/>
      <c r="E139" s="610"/>
      <c r="F139" s="610"/>
      <c r="G139" s="610"/>
      <c r="H139" s="611"/>
      <c r="I139" s="87"/>
      <c r="J139" s="30"/>
      <c r="K139" s="30"/>
      <c r="L139" s="30"/>
      <c r="M139" s="30"/>
      <c r="N139" s="30"/>
      <c r="O139" s="30"/>
      <c r="P139" s="30"/>
      <c r="Q139" s="32"/>
      <c r="R139" s="41"/>
      <c r="S139" s="91"/>
      <c r="T139" s="91"/>
      <c r="U139" s="91"/>
      <c r="V139" s="91"/>
      <c r="W139" s="91"/>
      <c r="X139" s="91"/>
      <c r="Y139" s="91"/>
      <c r="Z139" s="91"/>
      <c r="AA139" s="91"/>
      <c r="AB139" s="91"/>
      <c r="AC139" s="435"/>
    </row>
    <row r="140" spans="2:61" s="135" customFormat="1" ht="12.95" customHeight="1" x14ac:dyDescent="0.15">
      <c r="B140" s="572"/>
      <c r="C140" s="573"/>
      <c r="D140" s="577"/>
      <c r="E140" s="164" t="s">
        <v>268</v>
      </c>
      <c r="F140" s="509" t="s">
        <v>269</v>
      </c>
      <c r="G140" s="510"/>
      <c r="H140" s="511"/>
      <c r="I140" s="177"/>
      <c r="J140" s="51"/>
      <c r="K140" s="51"/>
      <c r="L140" s="51"/>
      <c r="M140" s="51"/>
      <c r="N140" s="51"/>
      <c r="O140" s="51"/>
      <c r="P140" s="51"/>
      <c r="Q140" s="52"/>
      <c r="R140" s="84"/>
      <c r="S140" s="85"/>
      <c r="T140" s="85"/>
      <c r="U140" s="85"/>
      <c r="V140" s="85"/>
      <c r="W140" s="85"/>
      <c r="X140" s="85"/>
      <c r="Y140" s="85"/>
      <c r="Z140" s="85"/>
      <c r="AA140" s="85"/>
      <c r="AB140" s="178"/>
      <c r="AC140" s="434"/>
      <c r="AH140" s="136"/>
      <c r="AI140" s="136"/>
      <c r="AJ140" s="136"/>
      <c r="AK140" s="136"/>
      <c r="AL140" s="136"/>
      <c r="AM140" s="136"/>
      <c r="AN140" s="136"/>
      <c r="AO140" s="136"/>
      <c r="AP140" s="136"/>
      <c r="BB140" s="136"/>
      <c r="BC140" s="136"/>
      <c r="BD140" s="136"/>
      <c r="BE140" s="136"/>
      <c r="BF140" s="136"/>
      <c r="BG140" s="136"/>
      <c r="BH140" s="136"/>
      <c r="BI140" s="136"/>
    </row>
    <row r="141" spans="2:61" ht="12.95" customHeight="1" x14ac:dyDescent="0.15">
      <c r="B141" s="572"/>
      <c r="C141" s="573"/>
      <c r="D141" s="578"/>
      <c r="E141" s="166" t="s">
        <v>243</v>
      </c>
      <c r="F141" s="509" t="s">
        <v>244</v>
      </c>
      <c r="G141" s="544"/>
      <c r="H141" s="545"/>
      <c r="I141" s="167"/>
      <c r="J141" s="88"/>
      <c r="K141" s="88"/>
      <c r="L141" s="88"/>
      <c r="M141" s="88"/>
      <c r="N141" s="88"/>
      <c r="O141" s="88"/>
      <c r="P141" s="88"/>
      <c r="Q141" s="89"/>
      <c r="R141" s="150"/>
      <c r="S141" s="90"/>
      <c r="T141" s="90"/>
      <c r="U141" s="90"/>
      <c r="V141" s="90"/>
      <c r="W141" s="90"/>
      <c r="X141" s="90"/>
      <c r="Y141" s="90"/>
      <c r="Z141" s="90"/>
      <c r="AA141" s="90"/>
      <c r="AB141" s="92"/>
      <c r="AC141" s="431"/>
    </row>
    <row r="142" spans="2:61" s="135" customFormat="1" ht="18" customHeight="1" x14ac:dyDescent="0.15">
      <c r="B142" s="572"/>
      <c r="C142" s="573"/>
      <c r="D142" s="578"/>
      <c r="E142" s="693" t="s">
        <v>270</v>
      </c>
      <c r="F142" s="412" t="s">
        <v>271</v>
      </c>
      <c r="G142" s="413"/>
      <c r="H142" s="414"/>
      <c r="I142" s="305" t="s">
        <v>81</v>
      </c>
      <c r="J142" s="307" t="s">
        <v>368</v>
      </c>
      <c r="K142" s="30"/>
      <c r="L142" s="30"/>
      <c r="M142" s="30"/>
      <c r="N142" s="30"/>
      <c r="O142" s="30"/>
      <c r="P142" s="30"/>
      <c r="Q142" s="32"/>
      <c r="R142" s="306" t="s">
        <v>81</v>
      </c>
      <c r="S142" s="307" t="s">
        <v>437</v>
      </c>
      <c r="T142" s="309"/>
      <c r="U142" s="309"/>
      <c r="V142" s="309"/>
      <c r="W142" s="309"/>
      <c r="X142" s="309"/>
      <c r="Y142" s="309"/>
      <c r="Z142" s="309"/>
      <c r="AA142" s="309"/>
      <c r="AB142" s="92"/>
      <c r="AC142" s="431"/>
      <c r="AE142" s="135" t="str">
        <f>I142</f>
        <v>□</v>
      </c>
      <c r="AF142" s="135" t="str">
        <f>R142</f>
        <v>□</v>
      </c>
      <c r="AH142" s="38" t="str">
        <f>IF(AE142&amp;AE145&amp;AE146="■□□","◎無し",IF(AE142&amp;AE145&amp;AE146="□■□","●適合",IF(AE142&amp;AE145&amp;AE146="□□■","◆未達",IF(AE142&amp;AE145&amp;AE146="□□□","■未答","▼矛盾"))))</f>
        <v>■未答</v>
      </c>
      <c r="AI142" s="54"/>
      <c r="AJ142" s="39" t="str">
        <f>IF(AF142&amp;AF143&amp;AF144="■□□","◎無し",IF(AF142&amp;AF143&amp;AF144="□■□","●適合",IF(AF142&amp;AF143&amp;AF144="□□■","●適合",IF(AF142&amp;AF143&amp;AF144="□■■","●適合",IF(AF142&amp;AF143&amp;AF144="□□□","■未答","▼矛盾")))))</f>
        <v>■未答</v>
      </c>
      <c r="AK142" s="2"/>
      <c r="AL142" s="30" t="s">
        <v>107</v>
      </c>
      <c r="AM142" s="39" t="s">
        <v>108</v>
      </c>
      <c r="AN142" s="39" t="s">
        <v>109</v>
      </c>
      <c r="AO142" s="39" t="s">
        <v>110</v>
      </c>
      <c r="AP142" s="39" t="s">
        <v>111</v>
      </c>
      <c r="AQ142" s="39" t="s">
        <v>87</v>
      </c>
      <c r="AR142" s="260"/>
      <c r="BB142" s="136"/>
      <c r="BC142" s="136"/>
      <c r="BD142" s="136"/>
      <c r="BE142" s="136"/>
      <c r="BF142" s="136"/>
      <c r="BG142" s="136"/>
      <c r="BH142" s="136"/>
      <c r="BI142" s="136"/>
    </row>
    <row r="143" spans="2:61" s="135" customFormat="1" ht="18" customHeight="1" x14ac:dyDescent="0.15">
      <c r="B143" s="572"/>
      <c r="C143" s="573"/>
      <c r="D143" s="578"/>
      <c r="E143" s="694"/>
      <c r="F143" s="574"/>
      <c r="G143" s="575"/>
      <c r="H143" s="576"/>
      <c r="I143" s="240"/>
      <c r="J143" s="238"/>
      <c r="K143" s="30"/>
      <c r="L143" s="30"/>
      <c r="M143" s="30"/>
      <c r="N143" s="30"/>
      <c r="O143" s="30"/>
      <c r="P143" s="30"/>
      <c r="Q143" s="32"/>
      <c r="R143" s="306" t="s">
        <v>81</v>
      </c>
      <c r="S143" s="307" t="s">
        <v>439</v>
      </c>
      <c r="T143" s="309"/>
      <c r="U143" s="309"/>
      <c r="V143" s="309"/>
      <c r="W143" s="309"/>
      <c r="X143" s="309"/>
      <c r="Y143" s="309"/>
      <c r="Z143" s="309"/>
      <c r="AA143" s="309"/>
      <c r="AB143" s="92"/>
      <c r="AC143" s="431"/>
      <c r="AF143" s="135" t="str">
        <f>R143</f>
        <v>□</v>
      </c>
      <c r="AH143" s="54"/>
      <c r="AI143" s="54"/>
      <c r="AJ143" s="2"/>
      <c r="AK143" s="2"/>
      <c r="AL143" s="30"/>
      <c r="AM143" s="36" t="s">
        <v>65</v>
      </c>
      <c r="AN143" s="36" t="s">
        <v>66</v>
      </c>
      <c r="AO143" s="36" t="s">
        <v>67</v>
      </c>
      <c r="AP143" s="38" t="s">
        <v>88</v>
      </c>
      <c r="AQ143" s="38" t="s">
        <v>68</v>
      </c>
      <c r="AR143" s="261"/>
      <c r="BB143" s="136"/>
      <c r="BC143" s="136"/>
      <c r="BD143" s="136"/>
      <c r="BE143" s="136"/>
      <c r="BF143" s="136"/>
      <c r="BG143" s="136"/>
      <c r="BH143" s="136"/>
      <c r="BI143" s="136"/>
    </row>
    <row r="144" spans="2:61" s="135" customFormat="1" ht="18" customHeight="1" x14ac:dyDescent="0.15">
      <c r="B144" s="572"/>
      <c r="C144" s="573"/>
      <c r="D144" s="578"/>
      <c r="E144" s="694"/>
      <c r="F144" s="574"/>
      <c r="G144" s="575"/>
      <c r="H144" s="576"/>
      <c r="I144" s="240"/>
      <c r="J144" s="238"/>
      <c r="K144" s="30"/>
      <c r="L144" s="30"/>
      <c r="M144" s="30"/>
      <c r="N144" s="30"/>
      <c r="O144" s="30"/>
      <c r="P144" s="30"/>
      <c r="Q144" s="32"/>
      <c r="R144" s="306" t="s">
        <v>81</v>
      </c>
      <c r="S144" s="307" t="s">
        <v>438</v>
      </c>
      <c r="T144" s="309"/>
      <c r="U144" s="309"/>
      <c r="V144" s="309"/>
      <c r="W144" s="309"/>
      <c r="X144" s="309"/>
      <c r="Y144" s="309"/>
      <c r="Z144" s="309"/>
      <c r="AA144" s="309"/>
      <c r="AB144" s="92"/>
      <c r="AC144" s="431"/>
      <c r="AF144" s="135" t="str">
        <f>R144</f>
        <v>□</v>
      </c>
      <c r="AH144" s="54"/>
      <c r="AI144" s="54"/>
      <c r="AJ144" s="2"/>
      <c r="AK144" s="2"/>
      <c r="AL144" s="30" t="s">
        <v>107</v>
      </c>
      <c r="AM144" s="39" t="s">
        <v>108</v>
      </c>
      <c r="AN144" s="39" t="s">
        <v>109</v>
      </c>
      <c r="AO144" s="39" t="s">
        <v>110</v>
      </c>
      <c r="AP144" s="39" t="s">
        <v>453</v>
      </c>
      <c r="AQ144" s="39" t="s">
        <v>111</v>
      </c>
      <c r="AR144" s="39" t="s">
        <v>87</v>
      </c>
      <c r="BB144" s="136"/>
      <c r="BC144" s="136"/>
      <c r="BD144" s="136"/>
      <c r="BE144" s="136"/>
      <c r="BF144" s="136"/>
      <c r="BG144" s="136"/>
      <c r="BH144" s="136"/>
      <c r="BI144" s="136"/>
    </row>
    <row r="145" spans="2:61" ht="18" customHeight="1" x14ac:dyDescent="0.15">
      <c r="B145" s="572"/>
      <c r="C145" s="573"/>
      <c r="D145" s="578"/>
      <c r="E145" s="694"/>
      <c r="F145" s="574"/>
      <c r="G145" s="575"/>
      <c r="H145" s="576"/>
      <c r="I145" s="87"/>
      <c r="J145" s="88"/>
      <c r="K145" s="88"/>
      <c r="L145" s="88"/>
      <c r="M145" s="88"/>
      <c r="N145" s="88"/>
      <c r="O145" s="88"/>
      <c r="P145" s="88"/>
      <c r="Q145" s="89"/>
      <c r="R145" s="418" t="s">
        <v>106</v>
      </c>
      <c r="S145" s="419"/>
      <c r="T145" s="419"/>
      <c r="U145" s="419"/>
      <c r="V145" s="419"/>
      <c r="W145" s="419"/>
      <c r="X145" s="419"/>
      <c r="Y145" s="419"/>
      <c r="Z145" s="419"/>
      <c r="AA145" s="419"/>
      <c r="AB145" s="420"/>
      <c r="AC145" s="431"/>
      <c r="AE145" s="135" t="str">
        <f>+I146</f>
        <v>□</v>
      </c>
      <c r="AL145" s="30"/>
      <c r="AM145" s="36" t="s">
        <v>65</v>
      </c>
      <c r="AN145" s="36" t="s">
        <v>66</v>
      </c>
      <c r="AO145" s="36" t="s">
        <v>66</v>
      </c>
      <c r="AP145" s="36" t="s">
        <v>66</v>
      </c>
      <c r="AQ145" s="38" t="s">
        <v>88</v>
      </c>
      <c r="AR145" s="38" t="s">
        <v>68</v>
      </c>
    </row>
    <row r="146" spans="2:61" ht="21.95" customHeight="1" x14ac:dyDescent="0.15">
      <c r="B146" s="572"/>
      <c r="C146" s="573"/>
      <c r="D146" s="578"/>
      <c r="E146" s="694"/>
      <c r="F146" s="415"/>
      <c r="G146" s="416"/>
      <c r="H146" s="417"/>
      <c r="I146" s="56" t="s">
        <v>102</v>
      </c>
      <c r="J146" s="30" t="s">
        <v>183</v>
      </c>
      <c r="K146" s="30"/>
      <c r="L146" s="30"/>
      <c r="M146" s="30"/>
      <c r="N146" s="30"/>
      <c r="O146" s="30"/>
      <c r="P146" s="30"/>
      <c r="Q146" s="32"/>
      <c r="R146" s="436" t="s">
        <v>272</v>
      </c>
      <c r="S146" s="437"/>
      <c r="T146" s="437"/>
      <c r="U146" s="437"/>
      <c r="V146" s="437"/>
      <c r="W146" s="437"/>
      <c r="X146" s="437"/>
      <c r="Y146" s="433"/>
      <c r="Z146" s="433"/>
      <c r="AA146" s="90" t="s">
        <v>273</v>
      </c>
      <c r="AB146" s="92"/>
      <c r="AC146" s="431"/>
      <c r="AE146" s="135" t="str">
        <f>+I147</f>
        <v>□</v>
      </c>
      <c r="AH146" s="106" t="s">
        <v>274</v>
      </c>
      <c r="AJ146" s="38" t="str">
        <f>IF(Y146&gt;0,IF(Y146&lt;300,"③床1100",IF(Y146&lt;650,"②腰800",IF(Y146&gt;=1100,"基準なし","①床1100"))),"■未答")</f>
        <v>■未答</v>
      </c>
    </row>
    <row r="147" spans="2:61" ht="20.100000000000001" customHeight="1" x14ac:dyDescent="0.15">
      <c r="B147" s="572"/>
      <c r="C147" s="573"/>
      <c r="D147" s="578"/>
      <c r="E147" s="694"/>
      <c r="F147" s="412" t="s">
        <v>275</v>
      </c>
      <c r="G147" s="413"/>
      <c r="H147" s="414"/>
      <c r="I147" s="56" t="s">
        <v>119</v>
      </c>
      <c r="J147" s="30" t="s">
        <v>276</v>
      </c>
      <c r="K147" s="30"/>
      <c r="L147" s="30"/>
      <c r="M147" s="30"/>
      <c r="N147" s="30"/>
      <c r="O147" s="30"/>
      <c r="P147" s="30"/>
      <c r="Q147" s="32"/>
      <c r="R147" s="436" t="s">
        <v>277</v>
      </c>
      <c r="S147" s="437"/>
      <c r="T147" s="437"/>
      <c r="U147" s="437"/>
      <c r="V147" s="437"/>
      <c r="W147" s="437"/>
      <c r="X147" s="437"/>
      <c r="Y147" s="433"/>
      <c r="Z147" s="433"/>
      <c r="AA147" s="90" t="s">
        <v>169</v>
      </c>
      <c r="AB147" s="92"/>
      <c r="AC147" s="431"/>
      <c r="AH147" s="106" t="s">
        <v>278</v>
      </c>
      <c r="AJ147" s="38" t="str">
        <f>IF(Y147&gt;0,IF(Y146&lt;300,"◎不問",IF(Y146&lt;650,IF(Y147&lt;800,"◆未達","●適合"),IF(Y146&gt;=1100,"基準なし","◎不問"))),"■未答")</f>
        <v>■未答</v>
      </c>
    </row>
    <row r="148" spans="2:61" ht="20.100000000000001" customHeight="1" x14ac:dyDescent="0.15">
      <c r="B148" s="572"/>
      <c r="C148" s="573"/>
      <c r="D148" s="578"/>
      <c r="E148" s="694"/>
      <c r="F148" s="415"/>
      <c r="G148" s="416"/>
      <c r="H148" s="417"/>
      <c r="I148" s="167"/>
      <c r="J148" s="88"/>
      <c r="K148" s="88"/>
      <c r="L148" s="88"/>
      <c r="M148" s="88"/>
      <c r="N148" s="88"/>
      <c r="O148" s="88"/>
      <c r="P148" s="88"/>
      <c r="Q148" s="89"/>
      <c r="R148" s="436" t="s">
        <v>279</v>
      </c>
      <c r="S148" s="437"/>
      <c r="T148" s="437"/>
      <c r="U148" s="437"/>
      <c r="V148" s="437"/>
      <c r="W148" s="437"/>
      <c r="X148" s="437"/>
      <c r="Y148" s="433"/>
      <c r="Z148" s="433"/>
      <c r="AA148" s="90" t="s">
        <v>252</v>
      </c>
      <c r="AB148" s="92"/>
      <c r="AC148" s="431"/>
      <c r="AH148" s="106" t="s">
        <v>280</v>
      </c>
      <c r="AJ148" s="38" t="str">
        <f>IF(Y146&gt;0,IF(Y146&gt;=300,IF(Y146&lt;650,"◎不問",IF(Y146&lt;1100,IF(Y148&lt;1100,"◆未達","●適合"),"基準なし")),IF(Y148&lt;1100,"◆未達","●適合")),"■未答")</f>
        <v>■未答</v>
      </c>
    </row>
    <row r="149" spans="2:61" ht="20.100000000000001" customHeight="1" x14ac:dyDescent="0.15">
      <c r="B149" s="572"/>
      <c r="C149" s="573"/>
      <c r="D149" s="578"/>
      <c r="E149" s="694"/>
      <c r="F149" s="412" t="s">
        <v>281</v>
      </c>
      <c r="G149" s="413"/>
      <c r="H149" s="414"/>
      <c r="I149" s="179"/>
      <c r="J149" s="88"/>
      <c r="K149" s="88"/>
      <c r="L149" s="88"/>
      <c r="M149" s="88"/>
      <c r="N149" s="88"/>
      <c r="O149" s="88"/>
      <c r="P149" s="88"/>
      <c r="Q149" s="89"/>
      <c r="R149" s="150"/>
      <c r="S149" s="90"/>
      <c r="T149" s="90"/>
      <c r="U149" s="90"/>
      <c r="V149" s="90"/>
      <c r="W149" s="90"/>
      <c r="X149" s="90"/>
      <c r="Y149" s="595"/>
      <c r="Z149" s="595"/>
      <c r="AA149" s="90"/>
      <c r="AB149" s="92"/>
      <c r="AC149" s="431"/>
      <c r="AH149" s="106" t="s">
        <v>282</v>
      </c>
      <c r="AJ149" s="38" t="str">
        <f>IF(Y146&gt;0,IF(Y148&gt;0,IF(Y146+Y147-Y148=0,"●相互OK","▼矛盾"),"■まだ片方"),"■未答")</f>
        <v>■未答</v>
      </c>
    </row>
    <row r="150" spans="2:61" ht="20.100000000000001" customHeight="1" x14ac:dyDescent="0.15">
      <c r="B150" s="572"/>
      <c r="C150" s="573"/>
      <c r="D150" s="578"/>
      <c r="E150" s="577"/>
      <c r="F150" s="415"/>
      <c r="G150" s="416"/>
      <c r="H150" s="417"/>
      <c r="I150" s="180"/>
      <c r="J150" s="94"/>
      <c r="K150" s="94"/>
      <c r="L150" s="94"/>
      <c r="M150" s="94"/>
      <c r="N150" s="94"/>
      <c r="O150" s="94"/>
      <c r="P150" s="94"/>
      <c r="Q150" s="95"/>
      <c r="R150" s="81"/>
      <c r="S150" s="81"/>
      <c r="T150" s="81"/>
      <c r="U150" s="81"/>
      <c r="V150" s="81"/>
      <c r="W150" s="81"/>
      <c r="X150" s="81"/>
      <c r="Y150" s="81"/>
      <c r="Z150" s="81"/>
      <c r="AA150" s="81"/>
      <c r="AB150" s="83"/>
      <c r="AC150" s="435"/>
    </row>
    <row r="151" spans="2:61" s="135" customFormat="1" ht="21.95" customHeight="1" x14ac:dyDescent="0.15">
      <c r="B151" s="572"/>
      <c r="C151" s="573"/>
      <c r="D151" s="578"/>
      <c r="E151" s="693" t="s">
        <v>283</v>
      </c>
      <c r="F151" s="412" t="s">
        <v>284</v>
      </c>
      <c r="G151" s="413"/>
      <c r="H151" s="414"/>
      <c r="I151" s="306" t="s">
        <v>81</v>
      </c>
      <c r="J151" s="307" t="s">
        <v>368</v>
      </c>
      <c r="K151" s="310"/>
      <c r="L151" s="310"/>
      <c r="M151" s="310"/>
      <c r="N151" s="30"/>
      <c r="O151" s="30"/>
      <c r="P151" s="30"/>
      <c r="Q151" s="32"/>
      <c r="R151" s="306" t="s">
        <v>81</v>
      </c>
      <c r="S151" s="307" t="s">
        <v>440</v>
      </c>
      <c r="T151" s="309"/>
      <c r="U151" s="309"/>
      <c r="V151" s="90"/>
      <c r="W151" s="90"/>
      <c r="X151" s="90"/>
      <c r="Y151" s="90"/>
      <c r="Z151" s="90"/>
      <c r="AA151" s="90"/>
      <c r="AB151" s="92"/>
      <c r="AC151" s="452"/>
      <c r="AD151" s="181"/>
      <c r="AE151" s="135" t="str">
        <f>I151</f>
        <v>□</v>
      </c>
      <c r="AF151" s="135" t="str">
        <f>R151</f>
        <v>□</v>
      </c>
      <c r="AG151" s="181"/>
      <c r="AH151" s="38" t="str">
        <f>IF(AE151&amp;AE154&amp;AE155="■□□","◎無し",IF(AE151&amp;AE154&amp;AE155="□■□","●適合",IF(AE151&amp;AE154&amp;AE155="□□■","◆未達",IF(AE151&amp;AE154&amp;AE155="□□□","■未答","▼矛盾"))))</f>
        <v>■未答</v>
      </c>
      <c r="AI151" s="54"/>
      <c r="AJ151" s="39" t="str">
        <f>IF(AF151&amp;AF152&amp;AF153="■□□","◎無し",IF(AF151&amp;AF152&amp;AF153="□■□","●適合",IF(AF151&amp;AF152&amp;AF153="□□■","●適合",IF(AF151&amp;AF152&amp;AF153="□■■","●適合",IF(AF151&amp;AF152&amp;AF153="□□□","■未答","▼矛盾")))))</f>
        <v>■未答</v>
      </c>
      <c r="AK151" s="2"/>
      <c r="AL151" s="30" t="s">
        <v>107</v>
      </c>
      <c r="AM151" s="39" t="s">
        <v>108</v>
      </c>
      <c r="AN151" s="39" t="s">
        <v>109</v>
      </c>
      <c r="AO151" s="39" t="s">
        <v>110</v>
      </c>
      <c r="AP151" s="39" t="s">
        <v>111</v>
      </c>
      <c r="AQ151" s="39" t="s">
        <v>87</v>
      </c>
      <c r="BB151" s="136"/>
      <c r="BC151" s="136"/>
      <c r="BD151" s="136"/>
      <c r="BE151" s="136"/>
      <c r="BF151" s="136"/>
      <c r="BG151" s="136"/>
      <c r="BH151" s="136"/>
      <c r="BI151" s="136"/>
    </row>
    <row r="152" spans="2:61" s="135" customFormat="1" ht="21.95" customHeight="1" x14ac:dyDescent="0.15">
      <c r="B152" s="572"/>
      <c r="C152" s="573"/>
      <c r="D152" s="578"/>
      <c r="E152" s="694"/>
      <c r="F152" s="574"/>
      <c r="G152" s="575"/>
      <c r="H152" s="576"/>
      <c r="I152" s="240"/>
      <c r="J152" s="238"/>
      <c r="K152" s="30"/>
      <c r="L152" s="30"/>
      <c r="M152" s="30"/>
      <c r="N152" s="30"/>
      <c r="O152" s="30"/>
      <c r="P152" s="30"/>
      <c r="Q152" s="32"/>
      <c r="R152" s="306" t="s">
        <v>81</v>
      </c>
      <c r="S152" s="307" t="s">
        <v>439</v>
      </c>
      <c r="T152" s="309"/>
      <c r="U152" s="309"/>
      <c r="V152" s="90"/>
      <c r="W152" s="90"/>
      <c r="X152" s="90"/>
      <c r="Y152" s="90"/>
      <c r="Z152" s="90"/>
      <c r="AA152" s="90"/>
      <c r="AB152" s="92"/>
      <c r="AC152" s="452"/>
      <c r="AD152" s="181"/>
      <c r="AF152" s="135" t="str">
        <f>R152</f>
        <v>□</v>
      </c>
      <c r="AG152" s="181"/>
      <c r="AH152" s="54"/>
      <c r="AI152" s="54"/>
      <c r="AJ152" s="2"/>
      <c r="AK152" s="2"/>
      <c r="AL152" s="30"/>
      <c r="AM152" s="36" t="s">
        <v>65</v>
      </c>
      <c r="AN152" s="36" t="s">
        <v>66</v>
      </c>
      <c r="AO152" s="36" t="s">
        <v>67</v>
      </c>
      <c r="AP152" s="38" t="s">
        <v>88</v>
      </c>
      <c r="AQ152" s="38" t="s">
        <v>68</v>
      </c>
      <c r="BB152" s="136"/>
      <c r="BC152" s="136"/>
      <c r="BD152" s="136"/>
      <c r="BE152" s="136"/>
      <c r="BF152" s="136"/>
      <c r="BG152" s="136"/>
      <c r="BH152" s="136"/>
      <c r="BI152" s="136"/>
    </row>
    <row r="153" spans="2:61" s="135" customFormat="1" ht="21.95" customHeight="1" x14ac:dyDescent="0.15">
      <c r="B153" s="572"/>
      <c r="C153" s="573"/>
      <c r="D153" s="578"/>
      <c r="E153" s="694"/>
      <c r="F153" s="574"/>
      <c r="G153" s="575"/>
      <c r="H153" s="576"/>
      <c r="I153" s="240"/>
      <c r="J153" s="238"/>
      <c r="K153" s="30"/>
      <c r="L153" s="30"/>
      <c r="M153" s="30"/>
      <c r="N153" s="30"/>
      <c r="O153" s="30"/>
      <c r="P153" s="30"/>
      <c r="Q153" s="32"/>
      <c r="R153" s="306" t="s">
        <v>81</v>
      </c>
      <c r="S153" s="307" t="s">
        <v>438</v>
      </c>
      <c r="T153" s="309"/>
      <c r="U153" s="309"/>
      <c r="V153" s="90"/>
      <c r="W153" s="90"/>
      <c r="X153" s="90"/>
      <c r="Y153" s="90"/>
      <c r="Z153" s="90"/>
      <c r="AA153" s="90"/>
      <c r="AB153" s="92"/>
      <c r="AC153" s="452"/>
      <c r="AD153" s="181"/>
      <c r="AF153" s="135" t="str">
        <f>R153</f>
        <v>□</v>
      </c>
      <c r="AG153" s="181"/>
      <c r="AH153" s="54"/>
      <c r="AI153" s="54"/>
      <c r="AJ153" s="2"/>
      <c r="AK153" s="2"/>
      <c r="AL153" s="30" t="s">
        <v>107</v>
      </c>
      <c r="AM153" s="39" t="s">
        <v>108</v>
      </c>
      <c r="AN153" s="39" t="s">
        <v>109</v>
      </c>
      <c r="AO153" s="39" t="s">
        <v>110</v>
      </c>
      <c r="AP153" s="39" t="s">
        <v>453</v>
      </c>
      <c r="AQ153" s="39" t="s">
        <v>111</v>
      </c>
      <c r="AR153" s="39" t="s">
        <v>87</v>
      </c>
      <c r="BB153" s="136"/>
      <c r="BC153" s="136"/>
      <c r="BD153" s="136"/>
      <c r="BE153" s="136"/>
      <c r="BF153" s="136"/>
      <c r="BG153" s="136"/>
      <c r="BH153" s="136"/>
      <c r="BI153" s="136"/>
    </row>
    <row r="154" spans="2:61" ht="21.95" customHeight="1" x14ac:dyDescent="0.15">
      <c r="B154" s="572"/>
      <c r="C154" s="573"/>
      <c r="D154" s="578"/>
      <c r="E154" s="694"/>
      <c r="F154" s="574"/>
      <c r="G154" s="575"/>
      <c r="H154" s="576"/>
      <c r="I154" s="87"/>
      <c r="J154" s="88"/>
      <c r="K154" s="88"/>
      <c r="L154" s="88"/>
      <c r="M154" s="88"/>
      <c r="N154" s="88"/>
      <c r="O154" s="88"/>
      <c r="P154" s="88"/>
      <c r="Q154" s="89"/>
      <c r="R154" s="418" t="s">
        <v>106</v>
      </c>
      <c r="S154" s="419"/>
      <c r="T154" s="419"/>
      <c r="U154" s="419"/>
      <c r="V154" s="419"/>
      <c r="W154" s="419"/>
      <c r="X154" s="419"/>
      <c r="Y154" s="419"/>
      <c r="Z154" s="419"/>
      <c r="AA154" s="419"/>
      <c r="AB154" s="420"/>
      <c r="AC154" s="452"/>
      <c r="AD154" s="182"/>
      <c r="AE154" s="135" t="str">
        <f>I155</f>
        <v>□</v>
      </c>
      <c r="AF154" s="182"/>
      <c r="AG154" s="182"/>
      <c r="AL154" s="30"/>
      <c r="AM154" s="36" t="s">
        <v>65</v>
      </c>
      <c r="AN154" s="36" t="s">
        <v>66</v>
      </c>
      <c r="AO154" s="36" t="s">
        <v>66</v>
      </c>
      <c r="AP154" s="36" t="s">
        <v>66</v>
      </c>
      <c r="AQ154" s="38" t="s">
        <v>88</v>
      </c>
      <c r="AR154" s="38" t="s">
        <v>68</v>
      </c>
    </row>
    <row r="155" spans="2:61" ht="21.95" customHeight="1" x14ac:dyDescent="0.15">
      <c r="B155" s="572"/>
      <c r="C155" s="573"/>
      <c r="D155" s="578"/>
      <c r="E155" s="694"/>
      <c r="F155" s="415"/>
      <c r="G155" s="416"/>
      <c r="H155" s="417"/>
      <c r="I155" s="56" t="s">
        <v>102</v>
      </c>
      <c r="J155" s="30" t="s">
        <v>183</v>
      </c>
      <c r="K155" s="30"/>
      <c r="L155" s="30"/>
      <c r="M155" s="30"/>
      <c r="N155" s="30"/>
      <c r="O155" s="30"/>
      <c r="P155" s="30"/>
      <c r="Q155" s="32"/>
      <c r="R155" s="436" t="s">
        <v>285</v>
      </c>
      <c r="S155" s="437"/>
      <c r="T155" s="437"/>
      <c r="U155" s="437"/>
      <c r="V155" s="437"/>
      <c r="W155" s="437"/>
      <c r="X155" s="437"/>
      <c r="Y155" s="433"/>
      <c r="Z155" s="433"/>
      <c r="AA155" s="90" t="s">
        <v>273</v>
      </c>
      <c r="AB155" s="92"/>
      <c r="AC155" s="452"/>
      <c r="AD155" s="182"/>
      <c r="AE155" s="135" t="str">
        <f>I156</f>
        <v>□</v>
      </c>
      <c r="AF155" s="182"/>
      <c r="AG155" s="182"/>
      <c r="AH155" s="106" t="s">
        <v>286</v>
      </c>
      <c r="AJ155" s="38" t="str">
        <f>IF(Y155&gt;0,IF(Y155&lt;300,"③床1100",IF(Y155&lt;650,"②腰800",IF(Y155&gt;=800,"基準なし","①床から"))),"■未答")</f>
        <v>■未答</v>
      </c>
    </row>
    <row r="156" spans="2:61" ht="20.100000000000001" customHeight="1" x14ac:dyDescent="0.15">
      <c r="B156" s="572"/>
      <c r="C156" s="573"/>
      <c r="D156" s="578"/>
      <c r="E156" s="694"/>
      <c r="F156" s="412" t="s">
        <v>287</v>
      </c>
      <c r="G156" s="413"/>
      <c r="H156" s="414"/>
      <c r="I156" s="56" t="s">
        <v>119</v>
      </c>
      <c r="J156" s="30" t="s">
        <v>276</v>
      </c>
      <c r="K156" s="30"/>
      <c r="L156" s="30"/>
      <c r="M156" s="30"/>
      <c r="N156" s="30"/>
      <c r="O156" s="30"/>
      <c r="P156" s="30"/>
      <c r="Q156" s="32"/>
      <c r="R156" s="436" t="s">
        <v>288</v>
      </c>
      <c r="S156" s="437"/>
      <c r="T156" s="437"/>
      <c r="U156" s="437"/>
      <c r="V156" s="437"/>
      <c r="W156" s="437"/>
      <c r="X156" s="437"/>
      <c r="Y156" s="433"/>
      <c r="Z156" s="433"/>
      <c r="AA156" s="90" t="s">
        <v>169</v>
      </c>
      <c r="AB156" s="92"/>
      <c r="AC156" s="452"/>
      <c r="AD156" s="182"/>
      <c r="AE156" s="182"/>
      <c r="AF156" s="182"/>
      <c r="AG156" s="182"/>
      <c r="AH156" s="106" t="s">
        <v>289</v>
      </c>
      <c r="AJ156" s="38" t="str">
        <f>IF(Y156&gt;0,IF(Y155&lt;300,"◎不問",IF(Y155&lt;650,IF(Y156&lt;800,"◆未達","●適合"),IF(Y155&gt;=800,"基準なし","◎不問"))),"■未答")</f>
        <v>■未答</v>
      </c>
    </row>
    <row r="157" spans="2:61" ht="20.100000000000001" customHeight="1" x14ac:dyDescent="0.15">
      <c r="B157" s="572"/>
      <c r="C157" s="573"/>
      <c r="D157" s="578"/>
      <c r="E157" s="694"/>
      <c r="F157" s="415"/>
      <c r="G157" s="416"/>
      <c r="H157" s="417"/>
      <c r="I157" s="167"/>
      <c r="J157" s="88"/>
      <c r="K157" s="88"/>
      <c r="L157" s="88"/>
      <c r="M157" s="88"/>
      <c r="N157" s="88"/>
      <c r="O157" s="88"/>
      <c r="P157" s="88"/>
      <c r="Q157" s="89"/>
      <c r="R157" s="427" t="s">
        <v>290</v>
      </c>
      <c r="S157" s="428"/>
      <c r="T157" s="428"/>
      <c r="U157" s="428"/>
      <c r="V157" s="428"/>
      <c r="W157" s="428"/>
      <c r="X157" s="428"/>
      <c r="Y157" s="433"/>
      <c r="Z157" s="433"/>
      <c r="AA157" s="90" t="s">
        <v>252</v>
      </c>
      <c r="AB157" s="92"/>
      <c r="AC157" s="452"/>
      <c r="AD157" s="182"/>
      <c r="AE157" s="182"/>
      <c r="AF157" s="182"/>
      <c r="AG157" s="182"/>
      <c r="AH157" s="106" t="s">
        <v>291</v>
      </c>
      <c r="AJ157" s="38" t="str">
        <f>IF(Y155&gt;0,IF(Y155&gt;=300,IF(Y155&lt;650,"◎不問",IF(Y155&lt;800,IF(Y157&lt;800,"◆未達","●適合"),"基準なし")),IF(Y157&lt;1100,"◆未達","●適合")),"■未答")</f>
        <v>■未答</v>
      </c>
    </row>
    <row r="158" spans="2:61" ht="20.100000000000001" customHeight="1" x14ac:dyDescent="0.15">
      <c r="B158" s="572"/>
      <c r="C158" s="573"/>
      <c r="D158" s="578"/>
      <c r="E158" s="694"/>
      <c r="F158" s="412" t="s">
        <v>292</v>
      </c>
      <c r="G158" s="413"/>
      <c r="H158" s="414"/>
      <c r="I158" s="179"/>
      <c r="J158" s="88"/>
      <c r="K158" s="88"/>
      <c r="L158" s="88"/>
      <c r="M158" s="88"/>
      <c r="N158" s="88"/>
      <c r="O158" s="88"/>
      <c r="P158" s="88"/>
      <c r="Q158" s="89"/>
      <c r="R158" s="427" t="s">
        <v>293</v>
      </c>
      <c r="S158" s="428"/>
      <c r="T158" s="428"/>
      <c r="U158" s="428"/>
      <c r="V158" s="428"/>
      <c r="W158" s="428"/>
      <c r="X158" s="428"/>
      <c r="Y158" s="433"/>
      <c r="Z158" s="433"/>
      <c r="AA158" s="90" t="s">
        <v>252</v>
      </c>
      <c r="AB158" s="92"/>
      <c r="AC158" s="452"/>
      <c r="AD158" s="182"/>
      <c r="AE158" s="182"/>
      <c r="AF158" s="182"/>
      <c r="AG158" s="182"/>
      <c r="AH158" s="106" t="s">
        <v>291</v>
      </c>
      <c r="AJ158" s="38" t="str">
        <f>IF(Y155&gt;0,IF(Y155&gt;=300,IF(Y155&lt;650,"◎不問",IF(Y155&lt;800,IF(Y158&lt;1100,"◆未達","●適合"),"基準なし")),IF(Y158&lt;1100,"◆未達","●適合")),"■未答")</f>
        <v>■未答</v>
      </c>
    </row>
    <row r="159" spans="2:61" ht="20.100000000000001" customHeight="1" x14ac:dyDescent="0.15">
      <c r="B159" s="572"/>
      <c r="C159" s="573"/>
      <c r="D159" s="578"/>
      <c r="E159" s="577"/>
      <c r="F159" s="415"/>
      <c r="G159" s="416"/>
      <c r="H159" s="417"/>
      <c r="I159" s="180"/>
      <c r="J159" s="94"/>
      <c r="K159" s="94"/>
      <c r="L159" s="94"/>
      <c r="M159" s="94"/>
      <c r="N159" s="94"/>
      <c r="O159" s="94"/>
      <c r="P159" s="94"/>
      <c r="Q159" s="95"/>
      <c r="R159" s="81"/>
      <c r="S159" s="81"/>
      <c r="T159" s="81"/>
      <c r="U159" s="81"/>
      <c r="V159" s="81"/>
      <c r="W159" s="81"/>
      <c r="X159" s="81"/>
      <c r="Y159" s="81"/>
      <c r="Z159" s="81"/>
      <c r="AA159" s="81"/>
      <c r="AB159" s="83"/>
      <c r="AC159" s="452"/>
      <c r="AD159" s="182"/>
      <c r="AE159" s="182"/>
      <c r="AF159" s="182"/>
      <c r="AG159" s="182"/>
    </row>
    <row r="160" spans="2:61" s="135" customFormat="1" ht="24" customHeight="1" x14ac:dyDescent="0.15">
      <c r="B160" s="572" t="s">
        <v>294</v>
      </c>
      <c r="C160" s="573"/>
      <c r="D160" s="578"/>
      <c r="E160" s="693" t="s">
        <v>295</v>
      </c>
      <c r="F160" s="412" t="s">
        <v>296</v>
      </c>
      <c r="G160" s="413"/>
      <c r="H160" s="414"/>
      <c r="I160" s="306" t="s">
        <v>81</v>
      </c>
      <c r="J160" s="307" t="s">
        <v>368</v>
      </c>
      <c r="K160" s="310"/>
      <c r="L160" s="310"/>
      <c r="M160" s="310"/>
      <c r="N160" s="30"/>
      <c r="O160" s="30"/>
      <c r="P160" s="30"/>
      <c r="Q160" s="32"/>
      <c r="R160" s="306" t="s">
        <v>81</v>
      </c>
      <c r="S160" s="307" t="s">
        <v>441</v>
      </c>
      <c r="T160" s="309"/>
      <c r="U160" s="90"/>
      <c r="V160" s="90"/>
      <c r="W160" s="90"/>
      <c r="X160" s="90"/>
      <c r="Y160" s="90"/>
      <c r="Z160" s="90"/>
      <c r="AA160" s="90"/>
      <c r="AB160" s="92"/>
      <c r="AC160" s="452"/>
      <c r="AE160" s="135" t="str">
        <f>I160</f>
        <v>□</v>
      </c>
      <c r="AF160" s="135" t="str">
        <f>R160</f>
        <v>□</v>
      </c>
      <c r="AH160" s="38" t="str">
        <f>IF(AE160&amp;AE163&amp;AE164="■□□","◎無し",IF(AE160&amp;AE163&amp;AE164="□■□","●適合",IF(AE160&amp;AE163&amp;AE164="□□■","◆未達",IF(AE160&amp;AE163&amp;AE164="□□□","■未答","▼矛盾"))))</f>
        <v>■未答</v>
      </c>
      <c r="AI160" s="54"/>
      <c r="AJ160" s="39" t="str">
        <f>IF(AF160&amp;AF161&amp;AF162="■□□","◎無し",IF(AF160&amp;AF161&amp;AF162="□■□","●適合",IF(AF160&amp;AF161&amp;AF162="□□■","●適合",IF(AF160&amp;AF161&amp;AF162="□■■","●適合",IF(AF160&amp;AF161&amp;AF162="□□□","■未答","▼矛盾")))))</f>
        <v>■未答</v>
      </c>
      <c r="AK160" s="2"/>
      <c r="AL160" s="30" t="s">
        <v>107</v>
      </c>
      <c r="AM160" s="39" t="s">
        <v>108</v>
      </c>
      <c r="AN160" s="39" t="s">
        <v>109</v>
      </c>
      <c r="AO160" s="39" t="s">
        <v>110</v>
      </c>
      <c r="AP160" s="39" t="s">
        <v>111</v>
      </c>
      <c r="AQ160" s="39" t="s">
        <v>87</v>
      </c>
      <c r="BB160" s="136"/>
      <c r="BC160" s="136"/>
      <c r="BD160" s="136"/>
      <c r="BE160" s="136"/>
      <c r="BF160" s="136"/>
      <c r="BG160" s="136"/>
      <c r="BH160" s="136"/>
      <c r="BI160" s="136"/>
    </row>
    <row r="161" spans="2:61" s="135" customFormat="1" ht="24" customHeight="1" x14ac:dyDescent="0.15">
      <c r="B161" s="572"/>
      <c r="C161" s="573"/>
      <c r="D161" s="578"/>
      <c r="E161" s="694"/>
      <c r="F161" s="574"/>
      <c r="G161" s="575"/>
      <c r="H161" s="576"/>
      <c r="I161" s="240"/>
      <c r="J161" s="238"/>
      <c r="K161" s="30"/>
      <c r="L161" s="30"/>
      <c r="M161" s="30"/>
      <c r="N161" s="30"/>
      <c r="O161" s="30"/>
      <c r="P161" s="30"/>
      <c r="Q161" s="32"/>
      <c r="R161" s="306" t="s">
        <v>81</v>
      </c>
      <c r="S161" s="307" t="s">
        <v>439</v>
      </c>
      <c r="T161" s="309"/>
      <c r="U161" s="90"/>
      <c r="V161" s="90"/>
      <c r="W161" s="90"/>
      <c r="X161" s="90"/>
      <c r="Y161" s="90"/>
      <c r="Z161" s="90"/>
      <c r="AA161" s="90"/>
      <c r="AB161" s="92"/>
      <c r="AC161" s="452"/>
      <c r="AF161" s="135" t="str">
        <f>R161</f>
        <v>□</v>
      </c>
      <c r="AH161" s="54"/>
      <c r="AI161" s="54"/>
      <c r="AJ161" s="2"/>
      <c r="AK161" s="2"/>
      <c r="AL161" s="30"/>
      <c r="AM161" s="36" t="s">
        <v>65</v>
      </c>
      <c r="AN161" s="36" t="s">
        <v>66</v>
      </c>
      <c r="AO161" s="36" t="s">
        <v>67</v>
      </c>
      <c r="AP161" s="38" t="s">
        <v>88</v>
      </c>
      <c r="AQ161" s="38" t="s">
        <v>68</v>
      </c>
      <c r="BB161" s="136"/>
      <c r="BC161" s="136"/>
      <c r="BD161" s="136"/>
      <c r="BE161" s="136"/>
      <c r="BF161" s="136"/>
      <c r="BG161" s="136"/>
      <c r="BH161" s="136"/>
      <c r="BI161" s="136"/>
    </row>
    <row r="162" spans="2:61" s="135" customFormat="1" ht="24" customHeight="1" x14ac:dyDescent="0.15">
      <c r="B162" s="572"/>
      <c r="C162" s="573"/>
      <c r="D162" s="578"/>
      <c r="E162" s="694"/>
      <c r="F162" s="574"/>
      <c r="G162" s="575"/>
      <c r="H162" s="576"/>
      <c r="I162" s="240"/>
      <c r="J162" s="238"/>
      <c r="K162" s="30"/>
      <c r="L162" s="30"/>
      <c r="M162" s="30"/>
      <c r="N162" s="30"/>
      <c r="O162" s="30"/>
      <c r="P162" s="30"/>
      <c r="Q162" s="32"/>
      <c r="R162" s="306" t="s">
        <v>81</v>
      </c>
      <c r="S162" s="307" t="s">
        <v>438</v>
      </c>
      <c r="T162" s="309"/>
      <c r="U162" s="90"/>
      <c r="V162" s="90"/>
      <c r="W162" s="90"/>
      <c r="X162" s="90"/>
      <c r="Y162" s="90"/>
      <c r="Z162" s="90"/>
      <c r="AA162" s="90"/>
      <c r="AB162" s="92"/>
      <c r="AC162" s="452"/>
      <c r="AF162" s="135" t="str">
        <f>R162</f>
        <v>□</v>
      </c>
      <c r="AH162" s="54"/>
      <c r="AI162" s="54"/>
      <c r="AJ162" s="2"/>
      <c r="AK162" s="2"/>
      <c r="AL162" s="30" t="s">
        <v>107</v>
      </c>
      <c r="AM162" s="39" t="s">
        <v>108</v>
      </c>
      <c r="AN162" s="39" t="s">
        <v>109</v>
      </c>
      <c r="AO162" s="39" t="s">
        <v>110</v>
      </c>
      <c r="AP162" s="39" t="s">
        <v>453</v>
      </c>
      <c r="AQ162" s="39" t="s">
        <v>111</v>
      </c>
      <c r="AR162" s="39" t="s">
        <v>87</v>
      </c>
      <c r="BB162" s="136"/>
      <c r="BC162" s="136"/>
      <c r="BD162" s="136"/>
      <c r="BE162" s="136"/>
      <c r="BF162" s="136"/>
      <c r="BG162" s="136"/>
      <c r="BH162" s="136"/>
      <c r="BI162" s="136"/>
    </row>
    <row r="163" spans="2:61" ht="24" customHeight="1" x14ac:dyDescent="0.15">
      <c r="B163" s="572"/>
      <c r="C163" s="573"/>
      <c r="D163" s="578"/>
      <c r="E163" s="694"/>
      <c r="F163" s="574"/>
      <c r="G163" s="575"/>
      <c r="H163" s="576"/>
      <c r="I163" s="87"/>
      <c r="J163" s="88"/>
      <c r="K163" s="88"/>
      <c r="L163" s="88"/>
      <c r="M163" s="88"/>
      <c r="N163" s="88"/>
      <c r="O163" s="88"/>
      <c r="P163" s="88"/>
      <c r="Q163" s="89"/>
      <c r="R163" s="418" t="s">
        <v>106</v>
      </c>
      <c r="S163" s="419"/>
      <c r="T163" s="419"/>
      <c r="U163" s="419"/>
      <c r="V163" s="419"/>
      <c r="W163" s="419"/>
      <c r="X163" s="419"/>
      <c r="Y163" s="419"/>
      <c r="Z163" s="419"/>
      <c r="AA163" s="419"/>
      <c r="AB163" s="420"/>
      <c r="AC163" s="452"/>
      <c r="AE163" s="135" t="str">
        <f>I164</f>
        <v>□</v>
      </c>
      <c r="AL163" s="30"/>
      <c r="AM163" s="36" t="s">
        <v>65</v>
      </c>
      <c r="AN163" s="36" t="s">
        <v>66</v>
      </c>
      <c r="AO163" s="36" t="s">
        <v>66</v>
      </c>
      <c r="AP163" s="36" t="s">
        <v>66</v>
      </c>
      <c r="AQ163" s="38" t="s">
        <v>88</v>
      </c>
      <c r="AR163" s="38" t="s">
        <v>68</v>
      </c>
    </row>
    <row r="164" spans="2:61" ht="24" customHeight="1" x14ac:dyDescent="0.15">
      <c r="B164" s="572"/>
      <c r="C164" s="573"/>
      <c r="D164" s="578"/>
      <c r="E164" s="694"/>
      <c r="F164" s="415"/>
      <c r="G164" s="416"/>
      <c r="H164" s="417"/>
      <c r="I164" s="56" t="s">
        <v>102</v>
      </c>
      <c r="J164" s="30" t="s">
        <v>183</v>
      </c>
      <c r="K164" s="30"/>
      <c r="L164" s="30"/>
      <c r="M164" s="30"/>
      <c r="N164" s="30"/>
      <c r="O164" s="30"/>
      <c r="P164" s="30"/>
      <c r="Q164" s="32"/>
      <c r="R164" s="427" t="s">
        <v>272</v>
      </c>
      <c r="S164" s="428"/>
      <c r="T164" s="428"/>
      <c r="U164" s="428"/>
      <c r="V164" s="428"/>
      <c r="W164" s="428"/>
      <c r="X164" s="428"/>
      <c r="Y164" s="433"/>
      <c r="Z164" s="433"/>
      <c r="AA164" s="90" t="s">
        <v>273</v>
      </c>
      <c r="AB164" s="92"/>
      <c r="AC164" s="452"/>
      <c r="AE164" s="135" t="str">
        <f>I165</f>
        <v>□</v>
      </c>
      <c r="AH164" s="106" t="s">
        <v>297</v>
      </c>
      <c r="AJ164" s="38" t="str">
        <f>IF(Y164&gt;0,IF(Y164&lt;650,"②擁800",IF(Y164&gt;800,"基準なし","①床踏800")),"■未答")</f>
        <v>■未答</v>
      </c>
    </row>
    <row r="165" spans="2:61" ht="24" customHeight="1" x14ac:dyDescent="0.15">
      <c r="B165" s="572"/>
      <c r="C165" s="573"/>
      <c r="D165" s="578"/>
      <c r="E165" s="694"/>
      <c r="F165" s="412" t="s">
        <v>43</v>
      </c>
      <c r="G165" s="413"/>
      <c r="H165" s="414"/>
      <c r="I165" s="56" t="s">
        <v>156</v>
      </c>
      <c r="J165" s="30" t="s">
        <v>276</v>
      </c>
      <c r="K165" s="30"/>
      <c r="L165" s="30"/>
      <c r="M165" s="30"/>
      <c r="N165" s="30"/>
      <c r="O165" s="30"/>
      <c r="P165" s="30"/>
      <c r="Q165" s="32"/>
      <c r="R165" s="427" t="s">
        <v>277</v>
      </c>
      <c r="S165" s="428"/>
      <c r="T165" s="428"/>
      <c r="U165" s="428"/>
      <c r="V165" s="428"/>
      <c r="W165" s="428"/>
      <c r="X165" s="428"/>
      <c r="Y165" s="433"/>
      <c r="Z165" s="433"/>
      <c r="AA165" s="90" t="s">
        <v>169</v>
      </c>
      <c r="AB165" s="92"/>
      <c r="AC165" s="452"/>
      <c r="AH165" s="106" t="s">
        <v>298</v>
      </c>
      <c r="AJ165" s="38" t="str">
        <f>IF(Y165&gt;0,IF(Y165&lt;800,"◆未達","●適合"),"■未答")</f>
        <v>■未答</v>
      </c>
    </row>
    <row r="166" spans="2:61" ht="24" customHeight="1" x14ac:dyDescent="0.15">
      <c r="B166" s="572"/>
      <c r="C166" s="573"/>
      <c r="D166" s="578"/>
      <c r="E166" s="577"/>
      <c r="F166" s="415"/>
      <c r="G166" s="416"/>
      <c r="H166" s="417"/>
      <c r="I166" s="78"/>
      <c r="J166" s="78"/>
      <c r="K166" s="78"/>
      <c r="L166" s="78"/>
      <c r="M166" s="78"/>
      <c r="N166" s="78"/>
      <c r="O166" s="78"/>
      <c r="P166" s="78"/>
      <c r="Q166" s="79"/>
      <c r="R166" s="150" t="s">
        <v>279</v>
      </c>
      <c r="S166" s="90"/>
      <c r="T166" s="90"/>
      <c r="U166" s="90"/>
      <c r="V166" s="90"/>
      <c r="W166" s="90"/>
      <c r="X166" s="90"/>
      <c r="Y166" s="433"/>
      <c r="Z166" s="433"/>
      <c r="AA166" s="90" t="s">
        <v>252</v>
      </c>
      <c r="AB166" s="83"/>
      <c r="AC166" s="452"/>
      <c r="AH166" s="106" t="s">
        <v>280</v>
      </c>
      <c r="AJ166" s="38" t="str">
        <f>IF(Y166&gt;0,IF(Y166&lt;800,"◆未達","●適合"),"■未答")</f>
        <v>■未答</v>
      </c>
    </row>
    <row r="167" spans="2:61" ht="24" customHeight="1" x14ac:dyDescent="0.15">
      <c r="B167" s="572"/>
      <c r="C167" s="573"/>
      <c r="D167" s="454" t="s">
        <v>44</v>
      </c>
      <c r="E167" s="455"/>
      <c r="F167" s="455"/>
      <c r="G167" s="455"/>
      <c r="H167" s="456"/>
      <c r="I167" s="50" t="s">
        <v>299</v>
      </c>
      <c r="J167" s="51" t="s">
        <v>105</v>
      </c>
      <c r="K167" s="51"/>
      <c r="L167" s="51"/>
      <c r="M167" s="51"/>
      <c r="N167" s="51"/>
      <c r="O167" s="51"/>
      <c r="P167" s="51"/>
      <c r="Q167" s="52"/>
      <c r="R167" s="72"/>
      <c r="S167" s="72"/>
      <c r="T167" s="72"/>
      <c r="U167" s="72"/>
      <c r="V167" s="72"/>
      <c r="W167" s="72"/>
      <c r="X167" s="72"/>
      <c r="Y167" s="72"/>
      <c r="Z167" s="72"/>
      <c r="AA167" s="72"/>
      <c r="AB167" s="72"/>
      <c r="AC167" s="434"/>
      <c r="AE167" s="1" t="str">
        <f t="shared" ref="AE167:AE173" si="1">+I167</f>
        <v>□</v>
      </c>
      <c r="AH167" s="38" t="str">
        <f>IF(AE167&amp;AE168&amp;AE169="■□□","◎無し",IF(AE167&amp;AE168&amp;AE169="□■□","●適合",IF(AE167&amp;AE168&amp;AE169="□□■","◆未達",IF(AE167&amp;AE168&amp;AE169="□□□","■未答","▼矛盾"))))</f>
        <v>■未答</v>
      </c>
      <c r="AI167" s="54"/>
      <c r="AJ167" s="2" t="str">
        <f>IF(W168&gt;110,"&gt;110","")</f>
        <v/>
      </c>
      <c r="AL167" s="30" t="s">
        <v>107</v>
      </c>
      <c r="AM167" s="39" t="s">
        <v>108</v>
      </c>
      <c r="AN167" s="39" t="s">
        <v>109</v>
      </c>
      <c r="AO167" s="39" t="s">
        <v>110</v>
      </c>
      <c r="AP167" s="39" t="s">
        <v>111</v>
      </c>
      <c r="AQ167" s="39" t="s">
        <v>87</v>
      </c>
    </row>
    <row r="168" spans="2:61" ht="29.25" customHeight="1" x14ac:dyDescent="0.15">
      <c r="B168" s="572"/>
      <c r="C168" s="573"/>
      <c r="D168" s="457"/>
      <c r="E168" s="458"/>
      <c r="F168" s="458"/>
      <c r="G168" s="458"/>
      <c r="H168" s="459"/>
      <c r="I168" s="56" t="s">
        <v>112</v>
      </c>
      <c r="J168" s="30" t="s">
        <v>183</v>
      </c>
      <c r="K168" s="30"/>
      <c r="L168" s="30"/>
      <c r="M168" s="30"/>
      <c r="N168" s="30"/>
      <c r="O168" s="30"/>
      <c r="P168" s="30"/>
      <c r="Q168" s="32"/>
      <c r="R168" s="407" t="s">
        <v>300</v>
      </c>
      <c r="S168" s="408"/>
      <c r="T168" s="408"/>
      <c r="U168" s="408"/>
      <c r="V168" s="408"/>
      <c r="W168" s="408"/>
      <c r="X168" s="408"/>
      <c r="Y168" s="433"/>
      <c r="Z168" s="433"/>
      <c r="AA168" s="42" t="s">
        <v>171</v>
      </c>
      <c r="AB168" s="42"/>
      <c r="AC168" s="431"/>
      <c r="AE168" s="1" t="str">
        <f t="shared" si="1"/>
        <v>□</v>
      </c>
      <c r="AH168" s="106" t="s">
        <v>301</v>
      </c>
      <c r="AJ168" s="38" t="str">
        <f>IF(Y168&gt;0,IF(Y168&gt;110,"◆未達","●適合"),"■未答")</f>
        <v>■未答</v>
      </c>
      <c r="AL168" s="30"/>
      <c r="AM168" s="36" t="s">
        <v>65</v>
      </c>
      <c r="AN168" s="36" t="s">
        <v>66</v>
      </c>
      <c r="AO168" s="36" t="s">
        <v>67</v>
      </c>
      <c r="AP168" s="38" t="s">
        <v>88</v>
      </c>
      <c r="AQ168" s="38" t="s">
        <v>68</v>
      </c>
    </row>
    <row r="169" spans="2:61" ht="24" customHeight="1" thickBot="1" x14ac:dyDescent="0.2">
      <c r="B169" s="690"/>
      <c r="C169" s="691"/>
      <c r="D169" s="581"/>
      <c r="E169" s="582"/>
      <c r="F169" s="582"/>
      <c r="G169" s="582"/>
      <c r="H169" s="583"/>
      <c r="I169" s="183" t="s">
        <v>102</v>
      </c>
      <c r="J169" s="141" t="s">
        <v>276</v>
      </c>
      <c r="K169" s="141"/>
      <c r="L169" s="141"/>
      <c r="M169" s="141"/>
      <c r="N169" s="141"/>
      <c r="O169" s="141"/>
      <c r="P169" s="141"/>
      <c r="Q169" s="142"/>
      <c r="R169" s="144"/>
      <c r="S169" s="144"/>
      <c r="T169" s="144"/>
      <c r="U169" s="144"/>
      <c r="V169" s="144"/>
      <c r="W169" s="144"/>
      <c r="X169" s="144"/>
      <c r="Y169" s="144"/>
      <c r="Z169" s="144"/>
      <c r="AA169" s="144"/>
      <c r="AB169" s="144"/>
      <c r="AC169" s="432"/>
      <c r="AE169" s="1" t="str">
        <f t="shared" si="1"/>
        <v>□</v>
      </c>
    </row>
    <row r="170" spans="2:61" ht="15.95" customHeight="1" x14ac:dyDescent="0.15">
      <c r="B170" s="560" t="s">
        <v>302</v>
      </c>
      <c r="C170" s="561"/>
      <c r="D170" s="503" t="s">
        <v>303</v>
      </c>
      <c r="E170" s="504"/>
      <c r="F170" s="504"/>
      <c r="G170" s="504"/>
      <c r="H170" s="505"/>
      <c r="I170" s="145" t="s">
        <v>140</v>
      </c>
      <c r="J170" s="546" t="s">
        <v>442</v>
      </c>
      <c r="K170" s="546"/>
      <c r="L170" s="546"/>
      <c r="M170" s="546"/>
      <c r="N170" s="546"/>
      <c r="O170" s="546"/>
      <c r="P170" s="546"/>
      <c r="Q170" s="547"/>
      <c r="R170" s="25"/>
      <c r="S170" s="26"/>
      <c r="T170" s="26"/>
      <c r="U170" s="26"/>
      <c r="V170" s="26"/>
      <c r="W170" s="26"/>
      <c r="X170" s="26"/>
      <c r="Y170" s="26"/>
      <c r="Z170" s="26"/>
      <c r="AA170" s="26"/>
      <c r="AB170" s="26"/>
      <c r="AC170" s="430"/>
      <c r="AE170" s="1" t="str">
        <f t="shared" si="1"/>
        <v>□</v>
      </c>
      <c r="AH170" s="38" t="str">
        <f>IF(AE170&amp;AE171&amp;AE172="■□□","◎無し",IF(AE170&amp;AE171&amp;AE172="□■□","●適合",IF(AE170&amp;AE171&amp;AE172="□□■","◆未達",IF(AE170&amp;AE171&amp;AE172="□□□","■未答","▼矛盾"))))</f>
        <v>■未答</v>
      </c>
      <c r="AI170" s="54"/>
      <c r="AL170" s="30" t="s">
        <v>107</v>
      </c>
      <c r="AM170" s="39" t="s">
        <v>108</v>
      </c>
      <c r="AN170" s="39" t="s">
        <v>109</v>
      </c>
      <c r="AO170" s="39" t="s">
        <v>110</v>
      </c>
      <c r="AP170" s="39" t="s">
        <v>111</v>
      </c>
      <c r="AQ170" s="39" t="s">
        <v>87</v>
      </c>
    </row>
    <row r="171" spans="2:61" ht="15.95" customHeight="1" x14ac:dyDescent="0.15">
      <c r="B171" s="562"/>
      <c r="C171" s="563"/>
      <c r="D171" s="506"/>
      <c r="E171" s="507"/>
      <c r="F171" s="507"/>
      <c r="G171" s="507"/>
      <c r="H171" s="508"/>
      <c r="I171" s="56" t="s">
        <v>112</v>
      </c>
      <c r="J171" s="397" t="s">
        <v>498</v>
      </c>
      <c r="K171" s="397"/>
      <c r="L171" s="397"/>
      <c r="M171" s="397"/>
      <c r="N171" s="397"/>
      <c r="O171" s="397"/>
      <c r="P171" s="397"/>
      <c r="Q171" s="599"/>
      <c r="R171" s="49"/>
      <c r="S171" s="42"/>
      <c r="T171" s="42"/>
      <c r="U171" s="42"/>
      <c r="V171" s="42"/>
      <c r="W171" s="42"/>
      <c r="X171" s="42"/>
      <c r="Y171" s="42"/>
      <c r="Z171" s="42"/>
      <c r="AA171" s="42"/>
      <c r="AB171" s="42"/>
      <c r="AC171" s="431"/>
      <c r="AE171" s="1" t="str">
        <f t="shared" si="1"/>
        <v>□</v>
      </c>
      <c r="AL171" s="30"/>
      <c r="AM171" s="36" t="s">
        <v>65</v>
      </c>
      <c r="AN171" s="36" t="s">
        <v>66</v>
      </c>
      <c r="AO171" s="36" t="s">
        <v>67</v>
      </c>
      <c r="AP171" s="38" t="s">
        <v>88</v>
      </c>
      <c r="AQ171" s="38" t="s">
        <v>68</v>
      </c>
    </row>
    <row r="172" spans="2:61" ht="15.95" customHeight="1" thickBot="1" x14ac:dyDescent="0.2">
      <c r="B172" s="579"/>
      <c r="C172" s="580"/>
      <c r="D172" s="530"/>
      <c r="E172" s="531"/>
      <c r="F172" s="531"/>
      <c r="G172" s="531"/>
      <c r="H172" s="532"/>
      <c r="I172" s="183" t="s">
        <v>102</v>
      </c>
      <c r="J172" s="600" t="s">
        <v>304</v>
      </c>
      <c r="K172" s="600"/>
      <c r="L172" s="600"/>
      <c r="M172" s="600"/>
      <c r="N172" s="600"/>
      <c r="O172" s="600"/>
      <c r="P172" s="600"/>
      <c r="Q172" s="601"/>
      <c r="R172" s="143"/>
      <c r="S172" s="144"/>
      <c r="T172" s="144"/>
      <c r="U172" s="144"/>
      <c r="V172" s="144"/>
      <c r="W172" s="144"/>
      <c r="X172" s="144"/>
      <c r="Y172" s="144"/>
      <c r="Z172" s="144"/>
      <c r="AA172" s="144"/>
      <c r="AB172" s="144"/>
      <c r="AC172" s="432"/>
      <c r="AE172" s="1" t="str">
        <f t="shared" si="1"/>
        <v>□</v>
      </c>
    </row>
    <row r="173" spans="2:61" ht="21.95" customHeight="1" x14ac:dyDescent="0.15">
      <c r="B173" s="560" t="s">
        <v>305</v>
      </c>
      <c r="C173" s="561"/>
      <c r="D173" s="503" t="s">
        <v>306</v>
      </c>
      <c r="E173" s="504"/>
      <c r="F173" s="504"/>
      <c r="G173" s="504"/>
      <c r="H173" s="505"/>
      <c r="I173" s="242" t="s">
        <v>69</v>
      </c>
      <c r="J173" s="382" t="s">
        <v>447</v>
      </c>
      <c r="K173" s="382"/>
      <c r="L173" s="241"/>
      <c r="M173" s="546"/>
      <c r="N173" s="546"/>
      <c r="O173" s="546"/>
      <c r="P173" s="23"/>
      <c r="Q173" s="24"/>
      <c r="R173" s="185" t="s">
        <v>119</v>
      </c>
      <c r="S173" s="619" t="s">
        <v>309</v>
      </c>
      <c r="T173" s="619"/>
      <c r="U173" s="619"/>
      <c r="V173" s="619"/>
      <c r="W173" s="619"/>
      <c r="X173" s="619"/>
      <c r="Y173" s="619"/>
      <c r="Z173" s="619"/>
      <c r="AA173" s="619"/>
      <c r="AB173" s="620"/>
      <c r="AC173" s="430"/>
      <c r="AE173" s="1" t="str">
        <f t="shared" si="1"/>
        <v>□</v>
      </c>
      <c r="AH173" s="36" t="str">
        <f>IF(AE173&amp;AE174="■□","●適合",IF(AE173&amp;AE174="□■","◆未達",IF(AE173&amp;AE174="□□","■未答","▼矛盾")))</f>
        <v>■未答</v>
      </c>
      <c r="AI173" s="37"/>
      <c r="AL173" s="30" t="s">
        <v>83</v>
      </c>
      <c r="AM173" s="39" t="s">
        <v>84</v>
      </c>
      <c r="AN173" s="39" t="s">
        <v>85</v>
      </c>
      <c r="AO173" s="39" t="s">
        <v>86</v>
      </c>
      <c r="AP173" s="39" t="s">
        <v>87</v>
      </c>
    </row>
    <row r="174" spans="2:61" ht="21.95" customHeight="1" x14ac:dyDescent="0.15">
      <c r="B174" s="562"/>
      <c r="C174" s="563"/>
      <c r="D174" s="506"/>
      <c r="E174" s="507"/>
      <c r="F174" s="507"/>
      <c r="G174" s="507"/>
      <c r="H174" s="508"/>
      <c r="I174" s="243" t="s">
        <v>81</v>
      </c>
      <c r="J174" s="94" t="s">
        <v>443</v>
      </c>
      <c r="K174" s="94"/>
      <c r="L174" s="94"/>
      <c r="M174" s="94"/>
      <c r="N174" s="94"/>
      <c r="O174" s="94"/>
      <c r="P174" s="94"/>
      <c r="Q174" s="79"/>
      <c r="R174" s="176"/>
      <c r="S174" s="63"/>
      <c r="T174" s="63"/>
      <c r="U174" s="63"/>
      <c r="V174" s="63"/>
      <c r="W174" s="63"/>
      <c r="X174" s="63"/>
      <c r="Y174" s="63"/>
      <c r="Z174" s="63"/>
      <c r="AA174" s="63"/>
      <c r="AB174" s="186"/>
      <c r="AC174" s="435"/>
      <c r="AE174" s="1" t="str">
        <f>+I174</f>
        <v>□</v>
      </c>
      <c r="AM174" s="36" t="s">
        <v>66</v>
      </c>
      <c r="AN174" s="36" t="s">
        <v>67</v>
      </c>
      <c r="AO174" s="38" t="s">
        <v>88</v>
      </c>
      <c r="AP174" s="38" t="s">
        <v>68</v>
      </c>
    </row>
    <row r="175" spans="2:61" ht="17.100000000000001" customHeight="1" x14ac:dyDescent="0.15">
      <c r="B175" s="562"/>
      <c r="C175" s="563"/>
      <c r="D175" s="184"/>
      <c r="E175" s="538" t="s">
        <v>310</v>
      </c>
      <c r="F175" s="539"/>
      <c r="G175" s="539"/>
      <c r="H175" s="540"/>
      <c r="I175" s="50" t="s">
        <v>90</v>
      </c>
      <c r="J175" s="51" t="s">
        <v>188</v>
      </c>
      <c r="K175" s="51"/>
      <c r="L175" s="51"/>
      <c r="M175" s="51"/>
      <c r="N175" s="51"/>
      <c r="O175" s="51"/>
      <c r="P175" s="51"/>
      <c r="Q175" s="52"/>
      <c r="R175" s="137"/>
      <c r="S175" s="72"/>
      <c r="T175" s="72"/>
      <c r="U175" s="72"/>
      <c r="V175" s="72"/>
      <c r="W175" s="72"/>
      <c r="X175" s="72"/>
      <c r="Y175" s="72"/>
      <c r="Z175" s="72"/>
      <c r="AA175" s="72"/>
      <c r="AB175" s="73" t="s">
        <v>311</v>
      </c>
      <c r="AC175" s="434"/>
      <c r="AE175" s="1" t="str">
        <f>+I175</f>
        <v>□</v>
      </c>
      <c r="AH175" s="36" t="str">
        <f>IF(AE175&amp;AE176="■□","●適合",IF(AE175&amp;AE176="□■","◆未達",IF(AE175&amp;AE176="□□","■未答","▼矛盾")))</f>
        <v>■未答</v>
      </c>
      <c r="AI175" s="37"/>
      <c r="AL175" s="30" t="s">
        <v>83</v>
      </c>
      <c r="AM175" s="39" t="s">
        <v>84</v>
      </c>
      <c r="AN175" s="39" t="s">
        <v>85</v>
      </c>
      <c r="AO175" s="39" t="s">
        <v>86</v>
      </c>
      <c r="AP175" s="39" t="s">
        <v>87</v>
      </c>
    </row>
    <row r="176" spans="2:61" ht="17.100000000000001" customHeight="1" x14ac:dyDescent="0.15">
      <c r="B176" s="564"/>
      <c r="C176" s="558"/>
      <c r="D176" s="184"/>
      <c r="E176" s="506"/>
      <c r="F176" s="507"/>
      <c r="G176" s="507"/>
      <c r="H176" s="508"/>
      <c r="I176" s="56" t="s">
        <v>112</v>
      </c>
      <c r="J176" s="30" t="s">
        <v>191</v>
      </c>
      <c r="K176" s="30"/>
      <c r="L176" s="30"/>
      <c r="M176" s="30"/>
      <c r="N176" s="30"/>
      <c r="O176" s="30"/>
      <c r="P176" s="30"/>
      <c r="Q176" s="32"/>
      <c r="R176" s="407" t="s">
        <v>312</v>
      </c>
      <c r="S176" s="408"/>
      <c r="T176" s="408"/>
      <c r="U176" s="408"/>
      <c r="V176" s="408"/>
      <c r="W176" s="408"/>
      <c r="X176" s="433"/>
      <c r="Y176" s="433"/>
      <c r="Z176" s="433"/>
      <c r="AA176" s="42" t="s">
        <v>313</v>
      </c>
      <c r="AB176" s="42"/>
      <c r="AC176" s="431"/>
      <c r="AE176" s="1" t="str">
        <f>+I176</f>
        <v>□</v>
      </c>
      <c r="AH176" s="106" t="s">
        <v>314</v>
      </c>
      <c r="AJ176" s="38" t="str">
        <f>IF(X176&gt;0,IF(X176&lt;1300,"◆未達","●適合"),"■未答")</f>
        <v>■未答</v>
      </c>
      <c r="AM176" s="36" t="s">
        <v>66</v>
      </c>
      <c r="AN176" s="36" t="s">
        <v>67</v>
      </c>
      <c r="AO176" s="38" t="s">
        <v>88</v>
      </c>
      <c r="AP176" s="38" t="s">
        <v>68</v>
      </c>
    </row>
    <row r="177" spans="2:43" ht="17.100000000000001" customHeight="1" x14ac:dyDescent="0.15">
      <c r="B177" s="564"/>
      <c r="C177" s="558"/>
      <c r="D177" s="184"/>
      <c r="E177" s="541"/>
      <c r="F177" s="542"/>
      <c r="G177" s="542"/>
      <c r="H177" s="543"/>
      <c r="I177" s="93"/>
      <c r="J177" s="94"/>
      <c r="K177" s="94"/>
      <c r="L177" s="94"/>
      <c r="M177" s="94"/>
      <c r="N177" s="94"/>
      <c r="O177" s="94"/>
      <c r="P177" s="94"/>
      <c r="Q177" s="95"/>
      <c r="R177" s="176"/>
      <c r="S177" s="63"/>
      <c r="T177" s="63"/>
      <c r="U177" s="63"/>
      <c r="V177" s="63"/>
      <c r="W177" s="63"/>
      <c r="X177" s="63"/>
      <c r="Y177" s="63"/>
      <c r="Z177" s="63"/>
      <c r="AA177" s="63"/>
      <c r="AB177" s="63"/>
      <c r="AC177" s="435"/>
    </row>
    <row r="178" spans="2:43" ht="20.100000000000001" customHeight="1" x14ac:dyDescent="0.15">
      <c r="B178" s="564"/>
      <c r="C178" s="558"/>
      <c r="D178" s="184"/>
      <c r="E178" s="538" t="s">
        <v>315</v>
      </c>
      <c r="F178" s="539"/>
      <c r="G178" s="539"/>
      <c r="H178" s="540"/>
      <c r="I178" s="50" t="s">
        <v>102</v>
      </c>
      <c r="J178" s="51" t="s">
        <v>188</v>
      </c>
      <c r="K178" s="51"/>
      <c r="L178" s="51"/>
      <c r="M178" s="51"/>
      <c r="N178" s="51"/>
      <c r="O178" s="51"/>
      <c r="P178" s="51"/>
      <c r="Q178" s="52"/>
      <c r="R178" s="623" t="s">
        <v>316</v>
      </c>
      <c r="S178" s="624"/>
      <c r="T178" s="624"/>
      <c r="U178" s="624"/>
      <c r="V178" s="624"/>
      <c r="W178" s="624"/>
      <c r="X178" s="692"/>
      <c r="Y178" s="692"/>
      <c r="Z178" s="692"/>
      <c r="AA178" s="72" t="s">
        <v>317</v>
      </c>
      <c r="AB178" s="72"/>
      <c r="AC178" s="434"/>
      <c r="AE178" s="1" t="str">
        <f>+I178</f>
        <v>□</v>
      </c>
      <c r="AH178" s="36" t="str">
        <f>IF(AE178&amp;AE179="■□","●適合",IF(AE178&amp;AE179="□■","◆未達",IF(AE178&amp;AE179="□□","■未答","▼矛盾")))</f>
        <v>■未答</v>
      </c>
      <c r="AI178" s="37"/>
      <c r="AL178" s="30" t="s">
        <v>83</v>
      </c>
      <c r="AM178" s="39" t="s">
        <v>84</v>
      </c>
      <c r="AN178" s="39" t="s">
        <v>85</v>
      </c>
      <c r="AO178" s="39" t="s">
        <v>86</v>
      </c>
      <c r="AP178" s="39" t="s">
        <v>87</v>
      </c>
    </row>
    <row r="179" spans="2:43" ht="20.100000000000001" customHeight="1" x14ac:dyDescent="0.15">
      <c r="B179" s="564"/>
      <c r="C179" s="558"/>
      <c r="D179" s="184"/>
      <c r="E179" s="506"/>
      <c r="F179" s="507"/>
      <c r="G179" s="507"/>
      <c r="H179" s="508"/>
      <c r="I179" s="56" t="s">
        <v>112</v>
      </c>
      <c r="J179" s="30" t="s">
        <v>191</v>
      </c>
      <c r="K179" s="30"/>
      <c r="L179" s="30"/>
      <c r="M179" s="30"/>
      <c r="N179" s="30"/>
      <c r="O179" s="30"/>
      <c r="P179" s="30"/>
      <c r="Q179" s="32"/>
      <c r="R179" s="49"/>
      <c r="S179" s="42"/>
      <c r="T179" s="42"/>
      <c r="U179" s="42"/>
      <c r="V179" s="42"/>
      <c r="W179" s="42"/>
      <c r="X179" s="42"/>
      <c r="Y179" s="42"/>
      <c r="Z179" s="42"/>
      <c r="AA179" s="42"/>
      <c r="AB179" s="42"/>
      <c r="AC179" s="431"/>
      <c r="AE179" s="1" t="str">
        <f>+I179</f>
        <v>□</v>
      </c>
      <c r="AH179" s="106" t="s">
        <v>318</v>
      </c>
      <c r="AJ179" s="38" t="str">
        <f>IF(X178&gt;0,IF(X178&lt;500,"◆未達","●適合"),"■未答")</f>
        <v>■未答</v>
      </c>
      <c r="AM179" s="36" t="s">
        <v>66</v>
      </c>
      <c r="AN179" s="36" t="s">
        <v>67</v>
      </c>
      <c r="AO179" s="38" t="s">
        <v>88</v>
      </c>
      <c r="AP179" s="38" t="s">
        <v>68</v>
      </c>
    </row>
    <row r="180" spans="2:43" ht="20.100000000000001" customHeight="1" x14ac:dyDescent="0.15">
      <c r="B180" s="564"/>
      <c r="C180" s="558"/>
      <c r="D180" s="184"/>
      <c r="E180" s="541"/>
      <c r="F180" s="542"/>
      <c r="G180" s="542"/>
      <c r="H180" s="543"/>
      <c r="I180" s="93"/>
      <c r="J180" s="78"/>
      <c r="K180" s="78"/>
      <c r="L180" s="78"/>
      <c r="M180" s="78"/>
      <c r="N180" s="78"/>
      <c r="O180" s="78"/>
      <c r="P180" s="78"/>
      <c r="Q180" s="79"/>
      <c r="R180" s="176"/>
      <c r="S180" s="63"/>
      <c r="T180" s="63"/>
      <c r="U180" s="63"/>
      <c r="V180" s="63"/>
      <c r="W180" s="63"/>
      <c r="X180" s="63"/>
      <c r="Y180" s="63"/>
      <c r="Z180" s="63"/>
      <c r="AA180" s="63"/>
      <c r="AB180" s="63"/>
      <c r="AC180" s="435"/>
    </row>
    <row r="181" spans="2:43" ht="17.100000000000001" customHeight="1" x14ac:dyDescent="0.15">
      <c r="B181" s="564"/>
      <c r="C181" s="558"/>
      <c r="D181" s="538" t="s">
        <v>319</v>
      </c>
      <c r="E181" s="539"/>
      <c r="F181" s="539"/>
      <c r="G181" s="539"/>
      <c r="H181" s="540"/>
      <c r="I181" s="50" t="s">
        <v>320</v>
      </c>
      <c r="J181" s="51" t="s">
        <v>188</v>
      </c>
      <c r="K181" s="51"/>
      <c r="L181" s="51"/>
      <c r="M181" s="51"/>
      <c r="N181" s="51"/>
      <c r="O181" s="51"/>
      <c r="P181" s="51"/>
      <c r="Q181" s="52"/>
      <c r="R181" s="623" t="s">
        <v>321</v>
      </c>
      <c r="S181" s="624"/>
      <c r="T181" s="624"/>
      <c r="U181" s="624"/>
      <c r="V181" s="624"/>
      <c r="W181" s="624"/>
      <c r="X181" s="692"/>
      <c r="Y181" s="692"/>
      <c r="Z181" s="692"/>
      <c r="AA181" s="72" t="s">
        <v>322</v>
      </c>
      <c r="AB181" s="72"/>
      <c r="AC181" s="434"/>
      <c r="AE181" s="1" t="str">
        <f>+I181</f>
        <v>□</v>
      </c>
      <c r="AH181" s="36" t="str">
        <f>IF(AE181&amp;AE182="■□","●適合",IF(AE181&amp;AE182="□■","◆未達",IF(AE181&amp;AE182="□□","■未答","▼矛盾")))</f>
        <v>■未答</v>
      </c>
      <c r="AI181" s="37"/>
      <c r="AL181" s="30" t="s">
        <v>83</v>
      </c>
      <c r="AM181" s="39" t="s">
        <v>84</v>
      </c>
      <c r="AN181" s="39" t="s">
        <v>85</v>
      </c>
      <c r="AO181" s="39" t="s">
        <v>86</v>
      </c>
      <c r="AP181" s="39" t="s">
        <v>87</v>
      </c>
    </row>
    <row r="182" spans="2:43" ht="17.100000000000001" customHeight="1" thickBot="1" x14ac:dyDescent="0.2">
      <c r="B182" s="565"/>
      <c r="C182" s="559"/>
      <c r="D182" s="530"/>
      <c r="E182" s="531"/>
      <c r="F182" s="531"/>
      <c r="G182" s="531"/>
      <c r="H182" s="532"/>
      <c r="I182" s="183" t="s">
        <v>112</v>
      </c>
      <c r="J182" s="30" t="s">
        <v>191</v>
      </c>
      <c r="K182" s="141"/>
      <c r="L182" s="141"/>
      <c r="M182" s="141"/>
      <c r="N182" s="141"/>
      <c r="O182" s="141"/>
      <c r="P182" s="141"/>
      <c r="Q182" s="142"/>
      <c r="R182" s="143"/>
      <c r="S182" s="144"/>
      <c r="T182" s="144"/>
      <c r="U182" s="144"/>
      <c r="V182" s="144"/>
      <c r="W182" s="144"/>
      <c r="X182" s="144"/>
      <c r="Y182" s="144"/>
      <c r="Z182" s="144"/>
      <c r="AA182" s="144"/>
      <c r="AB182" s="144"/>
      <c r="AC182" s="432"/>
      <c r="AE182" s="1" t="str">
        <f>+I182</f>
        <v>□</v>
      </c>
      <c r="AH182" s="106" t="s">
        <v>318</v>
      </c>
      <c r="AJ182" s="38" t="str">
        <f>IF(X181&gt;0,IF(X181&lt;9,"◆未達","●適合"),"■未答")</f>
        <v>■未答</v>
      </c>
      <c r="AM182" s="36" t="s">
        <v>66</v>
      </c>
      <c r="AN182" s="36" t="s">
        <v>67</v>
      </c>
      <c r="AO182" s="38" t="s">
        <v>88</v>
      </c>
      <c r="AP182" s="38" t="s">
        <v>68</v>
      </c>
    </row>
    <row r="183" spans="2:43" ht="24" customHeight="1" thickBot="1" x14ac:dyDescent="0.2">
      <c r="B183" s="568" t="s">
        <v>446</v>
      </c>
      <c r="C183" s="569"/>
      <c r="D183" s="569"/>
      <c r="E183" s="569"/>
      <c r="F183" s="569"/>
      <c r="G183" s="569"/>
      <c r="H183" s="569"/>
      <c r="I183" s="187"/>
      <c r="J183" s="187"/>
      <c r="K183" s="187"/>
      <c r="L183" s="187"/>
      <c r="M183" s="187"/>
      <c r="N183" s="187"/>
      <c r="O183" s="187"/>
      <c r="P183" s="187"/>
      <c r="Q183" s="187"/>
      <c r="R183" s="188"/>
      <c r="S183" s="188"/>
      <c r="T183" s="188"/>
      <c r="U183" s="188"/>
      <c r="V183" s="188"/>
      <c r="W183" s="188"/>
      <c r="X183" s="188"/>
      <c r="Y183" s="188"/>
      <c r="Z183" s="188"/>
      <c r="AA183" s="188"/>
      <c r="AB183" s="188"/>
      <c r="AC183" s="189"/>
    </row>
    <row r="184" spans="2:43" ht="24" customHeight="1" x14ac:dyDescent="0.15">
      <c r="B184" s="484" t="s">
        <v>323</v>
      </c>
      <c r="C184" s="497"/>
      <c r="D184" s="497" t="s">
        <v>45</v>
      </c>
      <c r="E184" s="497"/>
      <c r="F184" s="497"/>
      <c r="G184" s="497"/>
      <c r="H184" s="498"/>
      <c r="I184" s="50" t="s">
        <v>69</v>
      </c>
      <c r="J184" s="23" t="s">
        <v>324</v>
      </c>
      <c r="K184" s="156"/>
      <c r="L184" s="156"/>
      <c r="M184" s="156"/>
      <c r="N184" s="156"/>
      <c r="O184" s="156"/>
      <c r="P184" s="156"/>
      <c r="Q184" s="157"/>
      <c r="R184" s="158"/>
      <c r="S184" s="159"/>
      <c r="T184" s="159"/>
      <c r="U184" s="159"/>
      <c r="V184" s="159"/>
      <c r="W184" s="159"/>
      <c r="X184" s="159"/>
      <c r="Y184" s="159"/>
      <c r="Z184" s="159"/>
      <c r="AA184" s="159"/>
      <c r="AB184" s="159"/>
      <c r="AC184" s="160"/>
      <c r="AE184" s="35" t="str">
        <f>+I184</f>
        <v>□</v>
      </c>
      <c r="AH184" s="38" t="str">
        <f>IF(AE184&amp;AE185&amp;AE186="■□□","◎無し",IF(AE184&amp;AE185&amp;AE186="□■□","●適合",IF(AE184&amp;AE185&amp;AE186="□□■","◆未達",IF(AE184&amp;AE185&amp;AE186="□□□","■未答","▼矛盾"))))</f>
        <v>■未答</v>
      </c>
      <c r="AI184" s="54"/>
      <c r="AL184" s="30" t="s">
        <v>107</v>
      </c>
      <c r="AM184" s="39" t="s">
        <v>108</v>
      </c>
      <c r="AN184" s="39" t="s">
        <v>109</v>
      </c>
      <c r="AO184" s="39" t="s">
        <v>110</v>
      </c>
      <c r="AP184" s="39" t="s">
        <v>111</v>
      </c>
      <c r="AQ184" s="39" t="s">
        <v>87</v>
      </c>
    </row>
    <row r="185" spans="2:43" ht="24" customHeight="1" x14ac:dyDescent="0.15">
      <c r="B185" s="486"/>
      <c r="C185" s="458"/>
      <c r="D185" s="461"/>
      <c r="E185" s="461"/>
      <c r="F185" s="461"/>
      <c r="G185" s="461"/>
      <c r="H185" s="462"/>
      <c r="I185" s="161" t="s">
        <v>98</v>
      </c>
      <c r="J185" s="470" t="s">
        <v>307</v>
      </c>
      <c r="K185" s="470"/>
      <c r="L185" s="163" t="s">
        <v>137</v>
      </c>
      <c r="M185" s="470" t="s">
        <v>308</v>
      </c>
      <c r="N185" s="470"/>
      <c r="O185" s="470"/>
      <c r="P185" s="60"/>
      <c r="Q185" s="61"/>
      <c r="R185" s="80"/>
      <c r="S185" s="81"/>
      <c r="T185" s="81"/>
      <c r="U185" s="81"/>
      <c r="V185" s="81"/>
      <c r="W185" s="81"/>
      <c r="X185" s="81"/>
      <c r="Y185" s="81"/>
      <c r="Z185" s="81"/>
      <c r="AA185" s="81"/>
      <c r="AB185" s="81"/>
      <c r="AC185" s="134"/>
      <c r="AE185" s="1" t="str">
        <f>+I185</f>
        <v>□</v>
      </c>
      <c r="AL185" s="30"/>
      <c r="AM185" s="36" t="s">
        <v>65</v>
      </c>
      <c r="AN185" s="36" t="s">
        <v>66</v>
      </c>
      <c r="AO185" s="36" t="s">
        <v>67</v>
      </c>
      <c r="AP185" s="38" t="s">
        <v>88</v>
      </c>
      <c r="AQ185" s="38" t="s">
        <v>68</v>
      </c>
    </row>
    <row r="186" spans="2:43" ht="17.100000000000001" customHeight="1" x14ac:dyDescent="0.15">
      <c r="B186" s="486"/>
      <c r="C186" s="458"/>
      <c r="D186" s="454" t="s">
        <v>46</v>
      </c>
      <c r="E186" s="455"/>
      <c r="F186" s="455"/>
      <c r="G186" s="455"/>
      <c r="H186" s="456"/>
      <c r="I186" s="190"/>
      <c r="J186" s="191"/>
      <c r="K186" s="191"/>
      <c r="L186" s="190"/>
      <c r="M186" s="191"/>
      <c r="N186" s="192" t="s">
        <v>102</v>
      </c>
      <c r="O186" s="536" t="s">
        <v>325</v>
      </c>
      <c r="P186" s="536"/>
      <c r="Q186" s="537"/>
      <c r="R186" s="84"/>
      <c r="S186" s="85"/>
      <c r="T186" s="85"/>
      <c r="U186" s="85"/>
      <c r="V186" s="85"/>
      <c r="W186" s="85"/>
      <c r="X186" s="85"/>
      <c r="Y186" s="85"/>
      <c r="Z186" s="85"/>
      <c r="AA186" s="85"/>
      <c r="AB186" s="85"/>
      <c r="AC186" s="442"/>
      <c r="AE186" s="1" t="str">
        <f>+L185</f>
        <v>□</v>
      </c>
    </row>
    <row r="187" spans="2:43" ht="17.100000000000001" customHeight="1" x14ac:dyDescent="0.15">
      <c r="B187" s="486"/>
      <c r="C187" s="458"/>
      <c r="D187" s="457"/>
      <c r="E187" s="458"/>
      <c r="F187" s="458"/>
      <c r="G187" s="458"/>
      <c r="H187" s="459"/>
      <c r="I187" s="161" t="s">
        <v>69</v>
      </c>
      <c r="J187" s="450" t="s">
        <v>326</v>
      </c>
      <c r="K187" s="450"/>
      <c r="L187" s="450"/>
      <c r="M187" s="450"/>
      <c r="N187" s="450"/>
      <c r="O187" s="450"/>
      <c r="P187" s="450"/>
      <c r="Q187" s="451"/>
      <c r="R187" s="150"/>
      <c r="S187" s="90"/>
      <c r="T187" s="90"/>
      <c r="U187" s="90"/>
      <c r="V187" s="90"/>
      <c r="W187" s="90"/>
      <c r="X187" s="90"/>
      <c r="Y187" s="90"/>
      <c r="Z187" s="90"/>
      <c r="AA187" s="90"/>
      <c r="AB187" s="90"/>
      <c r="AC187" s="443"/>
      <c r="AE187" s="35" t="str">
        <f>+N186</f>
        <v>□</v>
      </c>
      <c r="AH187" s="38" t="str">
        <f>IF(AE187&amp;AE188&amp;AE189="■□□","◎無し",IF(AE187&amp;AE188&amp;AE189="□■□","●適合",IF(AE187&amp;AE188&amp;AE189="□□■","◆未達",IF(AE187&amp;AE188&amp;AE189="□□□","■未答","▼矛盾"))))</f>
        <v>■未答</v>
      </c>
      <c r="AI187" s="54"/>
      <c r="AL187" s="30" t="s">
        <v>107</v>
      </c>
      <c r="AM187" s="39" t="s">
        <v>108</v>
      </c>
      <c r="AN187" s="39" t="s">
        <v>109</v>
      </c>
      <c r="AO187" s="39" t="s">
        <v>110</v>
      </c>
      <c r="AP187" s="39" t="s">
        <v>111</v>
      </c>
      <c r="AQ187" s="39" t="s">
        <v>87</v>
      </c>
    </row>
    <row r="188" spans="2:43" ht="17.100000000000001" customHeight="1" x14ac:dyDescent="0.15">
      <c r="B188" s="486"/>
      <c r="C188" s="458"/>
      <c r="D188" s="460"/>
      <c r="E188" s="461"/>
      <c r="F188" s="461"/>
      <c r="G188" s="461"/>
      <c r="H188" s="462"/>
      <c r="I188" s="163" t="s">
        <v>98</v>
      </c>
      <c r="J188" s="470" t="s">
        <v>327</v>
      </c>
      <c r="K188" s="470"/>
      <c r="L188" s="470"/>
      <c r="M188" s="470"/>
      <c r="N188" s="470"/>
      <c r="O188" s="470"/>
      <c r="P188" s="470"/>
      <c r="Q188" s="471"/>
      <c r="R188" s="80"/>
      <c r="S188" s="81"/>
      <c r="T188" s="81"/>
      <c r="U188" s="81"/>
      <c r="V188" s="81"/>
      <c r="W188" s="81"/>
      <c r="X188" s="81"/>
      <c r="Y188" s="81"/>
      <c r="Z188" s="81"/>
      <c r="AA188" s="81"/>
      <c r="AB188" s="81"/>
      <c r="AC188" s="444"/>
      <c r="AE188" s="1" t="str">
        <f>+I187</f>
        <v>□</v>
      </c>
      <c r="AL188" s="30"/>
      <c r="AM188" s="36" t="s">
        <v>65</v>
      </c>
      <c r="AN188" s="36" t="s">
        <v>66</v>
      </c>
      <c r="AO188" s="36" t="s">
        <v>67</v>
      </c>
      <c r="AP188" s="38" t="s">
        <v>88</v>
      </c>
      <c r="AQ188" s="38" t="s">
        <v>68</v>
      </c>
    </row>
    <row r="189" spans="2:43" ht="17.100000000000001" customHeight="1" x14ac:dyDescent="0.15">
      <c r="B189" s="486"/>
      <c r="C189" s="458"/>
      <c r="D189" s="454" t="s">
        <v>47</v>
      </c>
      <c r="E189" s="455"/>
      <c r="F189" s="455"/>
      <c r="G189" s="455"/>
      <c r="H189" s="456"/>
      <c r="I189" s="190"/>
      <c r="J189" s="191"/>
      <c r="K189" s="191"/>
      <c r="L189" s="190"/>
      <c r="M189" s="191"/>
      <c r="N189" s="192" t="s">
        <v>102</v>
      </c>
      <c r="O189" s="536" t="s">
        <v>325</v>
      </c>
      <c r="P189" s="536"/>
      <c r="Q189" s="537"/>
      <c r="R189" s="193" t="s">
        <v>102</v>
      </c>
      <c r="S189" s="624" t="s">
        <v>328</v>
      </c>
      <c r="T189" s="624"/>
      <c r="U189" s="624"/>
      <c r="V189" s="624"/>
      <c r="W189" s="624"/>
      <c r="X189" s="624"/>
      <c r="Y189" s="624"/>
      <c r="Z189" s="624"/>
      <c r="AA189" s="624"/>
      <c r="AB189" s="625"/>
      <c r="AC189" s="442"/>
      <c r="AE189" s="1" t="str">
        <f>+I188</f>
        <v>□</v>
      </c>
    </row>
    <row r="190" spans="2:43" ht="17.100000000000001" customHeight="1" x14ac:dyDescent="0.15">
      <c r="B190" s="486"/>
      <c r="C190" s="458"/>
      <c r="D190" s="457"/>
      <c r="E190" s="458"/>
      <c r="F190" s="458"/>
      <c r="G190" s="458"/>
      <c r="H190" s="459"/>
      <c r="I190" s="161" t="s">
        <v>329</v>
      </c>
      <c r="J190" s="450" t="s">
        <v>330</v>
      </c>
      <c r="K190" s="450"/>
      <c r="L190" s="450"/>
      <c r="M190" s="450"/>
      <c r="N190" s="450"/>
      <c r="O190" s="450"/>
      <c r="P190" s="450"/>
      <c r="Q190" s="451"/>
      <c r="R190" s="33" t="s">
        <v>331</v>
      </c>
      <c r="S190" s="408" t="s">
        <v>332</v>
      </c>
      <c r="T190" s="408"/>
      <c r="U190" s="408"/>
      <c r="V190" s="408"/>
      <c r="W190" s="408"/>
      <c r="X190" s="408"/>
      <c r="Y190" s="408"/>
      <c r="Z190" s="408"/>
      <c r="AA190" s="408"/>
      <c r="AB190" s="429"/>
      <c r="AC190" s="443"/>
      <c r="AE190" s="35" t="str">
        <f>+N189</f>
        <v>□</v>
      </c>
      <c r="AH190" s="38" t="str">
        <f>IF(AE190&amp;AE191&amp;AE192="■□□","◎無し",IF(AE190&amp;AE191&amp;AE192="□■□","●適合",IF(AE190&amp;AE191&amp;AE192="□□■","◆未達",IF(AE190&amp;AE191&amp;AE192="□□□","■未答","▼矛盾"))))</f>
        <v>■未答</v>
      </c>
      <c r="AI190" s="54"/>
      <c r="AL190" s="30" t="s">
        <v>107</v>
      </c>
      <c r="AM190" s="39" t="s">
        <v>108</v>
      </c>
      <c r="AN190" s="39" t="s">
        <v>109</v>
      </c>
      <c r="AO190" s="39" t="s">
        <v>110</v>
      </c>
      <c r="AP190" s="39" t="s">
        <v>111</v>
      </c>
      <c r="AQ190" s="39" t="s">
        <v>87</v>
      </c>
    </row>
    <row r="191" spans="2:43" ht="17.100000000000001" customHeight="1" x14ac:dyDescent="0.15">
      <c r="B191" s="486"/>
      <c r="C191" s="458"/>
      <c r="D191" s="457"/>
      <c r="E191" s="458"/>
      <c r="F191" s="458"/>
      <c r="G191" s="458"/>
      <c r="H191" s="459"/>
      <c r="I191" s="163" t="s">
        <v>98</v>
      </c>
      <c r="J191" s="470" t="s">
        <v>333</v>
      </c>
      <c r="K191" s="470"/>
      <c r="L191" s="470"/>
      <c r="M191" s="470"/>
      <c r="N191" s="470"/>
      <c r="O191" s="470"/>
      <c r="P191" s="470"/>
      <c r="Q191" s="471"/>
      <c r="R191" s="80"/>
      <c r="S191" s="81"/>
      <c r="T191" s="81"/>
      <c r="U191" s="81"/>
      <c r="V191" s="81"/>
      <c r="W191" s="81"/>
      <c r="X191" s="81"/>
      <c r="Y191" s="81"/>
      <c r="Z191" s="81"/>
      <c r="AA191" s="81"/>
      <c r="AB191" s="83"/>
      <c r="AC191" s="443"/>
      <c r="AE191" s="1" t="str">
        <f>+I190</f>
        <v>□</v>
      </c>
      <c r="AL191" s="30"/>
      <c r="AM191" s="36" t="s">
        <v>65</v>
      </c>
      <c r="AN191" s="36" t="s">
        <v>66</v>
      </c>
      <c r="AO191" s="36" t="s">
        <v>67</v>
      </c>
      <c r="AP191" s="38" t="s">
        <v>88</v>
      </c>
      <c r="AQ191" s="38" t="s">
        <v>68</v>
      </c>
    </row>
    <row r="192" spans="2:43" ht="21.75" customHeight="1" x14ac:dyDescent="0.15">
      <c r="B192" s="486"/>
      <c r="C192" s="458"/>
      <c r="D192" s="64"/>
      <c r="E192" s="454" t="s">
        <v>48</v>
      </c>
      <c r="F192" s="455"/>
      <c r="G192" s="455"/>
      <c r="H192" s="456"/>
      <c r="I192" s="99"/>
      <c r="J192" s="99"/>
      <c r="K192" s="99"/>
      <c r="L192" s="99"/>
      <c r="M192" s="99"/>
      <c r="N192" s="190"/>
      <c r="O192" s="191"/>
      <c r="P192" s="191"/>
      <c r="Q192" s="194"/>
      <c r="R192" s="84"/>
      <c r="S192" s="85"/>
      <c r="T192" s="195"/>
      <c r="U192" s="85"/>
      <c r="V192" s="85"/>
      <c r="W192" s="85"/>
      <c r="X192" s="196"/>
      <c r="Y192" s="196"/>
      <c r="Z192" s="196"/>
      <c r="AA192" s="85"/>
      <c r="AB192" s="73" t="s">
        <v>106</v>
      </c>
      <c r="AC192" s="443"/>
      <c r="AE192" s="1" t="str">
        <f>+I191</f>
        <v>□</v>
      </c>
    </row>
    <row r="193" spans="2:43" ht="17.100000000000001" customHeight="1" x14ac:dyDescent="0.15">
      <c r="B193" s="486"/>
      <c r="C193" s="458"/>
      <c r="D193" s="64"/>
      <c r="E193" s="457"/>
      <c r="F193" s="458"/>
      <c r="G193" s="458"/>
      <c r="H193" s="459"/>
      <c r="I193" s="88"/>
      <c r="J193" s="88"/>
      <c r="K193" s="88"/>
      <c r="L193" s="88"/>
      <c r="M193" s="88"/>
      <c r="N193" s="161" t="s">
        <v>90</v>
      </c>
      <c r="O193" s="450" t="s">
        <v>325</v>
      </c>
      <c r="P193" s="450"/>
      <c r="Q193" s="451"/>
      <c r="R193" s="150"/>
      <c r="S193" s="90"/>
      <c r="T193" s="626" t="s">
        <v>334</v>
      </c>
      <c r="U193" s="626"/>
      <c r="V193" s="626"/>
      <c r="W193" s="626"/>
      <c r="X193" s="433"/>
      <c r="Y193" s="433"/>
      <c r="Z193" s="433"/>
      <c r="AA193" s="90" t="s">
        <v>335</v>
      </c>
      <c r="AB193" s="92"/>
      <c r="AC193" s="443"/>
      <c r="AE193" s="35" t="str">
        <f>+N193</f>
        <v>□</v>
      </c>
      <c r="AH193" s="38" t="str">
        <f>IF(AE193&amp;AE194&amp;AE195="■□□","◎無し",IF(AE193&amp;AE194&amp;AE195="□■□","●適合",IF(AE193&amp;AE194&amp;AE195="□□■","◆未達",IF(AE193&amp;AE194&amp;AE195="□□□","■未答","▼矛盾"))))</f>
        <v>■未答</v>
      </c>
      <c r="AI193" s="54"/>
      <c r="AL193" s="30" t="s">
        <v>107</v>
      </c>
      <c r="AM193" s="39" t="s">
        <v>108</v>
      </c>
      <c r="AN193" s="39" t="s">
        <v>109</v>
      </c>
      <c r="AO193" s="39" t="s">
        <v>110</v>
      </c>
      <c r="AP193" s="39" t="s">
        <v>111</v>
      </c>
      <c r="AQ193" s="39" t="s">
        <v>87</v>
      </c>
    </row>
    <row r="194" spans="2:43" ht="17.100000000000001" customHeight="1" x14ac:dyDescent="0.15">
      <c r="B194" s="486"/>
      <c r="C194" s="458"/>
      <c r="D194" s="64"/>
      <c r="E194" s="457"/>
      <c r="F194" s="458"/>
      <c r="G194" s="458"/>
      <c r="H194" s="459"/>
      <c r="I194" s="56" t="s">
        <v>112</v>
      </c>
      <c r="J194" s="450" t="s">
        <v>188</v>
      </c>
      <c r="K194" s="450"/>
      <c r="L194" s="450"/>
      <c r="M194" s="450"/>
      <c r="N194" s="450"/>
      <c r="O194" s="450"/>
      <c r="P194" s="450"/>
      <c r="Q194" s="451"/>
      <c r="R194" s="33" t="s">
        <v>336</v>
      </c>
      <c r="S194" s="408" t="s">
        <v>337</v>
      </c>
      <c r="T194" s="408"/>
      <c r="U194" s="408"/>
      <c r="V194" s="408"/>
      <c r="W194" s="408"/>
      <c r="X194" s="408"/>
      <c r="Y194" s="408"/>
      <c r="Z194" s="408"/>
      <c r="AA194" s="408"/>
      <c r="AB194" s="429"/>
      <c r="AC194" s="443"/>
      <c r="AE194" s="1" t="str">
        <f>+I194</f>
        <v>□</v>
      </c>
      <c r="AH194" s="106" t="s">
        <v>199</v>
      </c>
      <c r="AJ194" s="197" t="str">
        <f>IF(X193&gt;0,IF(X193&gt;80,12,8),"(未答)")</f>
        <v>(未答)</v>
      </c>
      <c r="AL194" s="30"/>
      <c r="AM194" s="36" t="s">
        <v>65</v>
      </c>
      <c r="AN194" s="36" t="s">
        <v>66</v>
      </c>
      <c r="AO194" s="36" t="s">
        <v>67</v>
      </c>
      <c r="AP194" s="38" t="s">
        <v>88</v>
      </c>
      <c r="AQ194" s="38" t="s">
        <v>68</v>
      </c>
    </row>
    <row r="195" spans="2:43" ht="17.100000000000001" customHeight="1" x14ac:dyDescent="0.15">
      <c r="B195" s="486"/>
      <c r="C195" s="458"/>
      <c r="D195" s="64"/>
      <c r="E195" s="457"/>
      <c r="F195" s="458"/>
      <c r="G195" s="458"/>
      <c r="H195" s="459"/>
      <c r="I195" s="56" t="s">
        <v>102</v>
      </c>
      <c r="J195" s="450" t="s">
        <v>191</v>
      </c>
      <c r="K195" s="450"/>
      <c r="L195" s="450"/>
      <c r="M195" s="450"/>
      <c r="N195" s="450"/>
      <c r="O195" s="450"/>
      <c r="P195" s="450"/>
      <c r="Q195" s="451"/>
      <c r="R195" s="33" t="s">
        <v>262</v>
      </c>
      <c r="S195" s="408" t="s">
        <v>338</v>
      </c>
      <c r="T195" s="408"/>
      <c r="U195" s="408"/>
      <c r="V195" s="408"/>
      <c r="W195" s="408"/>
      <c r="X195" s="408"/>
      <c r="Y195" s="408"/>
      <c r="Z195" s="408"/>
      <c r="AA195" s="408"/>
      <c r="AB195" s="429"/>
      <c r="AC195" s="443"/>
      <c r="AE195" s="1" t="str">
        <f>+I195</f>
        <v>□</v>
      </c>
      <c r="AH195" s="106" t="s">
        <v>339</v>
      </c>
      <c r="AJ195" s="38" t="str">
        <f>IF(Z196&gt;0,IF(Z196&lt;AJ194,"◆未達","●適合"),"■未答")</f>
        <v>■未答</v>
      </c>
    </row>
    <row r="196" spans="2:43" ht="17.100000000000001" customHeight="1" x14ac:dyDescent="0.15">
      <c r="B196" s="486"/>
      <c r="C196" s="458"/>
      <c r="D196" s="64"/>
      <c r="E196" s="460"/>
      <c r="F196" s="461"/>
      <c r="G196" s="461"/>
      <c r="H196" s="462"/>
      <c r="I196" s="94"/>
      <c r="J196" s="94"/>
      <c r="K196" s="94"/>
      <c r="L196" s="94"/>
      <c r="M196" s="94"/>
      <c r="N196" s="94"/>
      <c r="O196" s="94"/>
      <c r="P196" s="94"/>
      <c r="Q196" s="95"/>
      <c r="R196" s="80"/>
      <c r="S196" s="81"/>
      <c r="T196" s="81" t="s">
        <v>340</v>
      </c>
      <c r="U196" s="81"/>
      <c r="V196" s="81"/>
      <c r="W196" s="81"/>
      <c r="X196" s="82"/>
      <c r="Y196" s="81" t="s">
        <v>341</v>
      </c>
      <c r="Z196" s="447"/>
      <c r="AA196" s="447"/>
      <c r="AB196" s="83"/>
      <c r="AC196" s="443"/>
    </row>
    <row r="197" spans="2:43" ht="21.95" customHeight="1" x14ac:dyDescent="0.15">
      <c r="B197" s="486"/>
      <c r="C197" s="458"/>
      <c r="D197" s="28"/>
      <c r="E197" s="454" t="s">
        <v>342</v>
      </c>
      <c r="F197" s="455"/>
      <c r="G197" s="455"/>
      <c r="H197" s="456"/>
      <c r="I197" s="190"/>
      <c r="J197" s="191"/>
      <c r="K197" s="191"/>
      <c r="L197" s="190"/>
      <c r="M197" s="191"/>
      <c r="N197" s="192" t="s">
        <v>343</v>
      </c>
      <c r="O197" s="536" t="s">
        <v>325</v>
      </c>
      <c r="P197" s="536"/>
      <c r="Q197" s="537"/>
      <c r="R197" s="84"/>
      <c r="S197" s="85"/>
      <c r="T197" s="85"/>
      <c r="U197" s="85"/>
      <c r="V197" s="85"/>
      <c r="W197" s="85"/>
      <c r="X197" s="85"/>
      <c r="Y197" s="85"/>
      <c r="Z197" s="85"/>
      <c r="AA197" s="72"/>
      <c r="AB197" s="73" t="s">
        <v>106</v>
      </c>
      <c r="AC197" s="443"/>
      <c r="AE197" s="35" t="str">
        <f>+I198</f>
        <v>□</v>
      </c>
      <c r="AH197" s="38" t="str">
        <f>IF(AE197&amp;AE198&amp;AE199="■□□","◎無し",IF(AE197&amp;AE198&amp;AE199="□■□","●適合",IF(AE197&amp;AE198&amp;AE199="□□■","◆未達",IF(AE197&amp;AE198&amp;AE199="□□□","■未答","▼矛盾"))))</f>
        <v>■未答</v>
      </c>
      <c r="AI197" s="54"/>
      <c r="AL197" s="30" t="s">
        <v>107</v>
      </c>
      <c r="AM197" s="39" t="s">
        <v>108</v>
      </c>
      <c r="AN197" s="39" t="s">
        <v>109</v>
      </c>
      <c r="AO197" s="39" t="s">
        <v>110</v>
      </c>
      <c r="AP197" s="39" t="s">
        <v>111</v>
      </c>
      <c r="AQ197" s="39" t="s">
        <v>87</v>
      </c>
    </row>
    <row r="198" spans="2:43" ht="21.95" customHeight="1" x14ac:dyDescent="0.15">
      <c r="B198" s="486"/>
      <c r="C198" s="458"/>
      <c r="D198" s="28"/>
      <c r="E198" s="457"/>
      <c r="F198" s="461"/>
      <c r="G198" s="461"/>
      <c r="H198" s="462"/>
      <c r="I198" s="163" t="s">
        <v>98</v>
      </c>
      <c r="J198" s="470" t="s">
        <v>307</v>
      </c>
      <c r="K198" s="470"/>
      <c r="L198" s="163" t="s">
        <v>137</v>
      </c>
      <c r="M198" s="470" t="s">
        <v>308</v>
      </c>
      <c r="N198" s="470"/>
      <c r="O198" s="470"/>
      <c r="P198" s="94"/>
      <c r="Q198" s="95"/>
      <c r="R198" s="150"/>
      <c r="S198" s="90"/>
      <c r="T198" s="90"/>
      <c r="U198" s="90"/>
      <c r="V198" s="595"/>
      <c r="W198" s="595"/>
      <c r="X198" s="90"/>
      <c r="Y198" s="90"/>
      <c r="Z198" s="42"/>
      <c r="AA198" s="42"/>
      <c r="AB198" s="74"/>
      <c r="AC198" s="443"/>
      <c r="AE198" s="1" t="str">
        <f>+I200</f>
        <v>□</v>
      </c>
      <c r="AL198" s="30"/>
      <c r="AM198" s="36" t="s">
        <v>65</v>
      </c>
      <c r="AN198" s="36" t="s">
        <v>66</v>
      </c>
      <c r="AO198" s="36" t="s">
        <v>67</v>
      </c>
      <c r="AP198" s="38" t="s">
        <v>88</v>
      </c>
      <c r="AQ198" s="38" t="s">
        <v>68</v>
      </c>
    </row>
    <row r="199" spans="2:43" ht="20.100000000000001" customHeight="1" x14ac:dyDescent="0.15">
      <c r="B199" s="486"/>
      <c r="C199" s="458"/>
      <c r="D199" s="28"/>
      <c r="E199" s="480" t="s">
        <v>344</v>
      </c>
      <c r="F199" s="455" t="s">
        <v>436</v>
      </c>
      <c r="G199" s="455"/>
      <c r="H199" s="456"/>
      <c r="I199" s="98"/>
      <c r="J199" s="191"/>
      <c r="K199" s="191"/>
      <c r="L199" s="191"/>
      <c r="M199" s="191"/>
      <c r="N199" s="192" t="s">
        <v>102</v>
      </c>
      <c r="O199" s="536" t="s">
        <v>325</v>
      </c>
      <c r="P199" s="536"/>
      <c r="Q199" s="536"/>
      <c r="R199" s="407" t="s">
        <v>205</v>
      </c>
      <c r="S199" s="408"/>
      <c r="T199" s="408"/>
      <c r="U199" s="408"/>
      <c r="V199" s="433"/>
      <c r="W199" s="433"/>
      <c r="X199" s="42" t="s">
        <v>171</v>
      </c>
      <c r="Y199" s="42"/>
      <c r="Z199" s="42"/>
      <c r="AA199" s="42"/>
      <c r="AB199" s="74"/>
      <c r="AC199" s="443"/>
      <c r="AE199" s="1" t="str">
        <f>+I201</f>
        <v>□</v>
      </c>
    </row>
    <row r="200" spans="2:43" ht="20.100000000000001" customHeight="1" x14ac:dyDescent="0.15">
      <c r="B200" s="486"/>
      <c r="C200" s="458"/>
      <c r="D200" s="28"/>
      <c r="E200" s="528"/>
      <c r="F200" s="458"/>
      <c r="G200" s="458"/>
      <c r="H200" s="459"/>
      <c r="I200" s="56" t="s">
        <v>102</v>
      </c>
      <c r="J200" s="450" t="s">
        <v>345</v>
      </c>
      <c r="K200" s="450"/>
      <c r="L200" s="450"/>
      <c r="M200" s="450"/>
      <c r="N200" s="450"/>
      <c r="O200" s="450"/>
      <c r="P200" s="450"/>
      <c r="Q200" s="451"/>
      <c r="R200" s="407" t="s">
        <v>209</v>
      </c>
      <c r="S200" s="408"/>
      <c r="T200" s="408"/>
      <c r="U200" s="408"/>
      <c r="V200" s="433"/>
      <c r="W200" s="433"/>
      <c r="X200" s="42" t="s">
        <v>169</v>
      </c>
      <c r="Y200" s="90"/>
      <c r="Z200" s="90"/>
      <c r="AA200" s="42"/>
      <c r="AB200" s="74"/>
      <c r="AC200" s="443"/>
      <c r="AH200" s="153" t="s">
        <v>210</v>
      </c>
      <c r="AJ200" s="38" t="str">
        <f>IF(V200&gt;0,IF(V200&lt;195,"◆195未満","●適合"),"■未答")</f>
        <v>■未答</v>
      </c>
    </row>
    <row r="201" spans="2:43" ht="20.100000000000001" customHeight="1" x14ac:dyDescent="0.15">
      <c r="B201" s="486"/>
      <c r="C201" s="458"/>
      <c r="D201" s="28"/>
      <c r="E201" s="528"/>
      <c r="F201" s="461"/>
      <c r="G201" s="461"/>
      <c r="H201" s="462"/>
      <c r="I201" s="56" t="s">
        <v>156</v>
      </c>
      <c r="J201" s="450" t="s">
        <v>346</v>
      </c>
      <c r="K201" s="450"/>
      <c r="L201" s="450"/>
      <c r="M201" s="450"/>
      <c r="N201" s="450"/>
      <c r="O201" s="450"/>
      <c r="P201" s="450"/>
      <c r="Q201" s="451"/>
      <c r="R201" s="49"/>
      <c r="S201" s="594" t="s">
        <v>212</v>
      </c>
      <c r="T201" s="594"/>
      <c r="U201" s="594"/>
      <c r="V201" s="594"/>
      <c r="W201" s="594"/>
      <c r="X201" s="594"/>
      <c r="Y201" s="593">
        <f>+V199*2+V200</f>
        <v>0</v>
      </c>
      <c r="Z201" s="593"/>
      <c r="AA201" s="42" t="s">
        <v>213</v>
      </c>
      <c r="AB201" s="74"/>
      <c r="AC201" s="443"/>
      <c r="AH201" s="153" t="s">
        <v>214</v>
      </c>
      <c r="AJ201" s="38" t="str">
        <f>IF(Y201&gt;0,IF(AND(Y201&gt;=550,Y201&lt;=650),"●適合","◆未達"),"■未答")</f>
        <v>■未答</v>
      </c>
    </row>
    <row r="202" spans="2:43" ht="20.100000000000001" customHeight="1" x14ac:dyDescent="0.15">
      <c r="B202" s="486"/>
      <c r="C202" s="458"/>
      <c r="D202" s="28"/>
      <c r="E202" s="528"/>
      <c r="F202" s="566" t="s">
        <v>347</v>
      </c>
      <c r="G202" s="566"/>
      <c r="H202" s="567"/>
      <c r="I202" s="30"/>
      <c r="J202" s="30"/>
      <c r="K202" s="30"/>
      <c r="L202" s="30"/>
      <c r="M202" s="30"/>
      <c r="N202" s="30"/>
      <c r="O202" s="30"/>
      <c r="P202" s="30"/>
      <c r="Q202" s="32"/>
      <c r="R202" s="499" t="s">
        <v>215</v>
      </c>
      <c r="S202" s="500"/>
      <c r="T202" s="500"/>
      <c r="U202" s="500"/>
      <c r="V202" s="447"/>
      <c r="W202" s="447"/>
      <c r="X202" s="63" t="s">
        <v>143</v>
      </c>
      <c r="Y202" s="81"/>
      <c r="Z202" s="81"/>
      <c r="AA202" s="63"/>
      <c r="AB202" s="198"/>
      <c r="AC202" s="443"/>
      <c r="AH202" s="106" t="s">
        <v>216</v>
      </c>
      <c r="AJ202" s="38" t="str">
        <f>IF(V202&gt;0,IF(V202&gt;30,"◆30超過","●適合"),"■未答")</f>
        <v>■未答</v>
      </c>
    </row>
    <row r="203" spans="2:43" ht="21.95" customHeight="1" x14ac:dyDescent="0.15">
      <c r="B203" s="486"/>
      <c r="C203" s="458"/>
      <c r="D203" s="28"/>
      <c r="E203" s="528"/>
      <c r="F203" s="455" t="s">
        <v>348</v>
      </c>
      <c r="G203" s="455"/>
      <c r="H203" s="456"/>
      <c r="I203" s="165"/>
      <c r="J203" s="99"/>
      <c r="K203" s="99"/>
      <c r="L203" s="99"/>
      <c r="M203" s="99"/>
      <c r="N203" s="99"/>
      <c r="O203" s="99"/>
      <c r="P203" s="99"/>
      <c r="Q203" s="99"/>
      <c r="R203" s="407" t="s">
        <v>349</v>
      </c>
      <c r="S203" s="408"/>
      <c r="T203" s="408"/>
      <c r="U203" s="408"/>
      <c r="V203" s="161" t="s">
        <v>152</v>
      </c>
      <c r="W203" s="42" t="s">
        <v>350</v>
      </c>
      <c r="X203" s="42"/>
      <c r="Y203" s="161" t="s">
        <v>152</v>
      </c>
      <c r="Z203" s="42" t="s">
        <v>351</v>
      </c>
      <c r="AA203" s="42"/>
      <c r="AB203" s="74"/>
      <c r="AC203" s="443"/>
    </row>
    <row r="204" spans="2:43" ht="21.95" customHeight="1" x14ac:dyDescent="0.15">
      <c r="B204" s="486"/>
      <c r="C204" s="458"/>
      <c r="D204" s="28"/>
      <c r="E204" s="528"/>
      <c r="F204" s="461"/>
      <c r="G204" s="461"/>
      <c r="H204" s="462"/>
      <c r="I204" s="167"/>
      <c r="J204" s="88"/>
      <c r="K204" s="88"/>
      <c r="L204" s="88"/>
      <c r="M204" s="88"/>
      <c r="N204" s="161" t="s">
        <v>152</v>
      </c>
      <c r="O204" s="450" t="s">
        <v>325</v>
      </c>
      <c r="P204" s="450"/>
      <c r="Q204" s="450"/>
      <c r="R204" s="427" t="s">
        <v>352</v>
      </c>
      <c r="S204" s="428"/>
      <c r="T204" s="428"/>
      <c r="U204" s="428"/>
      <c r="V204" s="161" t="s">
        <v>353</v>
      </c>
      <c r="W204" s="90" t="s">
        <v>354</v>
      </c>
      <c r="X204" s="90"/>
      <c r="Y204" s="161" t="s">
        <v>353</v>
      </c>
      <c r="Z204" s="90" t="s">
        <v>355</v>
      </c>
      <c r="AA204" s="90"/>
      <c r="AB204" s="92"/>
      <c r="AC204" s="443"/>
      <c r="AE204" s="35" t="str">
        <f>+N204</f>
        <v>□</v>
      </c>
      <c r="AH204" s="38" t="str">
        <f>IF(AE204&amp;AE205&amp;AE206="■□□","◎無し",IF(AE204&amp;AE205&amp;AE206="□■□","●適合",IF(AE204&amp;AE205&amp;AE206="□□■","◆未達",IF(AE204&amp;AE205&amp;AE206="□□□","■未答","▼矛盾"))))</f>
        <v>■未答</v>
      </c>
      <c r="AI204" s="54"/>
      <c r="AL204" s="30" t="s">
        <v>107</v>
      </c>
      <c r="AM204" s="39" t="s">
        <v>108</v>
      </c>
      <c r="AN204" s="39" t="s">
        <v>109</v>
      </c>
      <c r="AO204" s="39" t="s">
        <v>110</v>
      </c>
      <c r="AP204" s="39" t="s">
        <v>111</v>
      </c>
      <c r="AQ204" s="39" t="s">
        <v>87</v>
      </c>
    </row>
    <row r="205" spans="2:43" ht="20.100000000000001" customHeight="1" x14ac:dyDescent="0.15">
      <c r="B205" s="486"/>
      <c r="C205" s="458"/>
      <c r="D205" s="28"/>
      <c r="E205" s="528"/>
      <c r="F205" s="455" t="s">
        <v>50</v>
      </c>
      <c r="G205" s="455"/>
      <c r="H205" s="456"/>
      <c r="I205" s="199" t="s">
        <v>112</v>
      </c>
      <c r="J205" s="450" t="s">
        <v>356</v>
      </c>
      <c r="K205" s="450"/>
      <c r="L205" s="450"/>
      <c r="M205" s="450"/>
      <c r="N205" s="450"/>
      <c r="O205" s="450"/>
      <c r="P205" s="450"/>
      <c r="Q205" s="451"/>
      <c r="R205" s="427" t="s">
        <v>248</v>
      </c>
      <c r="S205" s="428"/>
      <c r="T205" s="428"/>
      <c r="U205" s="428"/>
      <c r="V205" s="161" t="s">
        <v>156</v>
      </c>
      <c r="W205" s="437" t="s">
        <v>249</v>
      </c>
      <c r="X205" s="437"/>
      <c r="Y205" s="161" t="s">
        <v>137</v>
      </c>
      <c r="Z205" s="446" t="s">
        <v>250</v>
      </c>
      <c r="AA205" s="428"/>
      <c r="AB205" s="172"/>
      <c r="AC205" s="443"/>
      <c r="AE205" s="1" t="str">
        <f>+I205</f>
        <v>□</v>
      </c>
      <c r="AH205" s="153" t="s">
        <v>160</v>
      </c>
      <c r="AJ205" s="36" t="str">
        <f>IF(V205&amp;Y205="■□","◎過分",IF(V205&amp;Y205="□■","●適合",IF(V205&amp;Y205="□□","■未答","▼矛盾")))</f>
        <v>■未答</v>
      </c>
      <c r="AL205" s="30"/>
      <c r="AM205" s="36" t="s">
        <v>65</v>
      </c>
      <c r="AN205" s="36" t="s">
        <v>66</v>
      </c>
      <c r="AO205" s="36" t="s">
        <v>67</v>
      </c>
      <c r="AP205" s="38" t="s">
        <v>88</v>
      </c>
      <c r="AQ205" s="38" t="s">
        <v>68</v>
      </c>
    </row>
    <row r="206" spans="2:43" ht="20.100000000000001" customHeight="1" x14ac:dyDescent="0.15">
      <c r="B206" s="486"/>
      <c r="C206" s="458"/>
      <c r="D206" s="28"/>
      <c r="E206" s="528"/>
      <c r="F206" s="458"/>
      <c r="G206" s="458"/>
      <c r="H206" s="459"/>
      <c r="I206" s="199" t="s">
        <v>102</v>
      </c>
      <c r="J206" s="450" t="s">
        <v>357</v>
      </c>
      <c r="K206" s="450"/>
      <c r="L206" s="450"/>
      <c r="M206" s="450"/>
      <c r="N206" s="450"/>
      <c r="O206" s="450"/>
      <c r="P206" s="450"/>
      <c r="Q206" s="451"/>
      <c r="R206" s="427" t="s">
        <v>251</v>
      </c>
      <c r="S206" s="428"/>
      <c r="T206" s="428"/>
      <c r="U206" s="428"/>
      <c r="V206" s="428"/>
      <c r="W206" s="428"/>
      <c r="X206" s="433"/>
      <c r="Y206" s="433"/>
      <c r="Z206" s="433"/>
      <c r="AA206" s="90" t="s">
        <v>252</v>
      </c>
      <c r="AB206" s="92"/>
      <c r="AC206" s="443"/>
      <c r="AE206" s="1" t="str">
        <f>+I206</f>
        <v>□</v>
      </c>
      <c r="AH206" s="153" t="s">
        <v>253</v>
      </c>
      <c r="AJ206" s="38" t="str">
        <f>IF(X206&gt;0,IF(X206&lt;700,"◆低すぎ",IF(X206&gt;900,"◆高すぎ","●適合")),"■未答")</f>
        <v>■未答</v>
      </c>
    </row>
    <row r="207" spans="2:43" ht="9.75" customHeight="1" x14ac:dyDescent="0.15">
      <c r="B207" s="486"/>
      <c r="C207" s="458"/>
      <c r="D207" s="28"/>
      <c r="E207" s="528"/>
      <c r="F207" s="458"/>
      <c r="G207" s="458"/>
      <c r="H207" s="459"/>
      <c r="I207" s="179"/>
      <c r="J207" s="200"/>
      <c r="K207" s="200"/>
      <c r="L207" s="200"/>
      <c r="M207" s="200"/>
      <c r="N207" s="200"/>
      <c r="O207" s="200"/>
      <c r="P207" s="200"/>
      <c r="Q207" s="201"/>
      <c r="R207" s="173"/>
      <c r="S207" s="97"/>
      <c r="T207" s="97"/>
      <c r="U207" s="97"/>
      <c r="V207" s="97"/>
      <c r="W207" s="97"/>
      <c r="X207" s="202"/>
      <c r="Y207" s="202"/>
      <c r="Z207" s="202"/>
      <c r="AA207" s="81"/>
      <c r="AB207" s="83"/>
      <c r="AC207" s="444"/>
    </row>
    <row r="208" spans="2:43" ht="17.100000000000001" customHeight="1" x14ac:dyDescent="0.15">
      <c r="B208" s="486"/>
      <c r="C208" s="458"/>
      <c r="D208" s="454" t="s">
        <v>51</v>
      </c>
      <c r="E208" s="455"/>
      <c r="F208" s="455"/>
      <c r="G208" s="455"/>
      <c r="H208" s="456"/>
      <c r="I208" s="98"/>
      <c r="J208" s="191"/>
      <c r="K208" s="191"/>
      <c r="L208" s="191"/>
      <c r="M208" s="191"/>
      <c r="N208" s="191"/>
      <c r="O208" s="191"/>
      <c r="P208" s="191"/>
      <c r="Q208" s="194"/>
      <c r="R208" s="203"/>
      <c r="S208" s="102"/>
      <c r="T208" s="102"/>
      <c r="U208" s="102"/>
      <c r="V208" s="102"/>
      <c r="W208" s="102"/>
      <c r="X208" s="196"/>
      <c r="Y208" s="196"/>
      <c r="Z208" s="196"/>
      <c r="AA208" s="85"/>
      <c r="AB208" s="73" t="s">
        <v>106</v>
      </c>
      <c r="AC208" s="442"/>
      <c r="AE208" s="35" t="str">
        <f>+N209</f>
        <v>□</v>
      </c>
      <c r="AH208" s="38" t="str">
        <f>IF(AE208&amp;AE209&amp;AE210="■□□","◎無し",IF(AE208&amp;AE209&amp;AE210="□■□","●適合",IF(AE208&amp;AE209&amp;AE210="□□■","◆未達",IF(AE208&amp;AE209&amp;AE210="□□□","■未答","▼矛盾"))))</f>
        <v>■未答</v>
      </c>
      <c r="AI208" s="54"/>
      <c r="AL208" s="30" t="s">
        <v>107</v>
      </c>
      <c r="AM208" s="39" t="s">
        <v>108</v>
      </c>
      <c r="AN208" s="39" t="s">
        <v>109</v>
      </c>
      <c r="AO208" s="39" t="s">
        <v>110</v>
      </c>
      <c r="AP208" s="39" t="s">
        <v>111</v>
      </c>
      <c r="AQ208" s="39" t="s">
        <v>87</v>
      </c>
    </row>
    <row r="209" spans="2:43" ht="17.100000000000001" customHeight="1" x14ac:dyDescent="0.15">
      <c r="B209" s="486"/>
      <c r="C209" s="458"/>
      <c r="D209" s="457"/>
      <c r="E209" s="458"/>
      <c r="F209" s="458"/>
      <c r="G209" s="458"/>
      <c r="H209" s="459"/>
      <c r="I209" s="204"/>
      <c r="J209" s="200"/>
      <c r="K209" s="200"/>
      <c r="L209" s="204"/>
      <c r="M209" s="200"/>
      <c r="N209" s="161" t="s">
        <v>112</v>
      </c>
      <c r="O209" s="450" t="s">
        <v>325</v>
      </c>
      <c r="P209" s="450"/>
      <c r="Q209" s="451"/>
      <c r="R209" s="427" t="s">
        <v>248</v>
      </c>
      <c r="S209" s="428"/>
      <c r="T209" s="428"/>
      <c r="U209" s="428"/>
      <c r="V209" s="161" t="s">
        <v>156</v>
      </c>
      <c r="W209" s="437" t="s">
        <v>249</v>
      </c>
      <c r="X209" s="437"/>
      <c r="Y209" s="161" t="s">
        <v>137</v>
      </c>
      <c r="Z209" s="446" t="s">
        <v>250</v>
      </c>
      <c r="AA209" s="428"/>
      <c r="AB209" s="172"/>
      <c r="AC209" s="443"/>
      <c r="AE209" s="1" t="str">
        <f>+I210</f>
        <v>□</v>
      </c>
      <c r="AH209" s="153" t="s">
        <v>160</v>
      </c>
      <c r="AJ209" s="36" t="str">
        <f>IF(V209&amp;Y209="■□","◎過分",IF(V209&amp;Y209="□■","●適合",IF(V209&amp;Y209="□□","■未答","▼矛盾")))</f>
        <v>■未答</v>
      </c>
      <c r="AL209" s="30"/>
      <c r="AM209" s="36" t="s">
        <v>65</v>
      </c>
      <c r="AN209" s="36" t="s">
        <v>66</v>
      </c>
      <c r="AO209" s="36" t="s">
        <v>67</v>
      </c>
      <c r="AP209" s="38" t="s">
        <v>88</v>
      </c>
      <c r="AQ209" s="38" t="s">
        <v>68</v>
      </c>
    </row>
    <row r="210" spans="2:43" ht="17.100000000000001" customHeight="1" x14ac:dyDescent="0.15">
      <c r="B210" s="486"/>
      <c r="C210" s="458"/>
      <c r="D210" s="457"/>
      <c r="E210" s="458"/>
      <c r="F210" s="458"/>
      <c r="G210" s="458"/>
      <c r="H210" s="459"/>
      <c r="I210" s="161" t="s">
        <v>69</v>
      </c>
      <c r="J210" s="450" t="s">
        <v>358</v>
      </c>
      <c r="K210" s="450"/>
      <c r="L210" s="450"/>
      <c r="M210" s="450"/>
      <c r="N210" s="450"/>
      <c r="O210" s="450"/>
      <c r="P210" s="450"/>
      <c r="Q210" s="451"/>
      <c r="R210" s="427" t="s">
        <v>359</v>
      </c>
      <c r="S210" s="428"/>
      <c r="T210" s="428"/>
      <c r="U210" s="428"/>
      <c r="V210" s="428"/>
      <c r="W210" s="428"/>
      <c r="X210" s="433"/>
      <c r="Y210" s="433"/>
      <c r="Z210" s="433"/>
      <c r="AA210" s="90" t="s">
        <v>252</v>
      </c>
      <c r="AB210" s="92"/>
      <c r="AC210" s="443"/>
      <c r="AE210" s="1" t="str">
        <f>+I211</f>
        <v>□</v>
      </c>
      <c r="AH210" s="153" t="s">
        <v>253</v>
      </c>
      <c r="AJ210" s="38" t="str">
        <f>IF(X210&gt;0,IF(X210&lt;700,"◆低すぎ",IF(X210&gt;900,"◆高すぎ","●適合")),"■未答")</f>
        <v>■未答</v>
      </c>
    </row>
    <row r="211" spans="2:43" ht="17.100000000000001" customHeight="1" x14ac:dyDescent="0.15">
      <c r="B211" s="486"/>
      <c r="C211" s="458"/>
      <c r="D211" s="457"/>
      <c r="E211" s="461"/>
      <c r="F211" s="461"/>
      <c r="G211" s="461"/>
      <c r="H211" s="462"/>
      <c r="I211" s="163" t="s">
        <v>70</v>
      </c>
      <c r="J211" s="470" t="s">
        <v>360</v>
      </c>
      <c r="K211" s="470"/>
      <c r="L211" s="470"/>
      <c r="M211" s="470"/>
      <c r="N211" s="470"/>
      <c r="O211" s="470"/>
      <c r="P211" s="470"/>
      <c r="Q211" s="471"/>
      <c r="R211" s="80"/>
      <c r="S211" s="81"/>
      <c r="T211" s="81"/>
      <c r="U211" s="81"/>
      <c r="V211" s="81"/>
      <c r="W211" s="81"/>
      <c r="X211" s="81"/>
      <c r="Y211" s="81"/>
      <c r="Z211" s="81"/>
      <c r="AA211" s="81"/>
      <c r="AB211" s="83"/>
      <c r="AC211" s="443"/>
    </row>
    <row r="212" spans="2:43" ht="12" customHeight="1" x14ac:dyDescent="0.15">
      <c r="B212" s="486"/>
      <c r="C212" s="458"/>
      <c r="D212" s="64"/>
      <c r="E212" s="457" t="s">
        <v>52</v>
      </c>
      <c r="F212" s="458"/>
      <c r="G212" s="458"/>
      <c r="H212" s="459"/>
      <c r="I212" s="99"/>
      <c r="J212" s="99"/>
      <c r="K212" s="99"/>
      <c r="L212" s="99"/>
      <c r="M212" s="99"/>
      <c r="N212" s="99"/>
      <c r="O212" s="99"/>
      <c r="P212" s="99"/>
      <c r="Q212" s="100"/>
      <c r="R212" s="616" t="s">
        <v>361</v>
      </c>
      <c r="S212" s="617"/>
      <c r="T212" s="617"/>
      <c r="U212" s="617"/>
      <c r="V212" s="617"/>
      <c r="W212" s="617"/>
      <c r="X212" s="617"/>
      <c r="Y212" s="617"/>
      <c r="Z212" s="617"/>
      <c r="AA212" s="617"/>
      <c r="AB212" s="618"/>
      <c r="AC212" s="443"/>
      <c r="AE212" s="35" t="str">
        <f>+I213</f>
        <v>□</v>
      </c>
      <c r="AH212" s="36" t="str">
        <f>IF(AE212&amp;AE213="■□","◎避け",IF(AE212&amp;AE213="□■","●無し",IF(AE212&amp;AE213="□□","■未答","▼矛盾")))</f>
        <v>■未答</v>
      </c>
      <c r="AI212" s="37"/>
      <c r="AL212" s="30" t="s">
        <v>83</v>
      </c>
      <c r="AM212" s="39" t="s">
        <v>84</v>
      </c>
      <c r="AN212" s="39" t="s">
        <v>85</v>
      </c>
      <c r="AO212" s="39" t="s">
        <v>86</v>
      </c>
      <c r="AP212" s="39" t="s">
        <v>87</v>
      </c>
    </row>
    <row r="213" spans="2:43" ht="12" customHeight="1" x14ac:dyDescent="0.15">
      <c r="B213" s="486"/>
      <c r="C213" s="458"/>
      <c r="D213" s="64"/>
      <c r="E213" s="457"/>
      <c r="F213" s="458"/>
      <c r="G213" s="458"/>
      <c r="H213" s="459"/>
      <c r="I213" s="161" t="s">
        <v>98</v>
      </c>
      <c r="J213" s="450" t="s">
        <v>362</v>
      </c>
      <c r="K213" s="450"/>
      <c r="L213" s="450"/>
      <c r="M213" s="450"/>
      <c r="N213" s="450"/>
      <c r="O213" s="450"/>
      <c r="P213" s="450"/>
      <c r="Q213" s="451"/>
      <c r="R213" s="602"/>
      <c r="S213" s="449"/>
      <c r="T213" s="449"/>
      <c r="U213" s="449"/>
      <c r="V213" s="449"/>
      <c r="W213" s="449"/>
      <c r="X213" s="449"/>
      <c r="Y213" s="449"/>
      <c r="Z213" s="449"/>
      <c r="AA213" s="449"/>
      <c r="AB213" s="603"/>
      <c r="AC213" s="443"/>
      <c r="AE213" s="1" t="str">
        <f>+I214</f>
        <v>□</v>
      </c>
      <c r="AM213" s="36" t="s">
        <v>363</v>
      </c>
      <c r="AN213" s="36" t="s">
        <v>364</v>
      </c>
      <c r="AO213" s="38" t="s">
        <v>88</v>
      </c>
      <c r="AP213" s="38" t="s">
        <v>68</v>
      </c>
    </row>
    <row r="214" spans="2:43" ht="12" customHeight="1" x14ac:dyDescent="0.15">
      <c r="B214" s="486"/>
      <c r="C214" s="458"/>
      <c r="D214" s="64"/>
      <c r="E214" s="457"/>
      <c r="F214" s="458"/>
      <c r="G214" s="458"/>
      <c r="H214" s="459"/>
      <c r="I214" s="161" t="s">
        <v>69</v>
      </c>
      <c r="J214" s="450" t="s">
        <v>365</v>
      </c>
      <c r="K214" s="450"/>
      <c r="L214" s="450"/>
      <c r="M214" s="450"/>
      <c r="N214" s="450"/>
      <c r="O214" s="450"/>
      <c r="P214" s="450"/>
      <c r="Q214" s="451"/>
      <c r="R214" s="602"/>
      <c r="S214" s="449"/>
      <c r="T214" s="449"/>
      <c r="U214" s="449"/>
      <c r="V214" s="449"/>
      <c r="W214" s="449"/>
      <c r="X214" s="449"/>
      <c r="Y214" s="449"/>
      <c r="Z214" s="449"/>
      <c r="AA214" s="449"/>
      <c r="AB214" s="603"/>
      <c r="AC214" s="443"/>
    </row>
    <row r="215" spans="2:43" ht="26.25" customHeight="1" x14ac:dyDescent="0.15">
      <c r="B215" s="486"/>
      <c r="C215" s="458"/>
      <c r="D215" s="64"/>
      <c r="E215" s="460"/>
      <c r="F215" s="461"/>
      <c r="G215" s="461"/>
      <c r="H215" s="462"/>
      <c r="I215" s="94"/>
      <c r="J215" s="94"/>
      <c r="K215" s="94"/>
      <c r="L215" s="94"/>
      <c r="M215" s="94"/>
      <c r="N215" s="94"/>
      <c r="O215" s="94"/>
      <c r="P215" s="94"/>
      <c r="Q215" s="95"/>
      <c r="R215" s="604"/>
      <c r="S215" s="605"/>
      <c r="T215" s="605"/>
      <c r="U215" s="605"/>
      <c r="V215" s="605"/>
      <c r="W215" s="605"/>
      <c r="X215" s="605"/>
      <c r="Y215" s="605"/>
      <c r="Z215" s="605"/>
      <c r="AA215" s="605"/>
      <c r="AB215" s="606"/>
      <c r="AC215" s="443"/>
    </row>
    <row r="216" spans="2:43" ht="12" customHeight="1" x14ac:dyDescent="0.15">
      <c r="B216" s="486"/>
      <c r="C216" s="458"/>
      <c r="D216" s="64"/>
      <c r="E216" s="454" t="s">
        <v>53</v>
      </c>
      <c r="F216" s="455"/>
      <c r="G216" s="455"/>
      <c r="H216" s="456"/>
      <c r="I216" s="99"/>
      <c r="J216" s="99"/>
      <c r="K216" s="99"/>
      <c r="L216" s="99"/>
      <c r="M216" s="99"/>
      <c r="N216" s="99"/>
      <c r="O216" s="99"/>
      <c r="P216" s="99"/>
      <c r="Q216" s="100"/>
      <c r="R216" s="616" t="s">
        <v>361</v>
      </c>
      <c r="S216" s="617"/>
      <c r="T216" s="617"/>
      <c r="U216" s="617"/>
      <c r="V216" s="617"/>
      <c r="W216" s="617"/>
      <c r="X216" s="617"/>
      <c r="Y216" s="617"/>
      <c r="Z216" s="617"/>
      <c r="AA216" s="617"/>
      <c r="AB216" s="618"/>
      <c r="AC216" s="443"/>
      <c r="AE216" s="35" t="str">
        <f>+I217</f>
        <v>□</v>
      </c>
      <c r="AH216" s="36" t="str">
        <f>IF(AE216&amp;AE217="■□","◎避け",IF(AE216&amp;AE217="□■","●無し",IF(AE216&amp;AE217="□□","■未答","▼矛盾")))</f>
        <v>■未答</v>
      </c>
      <c r="AI216" s="37"/>
      <c r="AL216" s="30" t="s">
        <v>83</v>
      </c>
      <c r="AM216" s="39" t="s">
        <v>84</v>
      </c>
      <c r="AN216" s="39" t="s">
        <v>85</v>
      </c>
      <c r="AO216" s="39" t="s">
        <v>86</v>
      </c>
      <c r="AP216" s="39" t="s">
        <v>87</v>
      </c>
    </row>
    <row r="217" spans="2:43" ht="12" customHeight="1" x14ac:dyDescent="0.15">
      <c r="B217" s="486"/>
      <c r="C217" s="458"/>
      <c r="D217" s="64"/>
      <c r="E217" s="457"/>
      <c r="F217" s="458"/>
      <c r="G217" s="458"/>
      <c r="H217" s="459"/>
      <c r="I217" s="161" t="s">
        <v>98</v>
      </c>
      <c r="J217" s="450" t="s">
        <v>362</v>
      </c>
      <c r="K217" s="450"/>
      <c r="L217" s="450"/>
      <c r="M217" s="450"/>
      <c r="N217" s="450"/>
      <c r="O217" s="450"/>
      <c r="P217" s="450"/>
      <c r="Q217" s="451"/>
      <c r="R217" s="602"/>
      <c r="S217" s="449"/>
      <c r="T217" s="449"/>
      <c r="U217" s="449"/>
      <c r="V217" s="449"/>
      <c r="W217" s="449"/>
      <c r="X217" s="449"/>
      <c r="Y217" s="449"/>
      <c r="Z217" s="449"/>
      <c r="AA217" s="449"/>
      <c r="AB217" s="603"/>
      <c r="AC217" s="443"/>
      <c r="AE217" s="1" t="str">
        <f>+I218</f>
        <v>□</v>
      </c>
      <c r="AM217" s="36" t="s">
        <v>363</v>
      </c>
      <c r="AN217" s="36" t="s">
        <v>364</v>
      </c>
      <c r="AO217" s="38" t="s">
        <v>88</v>
      </c>
      <c r="AP217" s="38" t="s">
        <v>68</v>
      </c>
    </row>
    <row r="218" spans="2:43" ht="12" customHeight="1" x14ac:dyDescent="0.15">
      <c r="B218" s="486"/>
      <c r="C218" s="458"/>
      <c r="D218" s="64"/>
      <c r="E218" s="457"/>
      <c r="F218" s="458"/>
      <c r="G218" s="458"/>
      <c r="H218" s="459"/>
      <c r="I218" s="161" t="s">
        <v>69</v>
      </c>
      <c r="J218" s="450" t="s">
        <v>365</v>
      </c>
      <c r="K218" s="450"/>
      <c r="L218" s="450"/>
      <c r="M218" s="450"/>
      <c r="N218" s="450"/>
      <c r="O218" s="450"/>
      <c r="P218" s="450"/>
      <c r="Q218" s="451"/>
      <c r="R218" s="602"/>
      <c r="S218" s="449"/>
      <c r="T218" s="449"/>
      <c r="U218" s="449"/>
      <c r="V218" s="449"/>
      <c r="W218" s="449"/>
      <c r="X218" s="449"/>
      <c r="Y218" s="449"/>
      <c r="Z218" s="449"/>
      <c r="AA218" s="449"/>
      <c r="AB218" s="603"/>
      <c r="AC218" s="443"/>
    </row>
    <row r="219" spans="2:43" ht="19.5" customHeight="1" x14ac:dyDescent="0.15">
      <c r="B219" s="689"/>
      <c r="C219" s="461"/>
      <c r="D219" s="77"/>
      <c r="E219" s="460"/>
      <c r="F219" s="461"/>
      <c r="G219" s="461"/>
      <c r="H219" s="462"/>
      <c r="I219" s="94"/>
      <c r="J219" s="94"/>
      <c r="K219" s="94"/>
      <c r="L219" s="94"/>
      <c r="M219" s="94"/>
      <c r="N219" s="94"/>
      <c r="O219" s="94"/>
      <c r="P219" s="94"/>
      <c r="Q219" s="95"/>
      <c r="R219" s="604"/>
      <c r="S219" s="605"/>
      <c r="T219" s="605"/>
      <c r="U219" s="605"/>
      <c r="V219" s="605"/>
      <c r="W219" s="605"/>
      <c r="X219" s="605"/>
      <c r="Y219" s="605"/>
      <c r="Z219" s="605"/>
      <c r="AA219" s="605"/>
      <c r="AB219" s="606"/>
      <c r="AC219" s="444"/>
    </row>
    <row r="220" spans="2:43" ht="17.25" customHeight="1" x14ac:dyDescent="0.15">
      <c r="B220" s="486" t="s">
        <v>366</v>
      </c>
      <c r="C220" s="487"/>
      <c r="D220" s="607" t="s">
        <v>54</v>
      </c>
      <c r="E220" s="608"/>
      <c r="F220" s="608"/>
      <c r="G220" s="608"/>
      <c r="H220" s="609"/>
      <c r="I220" s="98"/>
      <c r="J220" s="174"/>
      <c r="K220" s="174"/>
      <c r="L220" s="174"/>
      <c r="M220" s="174"/>
      <c r="N220" s="174"/>
      <c r="O220" s="174"/>
      <c r="P220" s="174"/>
      <c r="Q220" s="175"/>
      <c r="R220" s="137"/>
      <c r="S220" s="72"/>
      <c r="T220" s="72"/>
      <c r="U220" s="72"/>
      <c r="V220" s="72"/>
      <c r="W220" s="72"/>
      <c r="X220" s="72"/>
      <c r="Y220" s="72"/>
      <c r="Z220" s="72"/>
      <c r="AA220" s="72"/>
      <c r="AB220" s="73" t="s">
        <v>106</v>
      </c>
      <c r="AC220" s="658"/>
      <c r="AE220" s="35" t="str">
        <f>+I222</f>
        <v>□</v>
      </c>
      <c r="AH220" s="38" t="str">
        <f>IF(AE220&amp;AE221&amp;AE222="■□□","◎無し",IF(AE220&amp;AE221&amp;AE222="□■□","●適合",IF(AE220&amp;AE221&amp;AE222="□□■","◆未達",IF(AE220&amp;AE221&amp;AE222="□□□","■未答","▼矛盾"))))</f>
        <v>■未答</v>
      </c>
      <c r="AI220" s="54"/>
      <c r="AL220" s="30" t="s">
        <v>107</v>
      </c>
      <c r="AM220" s="39" t="s">
        <v>108</v>
      </c>
      <c r="AN220" s="39" t="s">
        <v>109</v>
      </c>
      <c r="AO220" s="39" t="s">
        <v>110</v>
      </c>
      <c r="AP220" s="39" t="s">
        <v>111</v>
      </c>
      <c r="AQ220" s="39" t="s">
        <v>87</v>
      </c>
    </row>
    <row r="221" spans="2:43" ht="18" customHeight="1" x14ac:dyDescent="0.15">
      <c r="B221" s="486"/>
      <c r="C221" s="487"/>
      <c r="D221" s="607"/>
      <c r="E221" s="610"/>
      <c r="F221" s="610"/>
      <c r="G221" s="610"/>
      <c r="H221" s="611"/>
      <c r="I221" s="87"/>
      <c r="J221" s="44"/>
      <c r="K221" s="44"/>
      <c r="L221" s="44"/>
      <c r="M221" s="44"/>
      <c r="N221" s="44"/>
      <c r="O221" s="44"/>
      <c r="P221" s="44"/>
      <c r="Q221" s="45"/>
      <c r="R221" s="33" t="s">
        <v>112</v>
      </c>
      <c r="S221" s="408" t="s">
        <v>367</v>
      </c>
      <c r="T221" s="408"/>
      <c r="U221" s="408"/>
      <c r="V221" s="408"/>
      <c r="W221" s="408"/>
      <c r="X221" s="408"/>
      <c r="Y221" s="408"/>
      <c r="Z221" s="408"/>
      <c r="AA221" s="408"/>
      <c r="AB221" s="429"/>
      <c r="AC221" s="658"/>
      <c r="AE221" s="1" t="str">
        <f>+I224</f>
        <v>□</v>
      </c>
      <c r="AL221" s="30"/>
      <c r="AM221" s="36" t="s">
        <v>65</v>
      </c>
      <c r="AN221" s="36" t="s">
        <v>66</v>
      </c>
      <c r="AO221" s="36" t="s">
        <v>67</v>
      </c>
      <c r="AP221" s="38" t="s">
        <v>88</v>
      </c>
      <c r="AQ221" s="38" t="s">
        <v>68</v>
      </c>
    </row>
    <row r="222" spans="2:43" ht="18" customHeight="1" x14ac:dyDescent="0.15">
      <c r="B222" s="486"/>
      <c r="C222" s="487"/>
      <c r="D222" s="607"/>
      <c r="E222" s="610"/>
      <c r="F222" s="610"/>
      <c r="G222" s="610"/>
      <c r="H222" s="611"/>
      <c r="I222" s="56" t="s">
        <v>69</v>
      </c>
      <c r="J222" s="30" t="s">
        <v>368</v>
      </c>
      <c r="K222" s="30"/>
      <c r="L222" s="30"/>
      <c r="M222" s="30"/>
      <c r="N222" s="30"/>
      <c r="O222" s="30"/>
      <c r="P222" s="30"/>
      <c r="Q222" s="32"/>
      <c r="R222" s="33" t="s">
        <v>119</v>
      </c>
      <c r="S222" s="428" t="s">
        <v>369</v>
      </c>
      <c r="T222" s="428"/>
      <c r="U222" s="428"/>
      <c r="V222" s="428"/>
      <c r="W222" s="428"/>
      <c r="X222" s="428"/>
      <c r="Y222" s="428"/>
      <c r="Z222" s="428"/>
      <c r="AA222" s="428"/>
      <c r="AB222" s="446"/>
      <c r="AC222" s="658"/>
      <c r="AE222" s="1" t="str">
        <f>+I225</f>
        <v>□</v>
      </c>
    </row>
    <row r="223" spans="2:43" ht="17.25" customHeight="1" x14ac:dyDescent="0.15">
      <c r="B223" s="486"/>
      <c r="C223" s="487"/>
      <c r="D223" s="607"/>
      <c r="E223" s="610"/>
      <c r="F223" s="610"/>
      <c r="G223" s="610"/>
      <c r="H223" s="611"/>
      <c r="I223" s="87"/>
      <c r="J223" s="30"/>
      <c r="K223" s="30"/>
      <c r="L223" s="30"/>
      <c r="M223" s="30"/>
      <c r="N223" s="30"/>
      <c r="O223" s="30"/>
      <c r="P223" s="30"/>
      <c r="Q223" s="32"/>
      <c r="R223" s="41"/>
      <c r="S223" s="428"/>
      <c r="T223" s="428"/>
      <c r="U223" s="428"/>
      <c r="V223" s="428"/>
      <c r="W223" s="428"/>
      <c r="X223" s="428"/>
      <c r="Y223" s="428"/>
      <c r="Z223" s="428"/>
      <c r="AA223" s="428"/>
      <c r="AB223" s="446"/>
      <c r="AC223" s="658"/>
    </row>
    <row r="224" spans="2:43" ht="23.1" customHeight="1" x14ac:dyDescent="0.15">
      <c r="B224" s="486"/>
      <c r="C224" s="487"/>
      <c r="D224" s="64"/>
      <c r="E224" s="478" t="s">
        <v>55</v>
      </c>
      <c r="F224" s="566"/>
      <c r="G224" s="566"/>
      <c r="H224" s="567"/>
      <c r="I224" s="56" t="s">
        <v>262</v>
      </c>
      <c r="J224" s="30" t="s">
        <v>183</v>
      </c>
      <c r="K224" s="30"/>
      <c r="L224" s="30"/>
      <c r="M224" s="30"/>
      <c r="N224" s="30"/>
      <c r="O224" s="30"/>
      <c r="P224" s="30"/>
      <c r="Q224" s="32"/>
      <c r="R224" s="427" t="s">
        <v>272</v>
      </c>
      <c r="S224" s="428"/>
      <c r="T224" s="428"/>
      <c r="U224" s="428"/>
      <c r="V224" s="428"/>
      <c r="W224" s="428"/>
      <c r="X224" s="428"/>
      <c r="Y224" s="433"/>
      <c r="Z224" s="433"/>
      <c r="AA224" s="90" t="s">
        <v>273</v>
      </c>
      <c r="AB224" s="92"/>
      <c r="AC224" s="658"/>
      <c r="AH224" s="106" t="s">
        <v>274</v>
      </c>
      <c r="AJ224" s="38" t="str">
        <f>IF(Y224&gt;0,IF(Y224&lt;650,"腰1100",IF(Y224&gt;=1100,"基準なし","床1100")),"■未答")</f>
        <v>■未答</v>
      </c>
    </row>
    <row r="225" spans="2:44" ht="23.1" customHeight="1" x14ac:dyDescent="0.15">
      <c r="B225" s="486"/>
      <c r="C225" s="487"/>
      <c r="D225" s="64"/>
      <c r="E225" s="478"/>
      <c r="F225" s="566"/>
      <c r="G225" s="566"/>
      <c r="H225" s="567"/>
      <c r="I225" s="56" t="s">
        <v>119</v>
      </c>
      <c r="J225" s="30" t="s">
        <v>276</v>
      </c>
      <c r="K225" s="30"/>
      <c r="L225" s="30"/>
      <c r="M225" s="30"/>
      <c r="N225" s="30"/>
      <c r="O225" s="30"/>
      <c r="P225" s="30"/>
      <c r="Q225" s="32"/>
      <c r="R225" s="427" t="s">
        <v>277</v>
      </c>
      <c r="S225" s="428"/>
      <c r="T225" s="428"/>
      <c r="U225" s="428"/>
      <c r="V225" s="428"/>
      <c r="W225" s="428"/>
      <c r="X225" s="428"/>
      <c r="Y225" s="433"/>
      <c r="Z225" s="433"/>
      <c r="AA225" s="90" t="s">
        <v>169</v>
      </c>
      <c r="AB225" s="92"/>
      <c r="AC225" s="658"/>
      <c r="AH225" s="106" t="s">
        <v>278</v>
      </c>
      <c r="AJ225" s="38" t="str">
        <f>IF(Y225&gt;0,IF(Y224&lt;650,IF(Y225&lt;1100,"◆未達","●適合"),IF(Y224&gt;=1100,"基準なし","◎不問")),"■未答")</f>
        <v>■未答</v>
      </c>
    </row>
    <row r="226" spans="2:44" ht="23.1" customHeight="1" x14ac:dyDescent="0.15">
      <c r="B226" s="486"/>
      <c r="C226" s="487"/>
      <c r="D226" s="64"/>
      <c r="E226" s="478"/>
      <c r="F226" s="566"/>
      <c r="G226" s="566"/>
      <c r="H226" s="567"/>
      <c r="I226" s="30"/>
      <c r="J226" s="30"/>
      <c r="K226" s="30"/>
      <c r="L226" s="30"/>
      <c r="M226" s="30"/>
      <c r="N226" s="30"/>
      <c r="O226" s="30"/>
      <c r="P226" s="30"/>
      <c r="Q226" s="32"/>
      <c r="R226" s="150" t="s">
        <v>279</v>
      </c>
      <c r="S226" s="90"/>
      <c r="T226" s="90"/>
      <c r="U226" s="90"/>
      <c r="V226" s="90"/>
      <c r="W226" s="90"/>
      <c r="X226" s="90"/>
      <c r="Y226" s="433"/>
      <c r="Z226" s="433"/>
      <c r="AA226" s="90" t="s">
        <v>252</v>
      </c>
      <c r="AB226" s="92"/>
      <c r="AC226" s="658"/>
      <c r="AH226" s="106" t="s">
        <v>280</v>
      </c>
      <c r="AJ226" s="38" t="str">
        <f>IF(Y224&gt;0,IF(Y224&gt;=300,IF(Y224&lt;650,"◎不問",IF(Y224&lt;1100,IF(Y226&lt;1100,"◆未達","●適合"),"基準なし")),IF(Y226&lt;1100,"◆未達","●適合")),"■未答")</f>
        <v>■未答</v>
      </c>
    </row>
    <row r="227" spans="2:44" ht="18.95" customHeight="1" x14ac:dyDescent="0.15">
      <c r="B227" s="486"/>
      <c r="C227" s="487"/>
      <c r="D227" s="64"/>
      <c r="E227" s="478" t="s">
        <v>370</v>
      </c>
      <c r="F227" s="566"/>
      <c r="G227" s="566"/>
      <c r="H227" s="567"/>
      <c r="I227" s="87"/>
      <c r="J227" s="88"/>
      <c r="K227" s="88"/>
      <c r="L227" s="30"/>
      <c r="M227" s="30"/>
      <c r="N227" s="30"/>
      <c r="O227" s="30"/>
      <c r="P227" s="30"/>
      <c r="Q227" s="32"/>
      <c r="R227" s="49"/>
      <c r="S227" s="42"/>
      <c r="T227" s="42"/>
      <c r="U227" s="42"/>
      <c r="V227" s="42"/>
      <c r="W227" s="42"/>
      <c r="X227" s="42"/>
      <c r="Y227" s="42"/>
      <c r="Z227" s="42"/>
      <c r="AA227" s="42"/>
      <c r="AB227" s="42"/>
      <c r="AC227" s="658"/>
      <c r="AH227" s="106" t="s">
        <v>282</v>
      </c>
      <c r="AJ227" s="38" t="str">
        <f>IF(Y224&gt;0,IF(Y226&gt;0,IF(Y224+Y225-Y226=0,"●相互OK","▼矛盾"),"■まだ片方"),"■未答")</f>
        <v>■未答</v>
      </c>
    </row>
    <row r="228" spans="2:44" ht="18.95" customHeight="1" x14ac:dyDescent="0.15">
      <c r="B228" s="486"/>
      <c r="C228" s="487"/>
      <c r="D228" s="64"/>
      <c r="E228" s="478"/>
      <c r="F228" s="566"/>
      <c r="G228" s="566"/>
      <c r="H228" s="567"/>
      <c r="I228" s="87"/>
      <c r="J228" s="88"/>
      <c r="K228" s="88"/>
      <c r="L228" s="30"/>
      <c r="M228" s="30"/>
      <c r="N228" s="30"/>
      <c r="O228" s="30"/>
      <c r="P228" s="30"/>
      <c r="Q228" s="32"/>
      <c r="R228" s="407" t="s">
        <v>300</v>
      </c>
      <c r="S228" s="408"/>
      <c r="T228" s="408"/>
      <c r="U228" s="408"/>
      <c r="V228" s="408"/>
      <c r="W228" s="408"/>
      <c r="X228" s="408"/>
      <c r="Y228" s="433"/>
      <c r="Z228" s="433"/>
      <c r="AA228" s="42" t="s">
        <v>171</v>
      </c>
      <c r="AB228" s="42"/>
      <c r="AC228" s="658"/>
      <c r="AH228" s="106" t="s">
        <v>301</v>
      </c>
      <c r="AJ228" s="38" t="str">
        <f>IF(Y228&gt;0,IF(Y228&gt;110,"◆未達","●適合"),"■未答")</f>
        <v>■未答</v>
      </c>
    </row>
    <row r="229" spans="2:44" ht="18.95" customHeight="1" thickBot="1" x14ac:dyDescent="0.2">
      <c r="B229" s="488"/>
      <c r="C229" s="489"/>
      <c r="D229" s="140"/>
      <c r="E229" s="534"/>
      <c r="F229" s="612"/>
      <c r="G229" s="612"/>
      <c r="H229" s="613"/>
      <c r="I229" s="147"/>
      <c r="J229" s="205"/>
      <c r="K229" s="205"/>
      <c r="L229" s="141"/>
      <c r="M229" s="141"/>
      <c r="N229" s="141"/>
      <c r="O229" s="141"/>
      <c r="P229" s="141"/>
      <c r="Q229" s="142"/>
      <c r="R229" s="144"/>
      <c r="S229" s="144"/>
      <c r="T229" s="144"/>
      <c r="U229" s="144"/>
      <c r="V229" s="144"/>
      <c r="W229" s="144"/>
      <c r="X229" s="144"/>
      <c r="Y229" s="144"/>
      <c r="Z229" s="144"/>
      <c r="AA229" s="144"/>
      <c r="AB229" s="144"/>
      <c r="AC229" s="658"/>
    </row>
    <row r="230" spans="2:44" ht="17.100000000000001" customHeight="1" thickBot="1" x14ac:dyDescent="0.2">
      <c r="B230" s="410" t="s">
        <v>371</v>
      </c>
      <c r="C230" s="411"/>
      <c r="D230" s="502" t="s">
        <v>56</v>
      </c>
      <c r="E230" s="497"/>
      <c r="F230" s="497"/>
      <c r="G230" s="497"/>
      <c r="H230" s="498"/>
      <c r="I230" s="50" t="s">
        <v>329</v>
      </c>
      <c r="J230" s="23" t="s">
        <v>372</v>
      </c>
      <c r="K230" s="156"/>
      <c r="L230" s="156"/>
      <c r="M230" s="156"/>
      <c r="N230" s="156"/>
      <c r="O230" s="156"/>
      <c r="P230" s="156"/>
      <c r="Q230" s="157"/>
      <c r="R230" s="158"/>
      <c r="S230" s="159"/>
      <c r="T230" s="159"/>
      <c r="U230" s="159"/>
      <c r="V230" s="159"/>
      <c r="W230" s="159"/>
      <c r="X230" s="159"/>
      <c r="Y230" s="159"/>
      <c r="Z230" s="159"/>
      <c r="AA230" s="159"/>
      <c r="AB230" s="159"/>
      <c r="AC230" s="598"/>
      <c r="AE230" s="35" t="str">
        <f>+I230</f>
        <v>□</v>
      </c>
      <c r="AH230" s="38" t="str">
        <f>IF(AE230&amp;AE231&amp;AE232&amp;AE233="■□□□","◎無し",IF(AE230&amp;AE231&amp;AE232&amp;AE233="□■□□","●適合",IF(AE230&amp;AE231&amp;AE232&amp;AE233="□□■□","◆未達",IF(AE230&amp;AE231&amp;AE232&amp;AE233="□□□■","◆未達",IF(AE230&amp;AE231&amp;AE232&amp;AE233="□□□□","■未答","▼矛盾")))))</f>
        <v>■未答</v>
      </c>
      <c r="AI230" s="54"/>
      <c r="AL230" s="30" t="s">
        <v>92</v>
      </c>
      <c r="AM230" s="46" t="s">
        <v>94</v>
      </c>
      <c r="AN230" s="46" t="s">
        <v>93</v>
      </c>
      <c r="AO230" s="46" t="s">
        <v>95</v>
      </c>
      <c r="AP230" s="46" t="s">
        <v>96</v>
      </c>
      <c r="AQ230" s="46" t="s">
        <v>97</v>
      </c>
      <c r="AR230" s="46" t="s">
        <v>87</v>
      </c>
    </row>
    <row r="231" spans="2:44" ht="17.100000000000001" customHeight="1" thickBot="1" x14ac:dyDescent="0.2">
      <c r="B231" s="410"/>
      <c r="C231" s="411"/>
      <c r="D231" s="460"/>
      <c r="E231" s="461"/>
      <c r="F231" s="461"/>
      <c r="G231" s="461"/>
      <c r="H231" s="462"/>
      <c r="I231" s="163" t="s">
        <v>98</v>
      </c>
      <c r="J231" s="470" t="s">
        <v>373</v>
      </c>
      <c r="K231" s="470"/>
      <c r="L231" s="163" t="s">
        <v>119</v>
      </c>
      <c r="M231" s="470" t="s">
        <v>374</v>
      </c>
      <c r="N231" s="470"/>
      <c r="O231" s="163" t="s">
        <v>329</v>
      </c>
      <c r="P231" s="470" t="s">
        <v>308</v>
      </c>
      <c r="Q231" s="471"/>
      <c r="R231" s="150"/>
      <c r="S231" s="90"/>
      <c r="T231" s="90"/>
      <c r="U231" s="90"/>
      <c r="V231" s="90"/>
      <c r="W231" s="90"/>
      <c r="X231" s="90"/>
      <c r="Y231" s="90"/>
      <c r="Z231" s="90"/>
      <c r="AA231" s="90"/>
      <c r="AB231" s="90"/>
      <c r="AC231" s="444"/>
      <c r="AE231" s="1" t="str">
        <f>+I231</f>
        <v>□</v>
      </c>
      <c r="AL231" s="30"/>
      <c r="AM231" s="36" t="s">
        <v>65</v>
      </c>
      <c r="AN231" s="36" t="s">
        <v>66</v>
      </c>
      <c r="AO231" s="36" t="s">
        <v>375</v>
      </c>
      <c r="AP231" s="36" t="s">
        <v>67</v>
      </c>
      <c r="AQ231" s="38" t="s">
        <v>88</v>
      </c>
      <c r="AR231" s="38" t="s">
        <v>68</v>
      </c>
    </row>
    <row r="232" spans="2:44" ht="21.95" customHeight="1" thickBot="1" x14ac:dyDescent="0.2">
      <c r="B232" s="410"/>
      <c r="C232" s="411"/>
      <c r="D232" s="454" t="s">
        <v>376</v>
      </c>
      <c r="E232" s="455"/>
      <c r="F232" s="455"/>
      <c r="G232" s="455"/>
      <c r="H232" s="456"/>
      <c r="I232" s="190"/>
      <c r="J232" s="191"/>
      <c r="K232" s="191"/>
      <c r="L232" s="190"/>
      <c r="M232" s="191"/>
      <c r="N232" s="192" t="s">
        <v>102</v>
      </c>
      <c r="O232" s="536" t="s">
        <v>325</v>
      </c>
      <c r="P232" s="536"/>
      <c r="Q232" s="537"/>
      <c r="R232" s="193" t="s">
        <v>102</v>
      </c>
      <c r="S232" s="614" t="s">
        <v>377</v>
      </c>
      <c r="T232" s="614"/>
      <c r="U232" s="614"/>
      <c r="V232" s="614"/>
      <c r="W232" s="614"/>
      <c r="X232" s="614"/>
      <c r="Y232" s="614"/>
      <c r="Z232" s="614"/>
      <c r="AA232" s="614"/>
      <c r="AB232" s="615"/>
      <c r="AC232" s="442"/>
      <c r="AE232" s="1" t="str">
        <f>+L231</f>
        <v>□</v>
      </c>
    </row>
    <row r="233" spans="2:44" ht="21.95" customHeight="1" thickBot="1" x14ac:dyDescent="0.2">
      <c r="B233" s="410"/>
      <c r="C233" s="411"/>
      <c r="D233" s="457"/>
      <c r="E233" s="458"/>
      <c r="F233" s="458"/>
      <c r="G233" s="458"/>
      <c r="H233" s="459"/>
      <c r="I233" s="163" t="s">
        <v>69</v>
      </c>
      <c r="J233" s="470" t="s">
        <v>307</v>
      </c>
      <c r="K233" s="470"/>
      <c r="L233" s="163" t="s">
        <v>137</v>
      </c>
      <c r="M233" s="470" t="s">
        <v>308</v>
      </c>
      <c r="N233" s="470"/>
      <c r="O233" s="470"/>
      <c r="P233" s="94"/>
      <c r="Q233" s="95"/>
      <c r="R233" s="207" t="s">
        <v>119</v>
      </c>
      <c r="S233" s="651" t="s">
        <v>378</v>
      </c>
      <c r="T233" s="651"/>
      <c r="U233" s="651"/>
      <c r="V233" s="651"/>
      <c r="W233" s="651"/>
      <c r="X233" s="651"/>
      <c r="Y233" s="651"/>
      <c r="Z233" s="651"/>
      <c r="AA233" s="651"/>
      <c r="AB233" s="652"/>
      <c r="AC233" s="444"/>
      <c r="AE233" s="1" t="str">
        <f>+O231</f>
        <v>□</v>
      </c>
    </row>
    <row r="234" spans="2:44" ht="17.100000000000001" customHeight="1" thickBot="1" x14ac:dyDescent="0.2">
      <c r="B234" s="410"/>
      <c r="C234" s="411"/>
      <c r="D234" s="28"/>
      <c r="E234" s="454" t="s">
        <v>49</v>
      </c>
      <c r="F234" s="455"/>
      <c r="G234" s="455"/>
      <c r="H234" s="456"/>
      <c r="I234" s="98"/>
      <c r="J234" s="191"/>
      <c r="K234" s="191"/>
      <c r="L234" s="191"/>
      <c r="M234" s="191"/>
      <c r="N234" s="192" t="s">
        <v>379</v>
      </c>
      <c r="O234" s="536" t="s">
        <v>325</v>
      </c>
      <c r="P234" s="536"/>
      <c r="Q234" s="536"/>
      <c r="R234" s="407" t="s">
        <v>205</v>
      </c>
      <c r="S234" s="408"/>
      <c r="T234" s="408"/>
      <c r="U234" s="408"/>
      <c r="V234" s="433"/>
      <c r="W234" s="433"/>
      <c r="X234" s="42" t="s">
        <v>171</v>
      </c>
      <c r="Y234" s="42"/>
      <c r="Z234" s="42"/>
      <c r="AA234" s="42"/>
      <c r="AB234" s="74"/>
      <c r="AC234" s="442"/>
      <c r="AE234" s="35" t="str">
        <f>+N232</f>
        <v>□</v>
      </c>
      <c r="AH234" s="38" t="str">
        <f>IF(AE234&amp;AE235&amp;AE236="■□□","◎無し",IF(AE234&amp;AE235&amp;AE236="□■□","●適合",IF(AE234&amp;AE235&amp;AE236="□□■","◆未達",IF(AE234&amp;AE235&amp;AE236="□□□","■未答","▼矛盾"))))</f>
        <v>■未答</v>
      </c>
      <c r="AI234" s="54"/>
      <c r="AL234" s="30" t="s">
        <v>107</v>
      </c>
      <c r="AM234" s="39" t="s">
        <v>108</v>
      </c>
      <c r="AN234" s="39" t="s">
        <v>109</v>
      </c>
      <c r="AO234" s="39" t="s">
        <v>110</v>
      </c>
      <c r="AP234" s="39" t="s">
        <v>111</v>
      </c>
      <c r="AQ234" s="39" t="s">
        <v>87</v>
      </c>
    </row>
    <row r="235" spans="2:44" ht="17.100000000000001" customHeight="1" thickBot="1" x14ac:dyDescent="0.2">
      <c r="B235" s="410"/>
      <c r="C235" s="411"/>
      <c r="D235" s="28"/>
      <c r="E235" s="457"/>
      <c r="F235" s="458"/>
      <c r="G235" s="458"/>
      <c r="H235" s="459"/>
      <c r="I235" s="56" t="s">
        <v>112</v>
      </c>
      <c r="J235" s="450" t="s">
        <v>345</v>
      </c>
      <c r="K235" s="450"/>
      <c r="L235" s="450"/>
      <c r="M235" s="450"/>
      <c r="N235" s="450"/>
      <c r="O235" s="450"/>
      <c r="P235" s="450"/>
      <c r="Q235" s="451"/>
      <c r="R235" s="407" t="s">
        <v>209</v>
      </c>
      <c r="S235" s="408"/>
      <c r="T235" s="408"/>
      <c r="U235" s="408"/>
      <c r="V235" s="433"/>
      <c r="W235" s="433"/>
      <c r="X235" s="42" t="s">
        <v>169</v>
      </c>
      <c r="Y235" s="90"/>
      <c r="Z235" s="90"/>
      <c r="AA235" s="42"/>
      <c r="AB235" s="74"/>
      <c r="AC235" s="443"/>
      <c r="AE235" s="1" t="str">
        <f>+I233</f>
        <v>□</v>
      </c>
      <c r="AH235" s="153" t="s">
        <v>210</v>
      </c>
      <c r="AJ235" s="38" t="str">
        <f>IF(V235&gt;0,IF(V235&lt;240,"◆240未満","●適合"),"■未答")</f>
        <v>■未答</v>
      </c>
      <c r="AL235" s="30"/>
      <c r="AM235" s="36" t="s">
        <v>65</v>
      </c>
      <c r="AN235" s="36" t="s">
        <v>66</v>
      </c>
      <c r="AO235" s="36" t="s">
        <v>67</v>
      </c>
      <c r="AP235" s="38" t="s">
        <v>88</v>
      </c>
      <c r="AQ235" s="38" t="s">
        <v>68</v>
      </c>
    </row>
    <row r="236" spans="2:44" ht="17.100000000000001" customHeight="1" thickBot="1" x14ac:dyDescent="0.2">
      <c r="B236" s="410"/>
      <c r="C236" s="411"/>
      <c r="D236" s="28"/>
      <c r="E236" s="460"/>
      <c r="F236" s="461"/>
      <c r="G236" s="461"/>
      <c r="H236" s="462"/>
      <c r="I236" s="56" t="s">
        <v>102</v>
      </c>
      <c r="J236" s="450" t="s">
        <v>346</v>
      </c>
      <c r="K236" s="450"/>
      <c r="L236" s="450"/>
      <c r="M236" s="450"/>
      <c r="N236" s="450"/>
      <c r="O236" s="450"/>
      <c r="P236" s="450"/>
      <c r="Q236" s="451"/>
      <c r="R236" s="49"/>
      <c r="S236" s="594" t="s">
        <v>212</v>
      </c>
      <c r="T236" s="594"/>
      <c r="U236" s="594"/>
      <c r="V236" s="594"/>
      <c r="W236" s="594"/>
      <c r="X236" s="594"/>
      <c r="Y236" s="593">
        <f>+V234*2+V235</f>
        <v>0</v>
      </c>
      <c r="Z236" s="593"/>
      <c r="AA236" s="42" t="s">
        <v>213</v>
      </c>
      <c r="AB236" s="74"/>
      <c r="AC236" s="443"/>
      <c r="AE236" s="1" t="str">
        <f>+L233</f>
        <v>□</v>
      </c>
      <c r="AH236" s="153" t="s">
        <v>214</v>
      </c>
      <c r="AJ236" s="38" t="str">
        <f>IF(Y236&gt;0,IF(AND(Y236&gt;=550,Y236&lt;=650),"●適合","◆未達"),"■未答")</f>
        <v>■未答</v>
      </c>
    </row>
    <row r="237" spans="2:44" ht="32.1" customHeight="1" thickBot="1" x14ac:dyDescent="0.2">
      <c r="B237" s="410"/>
      <c r="C237" s="411"/>
      <c r="D237" s="28"/>
      <c r="E237" s="478" t="s">
        <v>347</v>
      </c>
      <c r="F237" s="566"/>
      <c r="G237" s="566"/>
      <c r="H237" s="567"/>
      <c r="I237" s="78"/>
      <c r="J237" s="78"/>
      <c r="K237" s="78"/>
      <c r="L237" s="78"/>
      <c r="M237" s="78"/>
      <c r="N237" s="78"/>
      <c r="O237" s="78"/>
      <c r="P237" s="78"/>
      <c r="Q237" s="79"/>
      <c r="R237" s="407" t="s">
        <v>215</v>
      </c>
      <c r="S237" s="408"/>
      <c r="T237" s="408"/>
      <c r="U237" s="408"/>
      <c r="V237" s="433"/>
      <c r="W237" s="433"/>
      <c r="X237" s="42" t="s">
        <v>143</v>
      </c>
      <c r="Y237" s="90"/>
      <c r="Z237" s="90"/>
      <c r="AA237" s="42"/>
      <c r="AB237" s="74"/>
      <c r="AC237" s="444"/>
      <c r="AE237" s="35" t="str">
        <f>+N234</f>
        <v>□</v>
      </c>
      <c r="AH237" s="106" t="s">
        <v>216</v>
      </c>
      <c r="AJ237" s="38" t="str">
        <f>IF(V237&gt;0,IF(V237&gt;30,"◆30超過","●適合"),"■未答")</f>
        <v>■未答</v>
      </c>
      <c r="AL237" s="30" t="s">
        <v>107</v>
      </c>
      <c r="AM237" s="39" t="s">
        <v>108</v>
      </c>
      <c r="AN237" s="39" t="s">
        <v>109</v>
      </c>
      <c r="AO237" s="39" t="s">
        <v>110</v>
      </c>
      <c r="AP237" s="39" t="s">
        <v>111</v>
      </c>
      <c r="AQ237" s="39" t="s">
        <v>87</v>
      </c>
    </row>
    <row r="238" spans="2:44" ht="24" customHeight="1" thickBot="1" x14ac:dyDescent="0.2">
      <c r="B238" s="410"/>
      <c r="C238" s="411"/>
      <c r="D238" s="28"/>
      <c r="E238" s="454" t="s">
        <v>380</v>
      </c>
      <c r="F238" s="455"/>
      <c r="G238" s="455"/>
      <c r="H238" s="456"/>
      <c r="I238" s="165"/>
      <c r="J238" s="99"/>
      <c r="K238" s="99"/>
      <c r="L238" s="99"/>
      <c r="M238" s="99"/>
      <c r="N238" s="192" t="s">
        <v>112</v>
      </c>
      <c r="O238" s="536" t="s">
        <v>325</v>
      </c>
      <c r="P238" s="536"/>
      <c r="Q238" s="536"/>
      <c r="R238" s="623" t="s">
        <v>349</v>
      </c>
      <c r="S238" s="624"/>
      <c r="T238" s="624"/>
      <c r="U238" s="624"/>
      <c r="V238" s="192" t="s">
        <v>152</v>
      </c>
      <c r="W238" s="72" t="s">
        <v>350</v>
      </c>
      <c r="X238" s="72"/>
      <c r="Y238" s="192" t="s">
        <v>152</v>
      </c>
      <c r="Z238" s="72" t="s">
        <v>351</v>
      </c>
      <c r="AA238" s="72"/>
      <c r="AB238" s="208"/>
      <c r="AC238" s="442"/>
      <c r="AE238" s="1" t="str">
        <f>+I235</f>
        <v>□</v>
      </c>
      <c r="AH238" s="38" t="str">
        <f>IF(AE237&amp;AE238&amp;AE239="■□□","◎無し",IF(AE237&amp;AE238&amp;AE239="□■□","●適合",IF(AE237&amp;AE238&amp;AE239="□□■","◆未達",IF(AE237&amp;AE238&amp;AE239="□□□","■未答","▼矛盾"))))</f>
        <v>■未答</v>
      </c>
      <c r="AL238" s="30"/>
      <c r="AM238" s="36" t="s">
        <v>65</v>
      </c>
      <c r="AN238" s="36" t="s">
        <v>66</v>
      </c>
      <c r="AO238" s="36" t="s">
        <v>67</v>
      </c>
      <c r="AP238" s="38" t="s">
        <v>88</v>
      </c>
      <c r="AQ238" s="38" t="s">
        <v>68</v>
      </c>
    </row>
    <row r="239" spans="2:44" ht="24" customHeight="1" thickBot="1" x14ac:dyDescent="0.2">
      <c r="B239" s="410"/>
      <c r="C239" s="411"/>
      <c r="D239" s="28"/>
      <c r="E239" s="460"/>
      <c r="F239" s="461"/>
      <c r="G239" s="461"/>
      <c r="H239" s="462"/>
      <c r="I239" s="199" t="s">
        <v>102</v>
      </c>
      <c r="J239" s="450" t="s">
        <v>356</v>
      </c>
      <c r="K239" s="450"/>
      <c r="L239" s="450"/>
      <c r="M239" s="450"/>
      <c r="N239" s="450"/>
      <c r="O239" s="450"/>
      <c r="P239" s="450"/>
      <c r="Q239" s="451"/>
      <c r="R239" s="427" t="s">
        <v>352</v>
      </c>
      <c r="S239" s="428"/>
      <c r="T239" s="428"/>
      <c r="U239" s="428"/>
      <c r="V239" s="161" t="s">
        <v>353</v>
      </c>
      <c r="W239" s="90" t="s">
        <v>354</v>
      </c>
      <c r="X239" s="90"/>
      <c r="Y239" s="161" t="s">
        <v>353</v>
      </c>
      <c r="Z239" s="90" t="s">
        <v>355</v>
      </c>
      <c r="AA239" s="90"/>
      <c r="AB239" s="92"/>
      <c r="AC239" s="443"/>
      <c r="AE239" s="1" t="str">
        <f>+I236</f>
        <v>□</v>
      </c>
    </row>
    <row r="240" spans="2:44" ht="24" customHeight="1" thickBot="1" x14ac:dyDescent="0.2">
      <c r="B240" s="410"/>
      <c r="C240" s="411"/>
      <c r="D240" s="28"/>
      <c r="E240" s="454" t="s">
        <v>50</v>
      </c>
      <c r="F240" s="455"/>
      <c r="G240" s="455"/>
      <c r="H240" s="456"/>
      <c r="I240" s="179"/>
      <c r="J240" s="44"/>
      <c r="K240" s="44"/>
      <c r="L240" s="44"/>
      <c r="M240" s="44"/>
      <c r="N240" s="44"/>
      <c r="O240" s="44"/>
      <c r="P240" s="44"/>
      <c r="Q240" s="45"/>
      <c r="R240" s="49"/>
      <c r="S240" s="42"/>
      <c r="T240" s="42"/>
      <c r="U240" s="42"/>
      <c r="V240" s="42"/>
      <c r="W240" s="42"/>
      <c r="X240" s="42"/>
      <c r="Y240" s="42"/>
      <c r="Z240" s="42"/>
      <c r="AA240" s="42"/>
      <c r="AB240" s="74"/>
      <c r="AC240" s="443"/>
    </row>
    <row r="241" spans="2:43" ht="24" customHeight="1" thickBot="1" x14ac:dyDescent="0.2">
      <c r="B241" s="410"/>
      <c r="C241" s="411"/>
      <c r="D241" s="64"/>
      <c r="E241" s="457"/>
      <c r="F241" s="458"/>
      <c r="G241" s="458"/>
      <c r="H241" s="459"/>
      <c r="I241" s="199" t="s">
        <v>353</v>
      </c>
      <c r="J241" s="450" t="s">
        <v>357</v>
      </c>
      <c r="K241" s="450"/>
      <c r="L241" s="450"/>
      <c r="M241" s="450"/>
      <c r="N241" s="450"/>
      <c r="O241" s="450"/>
      <c r="P241" s="450"/>
      <c r="Q241" s="451"/>
      <c r="R241" s="427" t="s">
        <v>248</v>
      </c>
      <c r="S241" s="428"/>
      <c r="T241" s="428"/>
      <c r="U241" s="428"/>
      <c r="V241" s="161" t="s">
        <v>156</v>
      </c>
      <c r="W241" s="437" t="s">
        <v>249</v>
      </c>
      <c r="X241" s="437"/>
      <c r="Y241" s="161" t="s">
        <v>137</v>
      </c>
      <c r="Z241" s="446" t="s">
        <v>250</v>
      </c>
      <c r="AA241" s="428"/>
      <c r="AB241" s="172"/>
      <c r="AC241" s="443"/>
      <c r="AE241" s="35" t="str">
        <f>+N238</f>
        <v>□</v>
      </c>
      <c r="AH241" s="38" t="str">
        <f>IF(AE241&amp;AE242&amp;AE243="■□□","◎無し",IF(AE241&amp;AE242&amp;AE243="□■□","●適合",IF(AE241&amp;AE242&amp;AE243="□□■","◆未達",IF(AE241&amp;AE242&amp;AE243="□□□","■未答","▼矛盾"))))</f>
        <v>■未答</v>
      </c>
      <c r="AI241" s="54"/>
      <c r="AL241" s="30" t="s">
        <v>107</v>
      </c>
      <c r="AM241" s="39" t="s">
        <v>108</v>
      </c>
      <c r="AN241" s="39" t="s">
        <v>109</v>
      </c>
      <c r="AO241" s="39" t="s">
        <v>110</v>
      </c>
      <c r="AP241" s="39" t="s">
        <v>111</v>
      </c>
      <c r="AQ241" s="39" t="s">
        <v>87</v>
      </c>
    </row>
    <row r="242" spans="2:43" ht="24" customHeight="1" thickBot="1" x14ac:dyDescent="0.2">
      <c r="B242" s="410"/>
      <c r="C242" s="411"/>
      <c r="D242" s="64"/>
      <c r="E242" s="460"/>
      <c r="F242" s="461"/>
      <c r="G242" s="461"/>
      <c r="H242" s="462"/>
      <c r="I242" s="209"/>
      <c r="J242" s="470"/>
      <c r="K242" s="470"/>
      <c r="L242" s="470"/>
      <c r="M242" s="470"/>
      <c r="N242" s="470"/>
      <c r="O242" s="470"/>
      <c r="P242" s="470"/>
      <c r="Q242" s="471"/>
      <c r="R242" s="653" t="s">
        <v>251</v>
      </c>
      <c r="S242" s="651"/>
      <c r="T242" s="651"/>
      <c r="U242" s="651"/>
      <c r="V242" s="651"/>
      <c r="W242" s="651"/>
      <c r="X242" s="447"/>
      <c r="Y242" s="447"/>
      <c r="Z242" s="447"/>
      <c r="AA242" s="81" t="s">
        <v>252</v>
      </c>
      <c r="AB242" s="83"/>
      <c r="AC242" s="444"/>
      <c r="AE242" s="1" t="str">
        <f>+I239</f>
        <v>□</v>
      </c>
      <c r="AL242" s="30"/>
      <c r="AM242" s="36" t="s">
        <v>65</v>
      </c>
      <c r="AN242" s="36" t="s">
        <v>66</v>
      </c>
      <c r="AO242" s="36" t="s">
        <v>67</v>
      </c>
      <c r="AP242" s="38" t="s">
        <v>88</v>
      </c>
      <c r="AQ242" s="38" t="s">
        <v>68</v>
      </c>
    </row>
    <row r="243" spans="2:43" ht="20.100000000000001" customHeight="1" thickBot="1" x14ac:dyDescent="0.2">
      <c r="B243" s="410"/>
      <c r="C243" s="411"/>
      <c r="D243" s="657" t="s">
        <v>57</v>
      </c>
      <c r="E243" s="608"/>
      <c r="F243" s="608"/>
      <c r="G243" s="608"/>
      <c r="H243" s="609"/>
      <c r="I243" s="98"/>
      <c r="J243" s="174"/>
      <c r="K243" s="174"/>
      <c r="L243" s="174"/>
      <c r="M243" s="174"/>
      <c r="N243" s="174"/>
      <c r="O243" s="174"/>
      <c r="P243" s="174"/>
      <c r="Q243" s="175"/>
      <c r="R243" s="137"/>
      <c r="S243" s="72"/>
      <c r="T243" s="72"/>
      <c r="U243" s="72"/>
      <c r="V243" s="72"/>
      <c r="W243" s="72"/>
      <c r="X243" s="72"/>
      <c r="Y243" s="72"/>
      <c r="Z243" s="72"/>
      <c r="AA243" s="72"/>
      <c r="AB243" s="72"/>
      <c r="AC243" s="434"/>
      <c r="AE243" s="1" t="str">
        <f>+I241</f>
        <v>□</v>
      </c>
    </row>
    <row r="244" spans="2:43" ht="20.100000000000001" customHeight="1" thickBot="1" x14ac:dyDescent="0.2">
      <c r="B244" s="410"/>
      <c r="C244" s="411"/>
      <c r="D244" s="607"/>
      <c r="E244" s="610"/>
      <c r="F244" s="610"/>
      <c r="G244" s="610"/>
      <c r="H244" s="611"/>
      <c r="I244" s="87"/>
      <c r="J244" s="44"/>
      <c r="K244" s="44"/>
      <c r="L244" s="44"/>
      <c r="M244" s="44"/>
      <c r="N244" s="44"/>
      <c r="O244" s="44"/>
      <c r="P244" s="44"/>
      <c r="Q244" s="45"/>
      <c r="R244" s="33" t="s">
        <v>102</v>
      </c>
      <c r="S244" s="408" t="s">
        <v>381</v>
      </c>
      <c r="T244" s="408"/>
      <c r="U244" s="408"/>
      <c r="V244" s="408"/>
      <c r="W244" s="408"/>
      <c r="X244" s="408"/>
      <c r="Y244" s="408"/>
      <c r="Z244" s="408"/>
      <c r="AA244" s="408"/>
      <c r="AB244" s="429"/>
      <c r="AC244" s="431"/>
      <c r="AE244" s="35" t="str">
        <f>+I245</f>
        <v>□</v>
      </c>
      <c r="AH244" s="38" t="str">
        <f>IF(AE244&amp;AE245&amp;AE246="■□□","◎無し",IF(AE244&amp;AE245&amp;AE246="□■□","●適合",IF(AE244&amp;AE245&amp;AE246="□□■","◆未達",IF(AE244&amp;AE245&amp;AE246="□□□","■未答","▼矛盾"))))</f>
        <v>■未答</v>
      </c>
      <c r="AI244" s="54"/>
      <c r="AL244" s="30" t="s">
        <v>107</v>
      </c>
      <c r="AM244" s="39" t="s">
        <v>108</v>
      </c>
      <c r="AN244" s="39" t="s">
        <v>109</v>
      </c>
      <c r="AO244" s="39" t="s">
        <v>110</v>
      </c>
      <c r="AP244" s="39" t="s">
        <v>111</v>
      </c>
      <c r="AQ244" s="39" t="s">
        <v>87</v>
      </c>
    </row>
    <row r="245" spans="2:43" ht="20.100000000000001" customHeight="1" thickBot="1" x14ac:dyDescent="0.2">
      <c r="B245" s="410"/>
      <c r="C245" s="411"/>
      <c r="D245" s="607"/>
      <c r="E245" s="610"/>
      <c r="F245" s="610"/>
      <c r="G245" s="610"/>
      <c r="H245" s="611"/>
      <c r="I245" s="56" t="s">
        <v>98</v>
      </c>
      <c r="J245" s="310" t="s">
        <v>368</v>
      </c>
      <c r="K245" s="30"/>
      <c r="L245" s="30"/>
      <c r="M245" s="311"/>
      <c r="N245" s="30"/>
      <c r="O245" s="30"/>
      <c r="P245" s="30"/>
      <c r="Q245" s="32"/>
      <c r="R245" s="33" t="s">
        <v>119</v>
      </c>
      <c r="S245" s="428" t="s">
        <v>267</v>
      </c>
      <c r="T245" s="428"/>
      <c r="U245" s="428"/>
      <c r="V245" s="428"/>
      <c r="W245" s="428"/>
      <c r="X245" s="428"/>
      <c r="Y245" s="428"/>
      <c r="Z245" s="428"/>
      <c r="AA245" s="428"/>
      <c r="AB245" s="446"/>
      <c r="AC245" s="431"/>
      <c r="AE245" s="1" t="str">
        <f>+I247</f>
        <v>□</v>
      </c>
      <c r="AL245" s="30"/>
      <c r="AM245" s="36" t="s">
        <v>65</v>
      </c>
      <c r="AN245" s="36" t="s">
        <v>66</v>
      </c>
      <c r="AO245" s="36" t="s">
        <v>67</v>
      </c>
      <c r="AP245" s="38" t="s">
        <v>88</v>
      </c>
      <c r="AQ245" s="38" t="s">
        <v>68</v>
      </c>
    </row>
    <row r="246" spans="2:43" ht="20.100000000000001" customHeight="1" thickBot="1" x14ac:dyDescent="0.2">
      <c r="B246" s="410"/>
      <c r="C246" s="411"/>
      <c r="D246" s="607"/>
      <c r="E246" s="610"/>
      <c r="F246" s="610"/>
      <c r="G246" s="610"/>
      <c r="H246" s="611"/>
      <c r="I246" s="87"/>
      <c r="J246" s="30"/>
      <c r="K246" s="30"/>
      <c r="L246" s="30"/>
      <c r="M246" s="30"/>
      <c r="N246" s="30"/>
      <c r="O246" s="30"/>
      <c r="P246" s="30"/>
      <c r="Q246" s="32"/>
      <c r="R246" s="41"/>
      <c r="S246" s="428"/>
      <c r="T246" s="428"/>
      <c r="U246" s="428"/>
      <c r="V246" s="428"/>
      <c r="W246" s="428"/>
      <c r="X246" s="428"/>
      <c r="Y246" s="428"/>
      <c r="Z246" s="428"/>
      <c r="AA246" s="428"/>
      <c r="AB246" s="446"/>
      <c r="AC246" s="431"/>
      <c r="AE246" s="1" t="str">
        <f>+I248</f>
        <v>□</v>
      </c>
    </row>
    <row r="247" spans="2:43" ht="26.1" customHeight="1" thickBot="1" x14ac:dyDescent="0.2">
      <c r="B247" s="410"/>
      <c r="C247" s="411"/>
      <c r="D247" s="64"/>
      <c r="E247" s="478" t="s">
        <v>58</v>
      </c>
      <c r="F247" s="566"/>
      <c r="G247" s="566"/>
      <c r="H247" s="567"/>
      <c r="I247" s="56" t="s">
        <v>102</v>
      </c>
      <c r="J247" s="30" t="s">
        <v>183</v>
      </c>
      <c r="K247" s="30"/>
      <c r="L247" s="30"/>
      <c r="M247" s="30"/>
      <c r="N247" s="30"/>
      <c r="O247" s="30"/>
      <c r="P247" s="30"/>
      <c r="Q247" s="32"/>
      <c r="R247" s="427" t="s">
        <v>272</v>
      </c>
      <c r="S247" s="428"/>
      <c r="T247" s="428"/>
      <c r="U247" s="428"/>
      <c r="V247" s="428"/>
      <c r="W247" s="428"/>
      <c r="X247" s="428"/>
      <c r="Y247" s="433"/>
      <c r="Z247" s="433"/>
      <c r="AA247" s="90" t="s">
        <v>273</v>
      </c>
      <c r="AB247" s="92"/>
      <c r="AC247" s="431"/>
      <c r="AH247" s="106" t="s">
        <v>274</v>
      </c>
      <c r="AJ247" s="38" t="str">
        <f>IF(Y247&gt;0,IF(Y247&lt;650,"腰1100",IF(Y247&gt;=1100,"基準なし","床1100")),"■未答")</f>
        <v>■未答</v>
      </c>
    </row>
    <row r="248" spans="2:43" ht="26.1" customHeight="1" thickBot="1" x14ac:dyDescent="0.2">
      <c r="B248" s="410"/>
      <c r="C248" s="411"/>
      <c r="D248" s="64"/>
      <c r="E248" s="478"/>
      <c r="F248" s="566"/>
      <c r="G248" s="566"/>
      <c r="H248" s="567"/>
      <c r="I248" s="56" t="s">
        <v>119</v>
      </c>
      <c r="J248" s="30" t="s">
        <v>276</v>
      </c>
      <c r="K248" s="30"/>
      <c r="L248" s="30"/>
      <c r="M248" s="30"/>
      <c r="N248" s="30"/>
      <c r="O248" s="30"/>
      <c r="P248" s="30"/>
      <c r="Q248" s="32"/>
      <c r="R248" s="427" t="s">
        <v>277</v>
      </c>
      <c r="S248" s="428"/>
      <c r="T248" s="428"/>
      <c r="U248" s="428"/>
      <c r="V248" s="428"/>
      <c r="W248" s="428"/>
      <c r="X248" s="428"/>
      <c r="Y248" s="433"/>
      <c r="Z248" s="433"/>
      <c r="AA248" s="90" t="s">
        <v>169</v>
      </c>
      <c r="AB248" s="92"/>
      <c r="AC248" s="431"/>
      <c r="AH248" s="106" t="s">
        <v>278</v>
      </c>
      <c r="AJ248" s="38" t="str">
        <f>IF(Y248&gt;0,IF(Y247&lt;650,IF(Y248&lt;1100,"◆未達","●適合"),IF(Y247&gt;=1100,"基準なし","◎不問")),"■未答")</f>
        <v>■未答</v>
      </c>
    </row>
    <row r="249" spans="2:43" ht="26.1" customHeight="1" thickBot="1" x14ac:dyDescent="0.2">
      <c r="B249" s="410"/>
      <c r="C249" s="411"/>
      <c r="D249" s="64"/>
      <c r="E249" s="478"/>
      <c r="F249" s="566"/>
      <c r="G249" s="566"/>
      <c r="H249" s="567"/>
      <c r="I249" s="30"/>
      <c r="J249" s="30"/>
      <c r="K249" s="30"/>
      <c r="L249" s="30"/>
      <c r="M249" s="30"/>
      <c r="N249" s="30"/>
      <c r="O249" s="30"/>
      <c r="P249" s="30"/>
      <c r="Q249" s="32"/>
      <c r="R249" s="150" t="s">
        <v>382</v>
      </c>
      <c r="S249" s="90"/>
      <c r="T249" s="90"/>
      <c r="U249" s="90"/>
      <c r="V249" s="90"/>
      <c r="W249" s="90"/>
      <c r="X249" s="90"/>
      <c r="Y249" s="433"/>
      <c r="Z249" s="433"/>
      <c r="AA249" s="90" t="s">
        <v>273</v>
      </c>
      <c r="AB249" s="92"/>
      <c r="AC249" s="431"/>
      <c r="AH249" s="106" t="s">
        <v>383</v>
      </c>
      <c r="AJ249" s="38" t="str">
        <f>IF(Y247&gt;0,IF(Y247&gt;=300,IF(Y247&lt;650,"◎不問",IF(Y247&lt;1100,IF(Y249&lt;1100,"◆未達","●適合"),"基準なし")),IF(Y249&lt;1100,"◆未達","●適合")),"■未答")</f>
        <v>■未答</v>
      </c>
    </row>
    <row r="250" spans="2:43" ht="26.1" customHeight="1" thickBot="1" x14ac:dyDescent="0.2">
      <c r="B250" s="410"/>
      <c r="C250" s="411"/>
      <c r="D250" s="64"/>
      <c r="E250" s="478" t="s">
        <v>59</v>
      </c>
      <c r="F250" s="566"/>
      <c r="G250" s="566"/>
      <c r="H250" s="567"/>
      <c r="I250" s="87"/>
      <c r="J250" s="88"/>
      <c r="K250" s="88"/>
      <c r="L250" s="30"/>
      <c r="M250" s="30"/>
      <c r="N250" s="30"/>
      <c r="O250" s="30"/>
      <c r="P250" s="30"/>
      <c r="Q250" s="32"/>
      <c r="R250" s="49"/>
      <c r="S250" s="42"/>
      <c r="T250" s="42"/>
      <c r="U250" s="42"/>
      <c r="V250" s="42"/>
      <c r="W250" s="42"/>
      <c r="X250" s="42"/>
      <c r="Y250" s="42"/>
      <c r="Z250" s="42"/>
      <c r="AA250" s="42"/>
      <c r="AB250" s="42"/>
      <c r="AC250" s="431"/>
    </row>
    <row r="251" spans="2:43" ht="26.1" customHeight="1" thickBot="1" x14ac:dyDescent="0.2">
      <c r="B251" s="410"/>
      <c r="C251" s="411"/>
      <c r="D251" s="64"/>
      <c r="E251" s="478"/>
      <c r="F251" s="566"/>
      <c r="G251" s="566"/>
      <c r="H251" s="567"/>
      <c r="I251" s="87"/>
      <c r="J251" s="88"/>
      <c r="K251" s="88"/>
      <c r="L251" s="30"/>
      <c r="M251" s="30"/>
      <c r="N251" s="30"/>
      <c r="O251" s="30"/>
      <c r="P251" s="30"/>
      <c r="Q251" s="32"/>
      <c r="R251" s="407" t="s">
        <v>300</v>
      </c>
      <c r="S251" s="408"/>
      <c r="T251" s="408"/>
      <c r="U251" s="408"/>
      <c r="V251" s="408"/>
      <c r="W251" s="408"/>
      <c r="X251" s="408"/>
      <c r="Y251" s="433"/>
      <c r="Z251" s="433"/>
      <c r="AA251" s="42" t="s">
        <v>171</v>
      </c>
      <c r="AB251" s="42"/>
      <c r="AC251" s="431"/>
      <c r="AH251" s="106" t="s">
        <v>301</v>
      </c>
      <c r="AJ251" s="38" t="str">
        <f>IF(Y251&gt;0,IF(Y251&gt;110,"◆未達","●適合"),"■未答")</f>
        <v>■未答</v>
      </c>
    </row>
    <row r="252" spans="2:43" ht="26.1" customHeight="1" thickBot="1" x14ac:dyDescent="0.2">
      <c r="B252" s="410"/>
      <c r="C252" s="411"/>
      <c r="D252" s="140"/>
      <c r="E252" s="534"/>
      <c r="F252" s="612"/>
      <c r="G252" s="612"/>
      <c r="H252" s="613"/>
      <c r="I252" s="147"/>
      <c r="J252" s="205"/>
      <c r="K252" s="205"/>
      <c r="L252" s="141"/>
      <c r="M252" s="141"/>
      <c r="N252" s="141"/>
      <c r="O252" s="141"/>
      <c r="P252" s="141"/>
      <c r="Q252" s="142"/>
      <c r="R252" s="144"/>
      <c r="S252" s="144"/>
      <c r="T252" s="144"/>
      <c r="U252" s="144"/>
      <c r="V252" s="144"/>
      <c r="W252" s="144"/>
      <c r="X252" s="144"/>
      <c r="Y252" s="144"/>
      <c r="Z252" s="144"/>
      <c r="AA252" s="144"/>
      <c r="AB252" s="144"/>
      <c r="AC252" s="432"/>
    </row>
    <row r="253" spans="2:43" ht="18" customHeight="1" x14ac:dyDescent="0.15">
      <c r="B253" s="679" t="s">
        <v>384</v>
      </c>
      <c r="C253" s="680"/>
      <c r="D253" s="680" t="s">
        <v>385</v>
      </c>
      <c r="E253" s="680"/>
      <c r="F253" s="680"/>
      <c r="G253" s="680"/>
      <c r="H253" s="683"/>
      <c r="I253" s="145" t="s">
        <v>98</v>
      </c>
      <c r="J253" s="546" t="s">
        <v>386</v>
      </c>
      <c r="K253" s="546"/>
      <c r="L253" s="546"/>
      <c r="M253" s="546"/>
      <c r="N253" s="546"/>
      <c r="O253" s="546"/>
      <c r="P253" s="546"/>
      <c r="Q253" s="547"/>
      <c r="R253" s="210" t="s">
        <v>387</v>
      </c>
      <c r="S253" s="211"/>
      <c r="T253" s="211"/>
      <c r="U253" s="211"/>
      <c r="V253" s="211"/>
      <c r="W253" s="211"/>
      <c r="X253" s="211"/>
      <c r="Y253" s="211"/>
      <c r="Z253" s="211"/>
      <c r="AA253" s="211"/>
      <c r="AB253" s="212"/>
      <c r="AC253" s="27"/>
      <c r="AE253" s="35" t="str">
        <f>+I253</f>
        <v>□</v>
      </c>
      <c r="AF253" s="9"/>
      <c r="AG253" s="9"/>
      <c r="AH253" s="38" t="str">
        <f>IF(AE253&amp;AE255&amp;AE256="■□□","◎無し",IF(AE253&amp;AE255&amp;AE256="□■□","●適合",IF(AE253&amp;AE255&amp;AE256="□□■","◆未達",IF(AE253&amp;AE255&amp;AE256="□□□","■未答","▼矛盾"))))</f>
        <v>■未答</v>
      </c>
      <c r="AI253" s="54"/>
      <c r="AJ253" s="6"/>
      <c r="AK253" s="6"/>
      <c r="AL253" s="30" t="s">
        <v>107</v>
      </c>
      <c r="AM253" s="39" t="s">
        <v>454</v>
      </c>
      <c r="AN253" s="39" t="s">
        <v>455</v>
      </c>
      <c r="AO253" s="39" t="s">
        <v>456</v>
      </c>
      <c r="AP253" s="39" t="s">
        <v>457</v>
      </c>
      <c r="AQ253" s="39" t="s">
        <v>87</v>
      </c>
    </row>
    <row r="254" spans="2:43" ht="18" customHeight="1" x14ac:dyDescent="0.15">
      <c r="B254" s="681"/>
      <c r="C254" s="523"/>
      <c r="D254" s="523"/>
      <c r="E254" s="523"/>
      <c r="F254" s="523"/>
      <c r="G254" s="523"/>
      <c r="H254" s="524"/>
      <c r="I254" s="659" t="s">
        <v>388</v>
      </c>
      <c r="J254" s="660"/>
      <c r="K254" s="660"/>
      <c r="L254" s="660"/>
      <c r="M254" s="660"/>
      <c r="N254" s="30"/>
      <c r="O254" s="30"/>
      <c r="P254" s="30"/>
      <c r="Q254" s="32"/>
      <c r="R254" s="41"/>
      <c r="S254" s="91"/>
      <c r="T254" s="91"/>
      <c r="U254" s="91"/>
      <c r="V254" s="91"/>
      <c r="W254" s="91"/>
      <c r="X254" s="91"/>
      <c r="Y254" s="91"/>
      <c r="Z254" s="91"/>
      <c r="AA254" s="91"/>
      <c r="AB254" s="172"/>
      <c r="AC254" s="34"/>
      <c r="AE254" s="9"/>
      <c r="AF254" s="9"/>
      <c r="AG254" s="9"/>
      <c r="AH254" s="54"/>
      <c r="AI254" s="54"/>
      <c r="AJ254" s="6"/>
      <c r="AK254" s="6"/>
      <c r="AL254" s="30"/>
      <c r="AM254" s="36" t="s">
        <v>65</v>
      </c>
      <c r="AN254" s="36" t="s">
        <v>66</v>
      </c>
      <c r="AO254" s="36" t="s">
        <v>67</v>
      </c>
      <c r="AP254" s="38" t="s">
        <v>88</v>
      </c>
      <c r="AQ254" s="38" t="s">
        <v>68</v>
      </c>
    </row>
    <row r="255" spans="2:43" ht="18" customHeight="1" x14ac:dyDescent="0.15">
      <c r="B255" s="681"/>
      <c r="C255" s="523"/>
      <c r="D255" s="523"/>
      <c r="E255" s="523"/>
      <c r="F255" s="523"/>
      <c r="G255" s="523"/>
      <c r="H255" s="524"/>
      <c r="I255" s="87"/>
      <c r="J255" s="56" t="s">
        <v>389</v>
      </c>
      <c r="K255" s="621" t="s">
        <v>390</v>
      </c>
      <c r="L255" s="621"/>
      <c r="M255" s="621"/>
      <c r="N255" s="621"/>
      <c r="O255" s="621"/>
      <c r="P255" s="621"/>
      <c r="Q255" s="622"/>
      <c r="R255" s="41"/>
      <c r="S255" s="56" t="s">
        <v>391</v>
      </c>
      <c r="T255" s="428" t="s">
        <v>392</v>
      </c>
      <c r="U255" s="428"/>
      <c r="V255" s="428"/>
      <c r="W255" s="428"/>
      <c r="X255" s="428"/>
      <c r="Y255" s="428"/>
      <c r="Z255" s="428"/>
      <c r="AA255" s="428"/>
      <c r="AB255" s="446"/>
      <c r="AC255" s="34"/>
      <c r="AE255" s="9" t="str">
        <f>+J255</f>
        <v>□</v>
      </c>
      <c r="AF255" s="9"/>
      <c r="AG255" s="9"/>
      <c r="AH255" s="6"/>
      <c r="AI255" s="6"/>
      <c r="AJ255" s="6"/>
      <c r="AK255" s="6"/>
      <c r="AL255" s="30"/>
      <c r="AM255" s="6"/>
      <c r="AN255" s="6"/>
      <c r="AO255" s="6"/>
      <c r="AP255" s="6"/>
      <c r="AQ255" s="264"/>
    </row>
    <row r="256" spans="2:43" ht="18" customHeight="1" x14ac:dyDescent="0.15">
      <c r="B256" s="681"/>
      <c r="C256" s="523"/>
      <c r="D256" s="523"/>
      <c r="E256" s="523"/>
      <c r="F256" s="523"/>
      <c r="G256" s="523"/>
      <c r="H256" s="524"/>
      <c r="I256" s="87"/>
      <c r="J256" s="56" t="s">
        <v>69</v>
      </c>
      <c r="K256" s="621" t="s">
        <v>308</v>
      </c>
      <c r="L256" s="621"/>
      <c r="M256" s="621"/>
      <c r="N256" s="621"/>
      <c r="O256" s="621"/>
      <c r="P256" s="621"/>
      <c r="Q256" s="622"/>
      <c r="R256" s="41"/>
      <c r="S256" s="56" t="s">
        <v>121</v>
      </c>
      <c r="T256" s="428" t="s">
        <v>393</v>
      </c>
      <c r="U256" s="428"/>
      <c r="V256" s="428"/>
      <c r="W256" s="428"/>
      <c r="X256" s="428"/>
      <c r="Y256" s="428"/>
      <c r="Z256" s="428"/>
      <c r="AA256" s="428"/>
      <c r="AB256" s="446"/>
      <c r="AC256" s="34"/>
      <c r="AE256" s="9" t="str">
        <f>+J256</f>
        <v>□</v>
      </c>
      <c r="AF256" s="9"/>
      <c r="AG256" s="9"/>
      <c r="AH256" s="54"/>
      <c r="AI256" s="54"/>
      <c r="AJ256" s="6"/>
      <c r="AK256" s="6"/>
      <c r="AL256" s="30"/>
      <c r="AM256" s="6"/>
      <c r="AN256" s="6"/>
      <c r="AO256" s="6"/>
      <c r="AP256" s="6"/>
      <c r="AQ256" s="6"/>
    </row>
    <row r="257" spans="2:43" ht="18" customHeight="1" x14ac:dyDescent="0.15">
      <c r="B257" s="681"/>
      <c r="C257" s="523"/>
      <c r="D257" s="523"/>
      <c r="E257" s="523"/>
      <c r="F257" s="523"/>
      <c r="G257" s="523"/>
      <c r="H257" s="524"/>
      <c r="I257" s="659" t="s">
        <v>394</v>
      </c>
      <c r="J257" s="660"/>
      <c r="K257" s="660"/>
      <c r="L257" s="660"/>
      <c r="M257" s="660"/>
      <c r="N257" s="30"/>
      <c r="O257" s="30"/>
      <c r="P257" s="30"/>
      <c r="Q257" s="32"/>
      <c r="R257" s="41"/>
      <c r="S257" s="57"/>
      <c r="T257" s="57"/>
      <c r="U257" s="57"/>
      <c r="V257" s="57"/>
      <c r="W257" s="57"/>
      <c r="X257" s="57"/>
      <c r="Y257" s="57"/>
      <c r="Z257" s="57"/>
      <c r="AA257" s="57"/>
      <c r="AB257" s="138"/>
      <c r="AC257" s="34"/>
      <c r="AE257" s="9"/>
      <c r="AF257" s="9"/>
      <c r="AG257" s="9"/>
      <c r="AH257" s="54"/>
      <c r="AI257" s="54"/>
      <c r="AJ257" s="6"/>
      <c r="AK257" s="6"/>
      <c r="AL257" s="30"/>
      <c r="AM257" s="262"/>
      <c r="AN257" s="262"/>
      <c r="AO257" s="262"/>
      <c r="AP257" s="262"/>
      <c r="AQ257" s="262"/>
    </row>
    <row r="258" spans="2:43" ht="18" customHeight="1" x14ac:dyDescent="0.15">
      <c r="B258" s="681"/>
      <c r="C258" s="523"/>
      <c r="D258" s="523"/>
      <c r="E258" s="523"/>
      <c r="F258" s="523"/>
      <c r="G258" s="523"/>
      <c r="H258" s="524"/>
      <c r="I258" s="87"/>
      <c r="J258" s="56" t="s">
        <v>389</v>
      </c>
      <c r="K258" s="450" t="s">
        <v>395</v>
      </c>
      <c r="L258" s="450"/>
      <c r="M258" s="450"/>
      <c r="N258" s="450"/>
      <c r="O258" s="450"/>
      <c r="P258" s="450"/>
      <c r="Q258" s="451"/>
      <c r="R258" s="213" t="s">
        <v>387</v>
      </c>
      <c r="S258" s="103"/>
      <c r="T258" s="103"/>
      <c r="U258" s="103"/>
      <c r="V258" s="103"/>
      <c r="W258" s="103"/>
      <c r="X258" s="103"/>
      <c r="Y258" s="103"/>
      <c r="Z258" s="103"/>
      <c r="AA258" s="103"/>
      <c r="AB258" s="214"/>
      <c r="AC258" s="34"/>
      <c r="AE258" s="35" t="str">
        <f>+J258</f>
        <v>□</v>
      </c>
      <c r="AF258" s="9"/>
      <c r="AG258" s="9"/>
      <c r="AH258" s="38" t="str">
        <f>IF(AE258&amp;AE259&amp;AE260="■□□","◎無し",IF(AE258&amp;AE259&amp;AE260="□■□","●適合",IF(AE258&amp;AE259&amp;AE260="□□■","◆未達",IF(AE258&amp;AE259&amp;AE260="□□□","■未答","▼矛盾"))))</f>
        <v>■未答</v>
      </c>
      <c r="AI258" s="54"/>
      <c r="AJ258" s="6"/>
      <c r="AK258" s="6"/>
      <c r="AL258" s="30" t="s">
        <v>107</v>
      </c>
      <c r="AM258" s="39" t="s">
        <v>454</v>
      </c>
      <c r="AN258" s="39" t="s">
        <v>455</v>
      </c>
      <c r="AO258" s="39" t="s">
        <v>456</v>
      </c>
      <c r="AP258" s="39" t="s">
        <v>457</v>
      </c>
      <c r="AQ258" s="39" t="s">
        <v>87</v>
      </c>
    </row>
    <row r="259" spans="2:43" ht="18" customHeight="1" x14ac:dyDescent="0.15">
      <c r="B259" s="681"/>
      <c r="C259" s="523"/>
      <c r="D259" s="523"/>
      <c r="E259" s="523"/>
      <c r="F259" s="523"/>
      <c r="G259" s="523"/>
      <c r="H259" s="524"/>
      <c r="I259" s="87"/>
      <c r="J259" s="87"/>
      <c r="K259" s="56" t="s">
        <v>98</v>
      </c>
      <c r="L259" s="450" t="s">
        <v>396</v>
      </c>
      <c r="M259" s="450"/>
      <c r="N259" s="450"/>
      <c r="O259" s="450"/>
      <c r="P259" s="450"/>
      <c r="Q259" s="451"/>
      <c r="R259" s="41"/>
      <c r="S259" s="87"/>
      <c r="T259" s="91"/>
      <c r="U259" s="91"/>
      <c r="V259" s="91"/>
      <c r="W259" s="91"/>
      <c r="X259" s="91"/>
      <c r="Y259" s="91"/>
      <c r="Z259" s="91"/>
      <c r="AA259" s="91"/>
      <c r="AB259" s="172"/>
      <c r="AC259" s="34"/>
      <c r="AE259" s="9" t="str">
        <f>+K259</f>
        <v>□</v>
      </c>
      <c r="AF259" s="9"/>
      <c r="AG259" s="9"/>
      <c r="AH259" s="6"/>
      <c r="AI259" s="6"/>
      <c r="AJ259" s="6"/>
      <c r="AK259" s="6"/>
      <c r="AL259" s="30"/>
      <c r="AM259" s="36" t="s">
        <v>65</v>
      </c>
      <c r="AN259" s="36" t="s">
        <v>66</v>
      </c>
      <c r="AO259" s="36" t="s">
        <v>67</v>
      </c>
      <c r="AP259" s="38" t="s">
        <v>88</v>
      </c>
      <c r="AQ259" s="263" t="s">
        <v>68</v>
      </c>
    </row>
    <row r="260" spans="2:43" ht="18" customHeight="1" thickBot="1" x14ac:dyDescent="0.2">
      <c r="B260" s="681"/>
      <c r="C260" s="523"/>
      <c r="D260" s="523"/>
      <c r="E260" s="523"/>
      <c r="F260" s="523"/>
      <c r="G260" s="523"/>
      <c r="H260" s="524"/>
      <c r="I260" s="87"/>
      <c r="J260" s="88"/>
      <c r="K260" s="56" t="s">
        <v>69</v>
      </c>
      <c r="L260" s="88" t="s">
        <v>308</v>
      </c>
      <c r="M260" s="88"/>
      <c r="N260" s="88"/>
      <c r="O260" s="88"/>
      <c r="P260" s="88"/>
      <c r="Q260" s="89"/>
      <c r="R260" s="41"/>
      <c r="S260" s="87"/>
      <c r="T260" s="91"/>
      <c r="U260" s="91"/>
      <c r="V260" s="91"/>
      <c r="W260" s="91"/>
      <c r="X260" s="91"/>
      <c r="Y260" s="91"/>
      <c r="Z260" s="91"/>
      <c r="AA260" s="91"/>
      <c r="AB260" s="172"/>
      <c r="AC260" s="34"/>
      <c r="AE260" s="9" t="str">
        <f>+K260</f>
        <v>□</v>
      </c>
      <c r="AF260" s="9"/>
      <c r="AG260" s="9"/>
      <c r="AH260" s="54"/>
      <c r="AI260" s="54"/>
      <c r="AJ260" s="6"/>
      <c r="AK260" s="6"/>
      <c r="AL260" s="30"/>
      <c r="AM260" s="265"/>
      <c r="AN260" s="265"/>
      <c r="AO260" s="265"/>
      <c r="AP260" s="265"/>
      <c r="AQ260" s="265"/>
    </row>
    <row r="261" spans="2:43" ht="18" customHeight="1" x14ac:dyDescent="0.15">
      <c r="B261" s="681"/>
      <c r="C261" s="523"/>
      <c r="D261" s="502" t="s">
        <v>397</v>
      </c>
      <c r="E261" s="497"/>
      <c r="F261" s="497"/>
      <c r="G261" s="497"/>
      <c r="H261" s="498"/>
      <c r="I261" s="145" t="s">
        <v>98</v>
      </c>
      <c r="J261" s="23" t="s">
        <v>398</v>
      </c>
      <c r="K261" s="156"/>
      <c r="L261" s="156"/>
      <c r="M261" s="156"/>
      <c r="N261" s="156"/>
      <c r="O261" s="156"/>
      <c r="P261" s="156"/>
      <c r="Q261" s="157"/>
      <c r="R261" s="158"/>
      <c r="S261" s="159"/>
      <c r="T261" s="159"/>
      <c r="U261" s="159"/>
      <c r="V261" s="159"/>
      <c r="W261" s="159"/>
      <c r="X261" s="159"/>
      <c r="Y261" s="159"/>
      <c r="Z261" s="159"/>
      <c r="AA261" s="159"/>
      <c r="AB261" s="159"/>
      <c r="AC261" s="598"/>
      <c r="AE261" s="35" t="str">
        <f>+I261</f>
        <v>□</v>
      </c>
      <c r="AH261" s="38" t="str">
        <f>IF(AE261&amp;AE262&amp;AE263="■□□","◎無し",IF(AE261&amp;AE262&amp;AE263="□■□","●適合",IF(AE261&amp;AE262&amp;AE263="□□■","◆未達",IF(AE261&amp;AE262&amp;AE263="□□□","■未答","▼矛盾"))))</f>
        <v>■未答</v>
      </c>
      <c r="AI261" s="54"/>
      <c r="AL261" s="30" t="s">
        <v>107</v>
      </c>
      <c r="AM261" s="39" t="s">
        <v>108</v>
      </c>
      <c r="AN261" s="39" t="s">
        <v>109</v>
      </c>
      <c r="AO261" s="39" t="s">
        <v>110</v>
      </c>
      <c r="AP261" s="39" t="s">
        <v>111</v>
      </c>
      <c r="AQ261" s="39" t="s">
        <v>87</v>
      </c>
    </row>
    <row r="262" spans="2:43" ht="18" customHeight="1" x14ac:dyDescent="0.15">
      <c r="B262" s="681"/>
      <c r="C262" s="523"/>
      <c r="D262" s="457"/>
      <c r="E262" s="458"/>
      <c r="F262" s="458"/>
      <c r="G262" s="458"/>
      <c r="H262" s="459"/>
      <c r="I262" s="163" t="s">
        <v>98</v>
      </c>
      <c r="J262" s="470" t="s">
        <v>307</v>
      </c>
      <c r="K262" s="470"/>
      <c r="L262" s="163" t="s">
        <v>137</v>
      </c>
      <c r="M262" s="470" t="s">
        <v>308</v>
      </c>
      <c r="N262" s="470"/>
      <c r="O262" s="470"/>
      <c r="P262" s="60"/>
      <c r="Q262" s="61"/>
      <c r="R262" s="80"/>
      <c r="S262" s="81"/>
      <c r="T262" s="81"/>
      <c r="U262" s="81"/>
      <c r="V262" s="81"/>
      <c r="W262" s="81"/>
      <c r="X262" s="81"/>
      <c r="Y262" s="81"/>
      <c r="Z262" s="81"/>
      <c r="AA262" s="81"/>
      <c r="AB262" s="81"/>
      <c r="AC262" s="444"/>
      <c r="AE262" s="1" t="str">
        <f>+I262</f>
        <v>□</v>
      </c>
      <c r="AL262" s="30"/>
      <c r="AM262" s="36" t="s">
        <v>65</v>
      </c>
      <c r="AN262" s="36" t="s">
        <v>66</v>
      </c>
      <c r="AO262" s="36" t="s">
        <v>67</v>
      </c>
      <c r="AP262" s="38" t="s">
        <v>88</v>
      </c>
      <c r="AQ262" s="38" t="s">
        <v>68</v>
      </c>
    </row>
    <row r="263" spans="2:43" ht="20.100000000000001" customHeight="1" x14ac:dyDescent="0.15">
      <c r="B263" s="681"/>
      <c r="C263" s="523"/>
      <c r="D263" s="64"/>
      <c r="E263" s="454" t="s">
        <v>60</v>
      </c>
      <c r="F263" s="455"/>
      <c r="G263" s="455"/>
      <c r="H263" s="456"/>
      <c r="I263" s="99"/>
      <c r="J263" s="99"/>
      <c r="K263" s="99"/>
      <c r="L263" s="99"/>
      <c r="M263" s="99"/>
      <c r="N263" s="192" t="s">
        <v>102</v>
      </c>
      <c r="O263" s="536" t="s">
        <v>325</v>
      </c>
      <c r="P263" s="536"/>
      <c r="Q263" s="537"/>
      <c r="R263" s="654" t="s">
        <v>399</v>
      </c>
      <c r="S263" s="614"/>
      <c r="T263" s="614"/>
      <c r="U263" s="614"/>
      <c r="V263" s="614"/>
      <c r="W263" s="614"/>
      <c r="X263" s="614"/>
      <c r="Y263" s="614"/>
      <c r="Z263" s="655"/>
      <c r="AA263" s="655"/>
      <c r="AB263" s="85" t="s">
        <v>169</v>
      </c>
      <c r="AC263" s="442"/>
      <c r="AE263" s="1" t="str">
        <f>+L262</f>
        <v>□</v>
      </c>
    </row>
    <row r="264" spans="2:43" ht="20.100000000000001" customHeight="1" x14ac:dyDescent="0.15">
      <c r="B264" s="681"/>
      <c r="C264" s="523"/>
      <c r="D264" s="64"/>
      <c r="E264" s="457"/>
      <c r="F264" s="458"/>
      <c r="G264" s="458"/>
      <c r="H264" s="459"/>
      <c r="I264" s="56" t="s">
        <v>81</v>
      </c>
      <c r="J264" s="450" t="s">
        <v>188</v>
      </c>
      <c r="K264" s="450"/>
      <c r="L264" s="450"/>
      <c r="M264" s="450"/>
      <c r="N264" s="450"/>
      <c r="O264" s="450"/>
      <c r="P264" s="450"/>
      <c r="Q264" s="451"/>
      <c r="R264" s="150"/>
      <c r="S264" s="90"/>
      <c r="T264" s="90"/>
      <c r="U264" s="90"/>
      <c r="V264" s="90"/>
      <c r="W264" s="90"/>
      <c r="X264" s="90"/>
      <c r="Y264" s="90"/>
      <c r="Z264" s="90"/>
      <c r="AA264" s="90"/>
      <c r="AB264" s="90"/>
      <c r="AC264" s="443"/>
      <c r="AE264" s="35" t="str">
        <f>+N263</f>
        <v>□</v>
      </c>
      <c r="AH264" s="38" t="str">
        <f>IF(AE264&amp;AE265&amp;AE266="■□□","◎無し",IF(AE264&amp;AE265&amp;AE266="□■□","●適合",IF(AE264&amp;AE265&amp;AE266="□□■","◆未達",IF(AE264&amp;AE265&amp;AE266="□□□","■未答","▼矛盾"))))</f>
        <v>■未答</v>
      </c>
      <c r="AI264" s="54"/>
      <c r="AJ264" s="36" t="str">
        <f>IF(Z263=0,"■未答",IF(Z263&lt;800,"◆未達","●範囲内"))</f>
        <v>■未答</v>
      </c>
      <c r="AL264" s="30" t="s">
        <v>107</v>
      </c>
      <c r="AM264" s="39" t="s">
        <v>108</v>
      </c>
      <c r="AN264" s="39" t="s">
        <v>109</v>
      </c>
      <c r="AO264" s="39" t="s">
        <v>110</v>
      </c>
      <c r="AP264" s="39" t="s">
        <v>111</v>
      </c>
      <c r="AQ264" s="39" t="s">
        <v>87</v>
      </c>
    </row>
    <row r="265" spans="2:43" ht="20.100000000000001" customHeight="1" x14ac:dyDescent="0.15">
      <c r="B265" s="681"/>
      <c r="C265" s="523"/>
      <c r="D265" s="64"/>
      <c r="E265" s="460"/>
      <c r="F265" s="461"/>
      <c r="G265" s="461"/>
      <c r="H265" s="462"/>
      <c r="I265" s="59" t="s">
        <v>112</v>
      </c>
      <c r="J265" s="470" t="s">
        <v>191</v>
      </c>
      <c r="K265" s="470"/>
      <c r="L265" s="470"/>
      <c r="M265" s="470"/>
      <c r="N265" s="470"/>
      <c r="O265" s="470"/>
      <c r="P265" s="470"/>
      <c r="Q265" s="471"/>
      <c r="R265" s="80"/>
      <c r="S265" s="81"/>
      <c r="T265" s="81"/>
      <c r="U265" s="81"/>
      <c r="V265" s="81"/>
      <c r="W265" s="81"/>
      <c r="X265" s="81"/>
      <c r="Y265" s="81"/>
      <c r="Z265" s="81"/>
      <c r="AA265" s="81"/>
      <c r="AB265" s="81"/>
      <c r="AC265" s="444"/>
      <c r="AE265" s="1" t="str">
        <f>+I264</f>
        <v>□</v>
      </c>
      <c r="AL265" s="30"/>
      <c r="AM265" s="36" t="s">
        <v>65</v>
      </c>
      <c r="AN265" s="36" t="s">
        <v>66</v>
      </c>
      <c r="AO265" s="36" t="s">
        <v>67</v>
      </c>
      <c r="AP265" s="38" t="s">
        <v>88</v>
      </c>
      <c r="AQ265" s="38" t="s">
        <v>68</v>
      </c>
    </row>
    <row r="266" spans="2:43" ht="20.100000000000001" customHeight="1" x14ac:dyDescent="0.15">
      <c r="B266" s="681"/>
      <c r="C266" s="523"/>
      <c r="D266" s="64"/>
      <c r="E266" s="454" t="s">
        <v>61</v>
      </c>
      <c r="F266" s="455"/>
      <c r="G266" s="455"/>
      <c r="H266" s="456"/>
      <c r="I266" s="99"/>
      <c r="J266" s="99"/>
      <c r="K266" s="99"/>
      <c r="L266" s="99"/>
      <c r="M266" s="99"/>
      <c r="N266" s="192" t="s">
        <v>102</v>
      </c>
      <c r="O266" s="536" t="s">
        <v>325</v>
      </c>
      <c r="P266" s="536"/>
      <c r="Q266" s="537"/>
      <c r="R266" s="654" t="s">
        <v>400</v>
      </c>
      <c r="S266" s="614"/>
      <c r="T266" s="614"/>
      <c r="U266" s="614"/>
      <c r="V266" s="614"/>
      <c r="W266" s="614"/>
      <c r="X266" s="614"/>
      <c r="Y266" s="614"/>
      <c r="Z266" s="655"/>
      <c r="AA266" s="655"/>
      <c r="AB266" s="85" t="s">
        <v>169</v>
      </c>
      <c r="AC266" s="442"/>
      <c r="AE266" s="1" t="str">
        <f>+I265</f>
        <v>□</v>
      </c>
    </row>
    <row r="267" spans="2:43" ht="20.100000000000001" customHeight="1" x14ac:dyDescent="0.15">
      <c r="B267" s="681"/>
      <c r="C267" s="523"/>
      <c r="D267" s="64"/>
      <c r="E267" s="457"/>
      <c r="F267" s="458"/>
      <c r="G267" s="458"/>
      <c r="H267" s="459"/>
      <c r="I267" s="56" t="s">
        <v>81</v>
      </c>
      <c r="J267" s="450" t="s">
        <v>188</v>
      </c>
      <c r="K267" s="450"/>
      <c r="L267" s="450"/>
      <c r="M267" s="450"/>
      <c r="N267" s="450"/>
      <c r="O267" s="450"/>
      <c r="P267" s="450"/>
      <c r="Q267" s="451"/>
      <c r="R267" s="150"/>
      <c r="S267" s="90"/>
      <c r="T267" s="90"/>
      <c r="U267" s="90"/>
      <c r="V267" s="90"/>
      <c r="W267" s="90"/>
      <c r="X267" s="90"/>
      <c r="Y267" s="90"/>
      <c r="Z267" s="90"/>
      <c r="AA267" s="90"/>
      <c r="AB267" s="90"/>
      <c r="AC267" s="443"/>
      <c r="AE267" s="35" t="str">
        <f>+N266</f>
        <v>□</v>
      </c>
      <c r="AH267" s="38" t="str">
        <f>IF(AE267&amp;AE268&amp;AE269="■□□","◎無し",IF(AE267&amp;AE268&amp;AE269="□■□","●適合",IF(AE267&amp;AE268&amp;AE269="□□■","◆未達",IF(AE267&amp;AE268&amp;AE269="□□□","■未答","▼矛盾"))))</f>
        <v>■未答</v>
      </c>
      <c r="AI267" s="54"/>
      <c r="AJ267" s="36" t="str">
        <f>IF(Z266=0,"■未答",IF(Z266&lt;1500,"◆未達","●範囲内"))</f>
        <v>■未答</v>
      </c>
      <c r="AL267" s="30" t="s">
        <v>107</v>
      </c>
      <c r="AM267" s="39" t="s">
        <v>108</v>
      </c>
      <c r="AN267" s="39" t="s">
        <v>109</v>
      </c>
      <c r="AO267" s="39" t="s">
        <v>110</v>
      </c>
      <c r="AP267" s="39" t="s">
        <v>111</v>
      </c>
      <c r="AQ267" s="39" t="s">
        <v>87</v>
      </c>
    </row>
    <row r="268" spans="2:43" ht="20.100000000000001" customHeight="1" x14ac:dyDescent="0.15">
      <c r="B268" s="681"/>
      <c r="C268" s="523"/>
      <c r="D268" s="77"/>
      <c r="E268" s="460"/>
      <c r="F268" s="461"/>
      <c r="G268" s="461"/>
      <c r="H268" s="462"/>
      <c r="I268" s="59" t="s">
        <v>112</v>
      </c>
      <c r="J268" s="470" t="s">
        <v>191</v>
      </c>
      <c r="K268" s="470"/>
      <c r="L268" s="470"/>
      <c r="M268" s="470"/>
      <c r="N268" s="470"/>
      <c r="O268" s="470"/>
      <c r="P268" s="470"/>
      <c r="Q268" s="471"/>
      <c r="R268" s="80"/>
      <c r="S268" s="81"/>
      <c r="T268" s="81"/>
      <c r="U268" s="81"/>
      <c r="V268" s="81"/>
      <c r="W268" s="81"/>
      <c r="X268" s="81"/>
      <c r="Y268" s="81"/>
      <c r="Z268" s="81"/>
      <c r="AA268" s="81"/>
      <c r="AB268" s="81"/>
      <c r="AC268" s="444"/>
      <c r="AE268" s="1" t="str">
        <f>+I267</f>
        <v>□</v>
      </c>
      <c r="AL268" s="30"/>
      <c r="AM268" s="36" t="s">
        <v>65</v>
      </c>
      <c r="AN268" s="36" t="s">
        <v>66</v>
      </c>
      <c r="AO268" s="36" t="s">
        <v>67</v>
      </c>
      <c r="AP268" s="38" t="s">
        <v>88</v>
      </c>
      <c r="AQ268" s="38" t="s">
        <v>68</v>
      </c>
    </row>
    <row r="269" spans="2:43" ht="20.100000000000001" customHeight="1" x14ac:dyDescent="0.15">
      <c r="B269" s="681"/>
      <c r="C269" s="523"/>
      <c r="D269" s="454" t="s">
        <v>62</v>
      </c>
      <c r="E269" s="455"/>
      <c r="F269" s="455"/>
      <c r="G269" s="455"/>
      <c r="H269" s="456"/>
      <c r="I269" s="190"/>
      <c r="J269" s="191"/>
      <c r="K269" s="191"/>
      <c r="L269" s="190"/>
      <c r="M269" s="191"/>
      <c r="N269" s="192" t="s">
        <v>102</v>
      </c>
      <c r="O269" s="536" t="s">
        <v>325</v>
      </c>
      <c r="P269" s="536"/>
      <c r="Q269" s="537"/>
      <c r="R269" s="84"/>
      <c r="S269" s="85"/>
      <c r="T269" s="85"/>
      <c r="U269" s="85"/>
      <c r="V269" s="85"/>
      <c r="W269" s="85"/>
      <c r="X269" s="85"/>
      <c r="Y269" s="85"/>
      <c r="Z269" s="85"/>
      <c r="AA269" s="85"/>
      <c r="AB269" s="85"/>
      <c r="AC269" s="434"/>
      <c r="AE269" s="1" t="str">
        <f>+I268</f>
        <v>□</v>
      </c>
    </row>
    <row r="270" spans="2:43" ht="20.100000000000001" customHeight="1" x14ac:dyDescent="0.15">
      <c r="B270" s="681"/>
      <c r="C270" s="523"/>
      <c r="D270" s="457"/>
      <c r="E270" s="458"/>
      <c r="F270" s="458"/>
      <c r="G270" s="458"/>
      <c r="H270" s="459"/>
      <c r="I270" s="161" t="s">
        <v>69</v>
      </c>
      <c r="J270" s="450" t="s">
        <v>326</v>
      </c>
      <c r="K270" s="450"/>
      <c r="L270" s="450"/>
      <c r="M270" s="450"/>
      <c r="N270" s="450"/>
      <c r="O270" s="450"/>
      <c r="P270" s="450"/>
      <c r="Q270" s="451"/>
      <c r="R270" s="150"/>
      <c r="S270" s="90"/>
      <c r="T270" s="90"/>
      <c r="U270" s="90"/>
      <c r="V270" s="90"/>
      <c r="W270" s="90"/>
      <c r="X270" s="90"/>
      <c r="Y270" s="90"/>
      <c r="Z270" s="90"/>
      <c r="AA270" s="90"/>
      <c r="AB270" s="90"/>
      <c r="AC270" s="431"/>
      <c r="AE270" s="35" t="str">
        <f>+N269</f>
        <v>□</v>
      </c>
      <c r="AH270" s="38" t="str">
        <f>IF(AE270&amp;AE271&amp;AE272="■□□","◎無し",IF(AE270&amp;AE271&amp;AE272="□■□","●適合",IF(AE270&amp;AE271&amp;AE272="□□■","◆未達",IF(AE270&amp;AE271&amp;AE272="□□□","■未答","▼矛盾"))))</f>
        <v>■未答</v>
      </c>
      <c r="AI270" s="54"/>
      <c r="AL270" s="30" t="s">
        <v>107</v>
      </c>
      <c r="AM270" s="39" t="s">
        <v>108</v>
      </c>
      <c r="AN270" s="39" t="s">
        <v>109</v>
      </c>
      <c r="AO270" s="39" t="s">
        <v>110</v>
      </c>
      <c r="AP270" s="39" t="s">
        <v>111</v>
      </c>
      <c r="AQ270" s="39" t="s">
        <v>87</v>
      </c>
    </row>
    <row r="271" spans="2:43" ht="20.100000000000001" customHeight="1" x14ac:dyDescent="0.15">
      <c r="B271" s="682"/>
      <c r="C271" s="516"/>
      <c r="D271" s="460"/>
      <c r="E271" s="461"/>
      <c r="F271" s="461"/>
      <c r="G271" s="461"/>
      <c r="H271" s="462"/>
      <c r="I271" s="163" t="s">
        <v>98</v>
      </c>
      <c r="J271" s="470" t="s">
        <v>327</v>
      </c>
      <c r="K271" s="470"/>
      <c r="L271" s="470"/>
      <c r="M271" s="470"/>
      <c r="N271" s="470"/>
      <c r="O271" s="470"/>
      <c r="P271" s="470"/>
      <c r="Q271" s="471"/>
      <c r="R271" s="80"/>
      <c r="S271" s="81"/>
      <c r="T271" s="81"/>
      <c r="U271" s="81"/>
      <c r="V271" s="81"/>
      <c r="W271" s="81"/>
      <c r="X271" s="81"/>
      <c r="Y271" s="81"/>
      <c r="Z271" s="81"/>
      <c r="AA271" s="81"/>
      <c r="AB271" s="81"/>
      <c r="AC271" s="435"/>
      <c r="AE271" s="1" t="str">
        <f>+I270</f>
        <v>□</v>
      </c>
      <c r="AL271" s="30"/>
      <c r="AM271" s="36" t="s">
        <v>65</v>
      </c>
      <c r="AN271" s="36" t="s">
        <v>66</v>
      </c>
      <c r="AO271" s="36" t="s">
        <v>67</v>
      </c>
      <c r="AP271" s="38" t="s">
        <v>88</v>
      </c>
      <c r="AQ271" s="38" t="s">
        <v>68</v>
      </c>
    </row>
    <row r="272" spans="2:43" ht="20.100000000000001" customHeight="1" x14ac:dyDescent="0.15">
      <c r="B272" s="684" t="s">
        <v>401</v>
      </c>
      <c r="C272" s="685"/>
      <c r="D272" s="454" t="s">
        <v>63</v>
      </c>
      <c r="E272" s="455"/>
      <c r="F272" s="455"/>
      <c r="G272" s="455"/>
      <c r="H272" s="456"/>
      <c r="I272" s="190"/>
      <c r="J272" s="191"/>
      <c r="K272" s="191"/>
      <c r="L272" s="190"/>
      <c r="M272" s="191"/>
      <c r="N272" s="192" t="s">
        <v>102</v>
      </c>
      <c r="O272" s="536" t="s">
        <v>402</v>
      </c>
      <c r="P272" s="536"/>
      <c r="Q272" s="537"/>
      <c r="R272" s="193" t="s">
        <v>102</v>
      </c>
      <c r="S272" s="624" t="s">
        <v>403</v>
      </c>
      <c r="T272" s="624"/>
      <c r="U272" s="624"/>
      <c r="V272" s="624"/>
      <c r="W272" s="624"/>
      <c r="X272" s="624"/>
      <c r="Y272" s="624"/>
      <c r="Z272" s="624"/>
      <c r="AA272" s="624"/>
      <c r="AB272" s="625"/>
      <c r="AC272" s="434"/>
      <c r="AE272" s="1" t="str">
        <f>+I271</f>
        <v>□</v>
      </c>
    </row>
    <row r="273" spans="2:61" ht="20.100000000000001" customHeight="1" x14ac:dyDescent="0.15">
      <c r="B273" s="686"/>
      <c r="C273" s="685"/>
      <c r="D273" s="457"/>
      <c r="E273" s="458"/>
      <c r="F273" s="458"/>
      <c r="G273" s="458"/>
      <c r="H273" s="459"/>
      <c r="I273" s="161" t="s">
        <v>69</v>
      </c>
      <c r="J273" s="450" t="s">
        <v>330</v>
      </c>
      <c r="K273" s="450"/>
      <c r="L273" s="450"/>
      <c r="M273" s="450"/>
      <c r="N273" s="450"/>
      <c r="O273" s="450"/>
      <c r="P273" s="450"/>
      <c r="Q273" s="451"/>
      <c r="R273" s="33" t="s">
        <v>331</v>
      </c>
      <c r="S273" s="408" t="s">
        <v>404</v>
      </c>
      <c r="T273" s="408"/>
      <c r="U273" s="408"/>
      <c r="V273" s="408"/>
      <c r="W273" s="408"/>
      <c r="X273" s="408"/>
      <c r="Y273" s="408"/>
      <c r="Z273" s="408"/>
      <c r="AA273" s="408"/>
      <c r="AB273" s="429"/>
      <c r="AC273" s="431"/>
      <c r="AE273" s="35" t="str">
        <f>+N272</f>
        <v>□</v>
      </c>
      <c r="AH273" s="38" t="str">
        <f>IF(AE273&amp;AE274&amp;AE275="■□□","◎無し",IF(AE273&amp;AE274&amp;AE275="□■□","●適合",IF(AE273&amp;AE274&amp;AE275="□□■","◆未達",IF(AE273&amp;AE274&amp;AE275="□□□","■未答","▼矛盾"))))</f>
        <v>■未答</v>
      </c>
      <c r="AI273" s="54"/>
      <c r="AL273" s="30" t="s">
        <v>107</v>
      </c>
      <c r="AM273" s="39" t="s">
        <v>108</v>
      </c>
      <c r="AN273" s="39" t="s">
        <v>109</v>
      </c>
      <c r="AO273" s="39" t="s">
        <v>110</v>
      </c>
      <c r="AP273" s="39" t="s">
        <v>111</v>
      </c>
      <c r="AQ273" s="39" t="s">
        <v>87</v>
      </c>
    </row>
    <row r="274" spans="2:61" ht="20.100000000000001" customHeight="1" x14ac:dyDescent="0.15">
      <c r="B274" s="686"/>
      <c r="C274" s="685"/>
      <c r="D274" s="457"/>
      <c r="E274" s="458"/>
      <c r="F274" s="458"/>
      <c r="G274" s="458"/>
      <c r="H274" s="459"/>
      <c r="I274" s="163" t="s">
        <v>98</v>
      </c>
      <c r="J274" s="470" t="s">
        <v>333</v>
      </c>
      <c r="K274" s="470"/>
      <c r="L274" s="470"/>
      <c r="M274" s="470"/>
      <c r="N274" s="470"/>
      <c r="O274" s="470"/>
      <c r="P274" s="470"/>
      <c r="Q274" s="471"/>
      <c r="R274" s="80"/>
      <c r="S274" s="81"/>
      <c r="T274" s="81"/>
      <c r="U274" s="81"/>
      <c r="V274" s="81"/>
      <c r="W274" s="81"/>
      <c r="X274" s="81"/>
      <c r="Y274" s="81"/>
      <c r="Z274" s="81"/>
      <c r="AA274" s="81"/>
      <c r="AB274" s="83"/>
      <c r="AC274" s="435"/>
      <c r="AE274" s="1" t="str">
        <f>+I273</f>
        <v>□</v>
      </c>
      <c r="AL274" s="30"/>
      <c r="AM274" s="36" t="s">
        <v>65</v>
      </c>
      <c r="AN274" s="36" t="s">
        <v>66</v>
      </c>
      <c r="AO274" s="36" t="s">
        <v>67</v>
      </c>
      <c r="AP274" s="38" t="s">
        <v>88</v>
      </c>
      <c r="AQ274" s="38" t="s">
        <v>68</v>
      </c>
    </row>
    <row r="275" spans="2:61" ht="20.100000000000001" customHeight="1" x14ac:dyDescent="0.15">
      <c r="B275" s="686"/>
      <c r="C275" s="685"/>
      <c r="D275" s="64"/>
      <c r="E275" s="454" t="s">
        <v>64</v>
      </c>
      <c r="F275" s="455"/>
      <c r="G275" s="455"/>
      <c r="H275" s="456"/>
      <c r="I275" s="99"/>
      <c r="J275" s="99"/>
      <c r="K275" s="99"/>
      <c r="L275" s="99"/>
      <c r="M275" s="99"/>
      <c r="N275" s="190"/>
      <c r="O275" s="191"/>
      <c r="P275" s="191"/>
      <c r="Q275" s="194"/>
      <c r="R275" s="84"/>
      <c r="S275" s="85"/>
      <c r="T275" s="195"/>
      <c r="U275" s="85"/>
      <c r="V275" s="85"/>
      <c r="W275" s="85"/>
      <c r="X275" s="196"/>
      <c r="Y275" s="196"/>
      <c r="Z275" s="196"/>
      <c r="AA275" s="85"/>
      <c r="AB275" s="73" t="s">
        <v>106</v>
      </c>
      <c r="AC275" s="434"/>
      <c r="AE275" s="1" t="str">
        <f>+I274</f>
        <v>□</v>
      </c>
    </row>
    <row r="276" spans="2:61" ht="20.100000000000001" customHeight="1" x14ac:dyDescent="0.15">
      <c r="B276" s="686"/>
      <c r="C276" s="685"/>
      <c r="D276" s="64"/>
      <c r="E276" s="457"/>
      <c r="F276" s="458"/>
      <c r="G276" s="458"/>
      <c r="H276" s="459"/>
      <c r="I276" s="88"/>
      <c r="J276" s="88"/>
      <c r="K276" s="88"/>
      <c r="L276" s="88"/>
      <c r="M276" s="88"/>
      <c r="N276" s="161" t="s">
        <v>90</v>
      </c>
      <c r="O276" s="450" t="s">
        <v>325</v>
      </c>
      <c r="P276" s="450"/>
      <c r="Q276" s="451"/>
      <c r="R276" s="150"/>
      <c r="S276" s="90"/>
      <c r="T276" s="626" t="s">
        <v>334</v>
      </c>
      <c r="U276" s="626"/>
      <c r="V276" s="626"/>
      <c r="W276" s="626"/>
      <c r="X276" s="433"/>
      <c r="Y276" s="433"/>
      <c r="Z276" s="433"/>
      <c r="AA276" s="90" t="s">
        <v>335</v>
      </c>
      <c r="AB276" s="92"/>
      <c r="AC276" s="431"/>
      <c r="AE276" s="35" t="str">
        <f>+N276</f>
        <v>□</v>
      </c>
      <c r="AH276" s="38" t="str">
        <f>IF(AE276&amp;AE277&amp;AE278="■□□","◎無し",IF(AE276&amp;AE277&amp;AE278="□■□","●適合",IF(AE276&amp;AE277&amp;AE278="□□■","◆未達",IF(AE276&amp;AE277&amp;AE278="□□□","■未答","▼矛盾"))))</f>
        <v>■未答</v>
      </c>
      <c r="AI276" s="54"/>
      <c r="AL276" s="30" t="s">
        <v>107</v>
      </c>
      <c r="AM276" s="39" t="s">
        <v>108</v>
      </c>
      <c r="AN276" s="39" t="s">
        <v>109</v>
      </c>
      <c r="AO276" s="39" t="s">
        <v>110</v>
      </c>
      <c r="AP276" s="39" t="s">
        <v>111</v>
      </c>
      <c r="AQ276" s="39" t="s">
        <v>87</v>
      </c>
    </row>
    <row r="277" spans="2:61" ht="20.100000000000001" customHeight="1" x14ac:dyDescent="0.15">
      <c r="B277" s="686"/>
      <c r="C277" s="685"/>
      <c r="D277" s="64"/>
      <c r="E277" s="457"/>
      <c r="F277" s="458"/>
      <c r="G277" s="458"/>
      <c r="H277" s="459"/>
      <c r="I277" s="56" t="s">
        <v>112</v>
      </c>
      <c r="J277" s="450" t="s">
        <v>191</v>
      </c>
      <c r="K277" s="450"/>
      <c r="L277" s="450"/>
      <c r="M277" s="450"/>
      <c r="N277" s="450"/>
      <c r="O277" s="450"/>
      <c r="P277" s="450"/>
      <c r="Q277" s="451"/>
      <c r="R277" s="33" t="s">
        <v>262</v>
      </c>
      <c r="S277" s="408" t="s">
        <v>405</v>
      </c>
      <c r="T277" s="408"/>
      <c r="U277" s="408"/>
      <c r="V277" s="408"/>
      <c r="W277" s="408"/>
      <c r="X277" s="408"/>
      <c r="Y277" s="408"/>
      <c r="Z277" s="408"/>
      <c r="AA277" s="408"/>
      <c r="AB277" s="429"/>
      <c r="AC277" s="431"/>
      <c r="AE277" s="1" t="str">
        <f>+I277</f>
        <v>□</v>
      </c>
      <c r="AH277" s="106" t="s">
        <v>199</v>
      </c>
      <c r="AJ277" s="197" t="str">
        <f>IF(X276&gt;0,IF(X276&gt;80,"場合分け",8),"(未答)")</f>
        <v>(未答)</v>
      </c>
      <c r="AL277" s="30"/>
      <c r="AM277" s="36" t="s">
        <v>65</v>
      </c>
      <c r="AN277" s="36" t="s">
        <v>66</v>
      </c>
      <c r="AO277" s="36" t="s">
        <v>67</v>
      </c>
      <c r="AP277" s="38" t="s">
        <v>88</v>
      </c>
      <c r="AQ277" s="38" t="s">
        <v>68</v>
      </c>
    </row>
    <row r="278" spans="2:61" ht="20.100000000000001" customHeight="1" x14ac:dyDescent="0.15">
      <c r="B278" s="686"/>
      <c r="C278" s="685"/>
      <c r="D278" s="64"/>
      <c r="E278" s="457"/>
      <c r="F278" s="458"/>
      <c r="G278" s="458"/>
      <c r="H278" s="459"/>
      <c r="I278" s="56" t="s">
        <v>102</v>
      </c>
      <c r="J278" s="450" t="s">
        <v>188</v>
      </c>
      <c r="K278" s="450"/>
      <c r="L278" s="450"/>
      <c r="M278" s="450"/>
      <c r="N278" s="450"/>
      <c r="O278" s="450"/>
      <c r="P278" s="450"/>
      <c r="Q278" s="451"/>
      <c r="R278" s="33" t="s">
        <v>336</v>
      </c>
      <c r="S278" s="408" t="s">
        <v>337</v>
      </c>
      <c r="T278" s="408"/>
      <c r="U278" s="408"/>
      <c r="V278" s="408"/>
      <c r="W278" s="408"/>
      <c r="X278" s="408"/>
      <c r="Y278" s="408"/>
      <c r="Z278" s="408"/>
      <c r="AA278" s="408"/>
      <c r="AB278" s="429"/>
      <c r="AC278" s="431"/>
      <c r="AE278" s="1" t="str">
        <f>+I278</f>
        <v>□</v>
      </c>
      <c r="AH278" s="106" t="s">
        <v>339</v>
      </c>
      <c r="AJ278" s="38" t="str">
        <f>IF(Z279&gt;0,IF(Z279&lt;AJ277,"◆未達","●適合"),"■未答")</f>
        <v>■未答</v>
      </c>
    </row>
    <row r="279" spans="2:61" ht="20.100000000000001" customHeight="1" x14ac:dyDescent="0.15">
      <c r="B279" s="686"/>
      <c r="C279" s="685"/>
      <c r="D279" s="64"/>
      <c r="E279" s="457"/>
      <c r="F279" s="458"/>
      <c r="G279" s="458"/>
      <c r="H279" s="459"/>
      <c r="I279" s="88"/>
      <c r="J279" s="88"/>
      <c r="K279" s="88"/>
      <c r="L279" s="88"/>
      <c r="M279" s="88"/>
      <c r="N279" s="88"/>
      <c r="O279" s="88"/>
      <c r="P279" s="88"/>
      <c r="Q279" s="89"/>
      <c r="R279" s="150"/>
      <c r="S279" s="592" t="s">
        <v>340</v>
      </c>
      <c r="T279" s="592"/>
      <c r="U279" s="592"/>
      <c r="V279" s="592"/>
      <c r="W279" s="592"/>
      <c r="X279" s="592"/>
      <c r="Y279" s="90" t="s">
        <v>341</v>
      </c>
      <c r="Z279" s="433"/>
      <c r="AA279" s="433"/>
      <c r="AB279" s="92"/>
      <c r="AC279" s="431"/>
      <c r="AH279" s="106" t="s">
        <v>406</v>
      </c>
      <c r="AJ279" s="38" t="str">
        <f>IF(Y280&gt;0,IF(Y280&lt;1200,"◆未達","●適合"),"■未答")</f>
        <v>■未答</v>
      </c>
    </row>
    <row r="280" spans="2:61" ht="20.100000000000001" customHeight="1" x14ac:dyDescent="0.15">
      <c r="B280" s="686"/>
      <c r="C280" s="685"/>
      <c r="D280" s="64"/>
      <c r="E280" s="457"/>
      <c r="F280" s="458"/>
      <c r="G280" s="458"/>
      <c r="H280" s="459"/>
      <c r="I280" s="88"/>
      <c r="J280" s="88"/>
      <c r="K280" s="88"/>
      <c r="L280" s="88"/>
      <c r="M280" s="88"/>
      <c r="N280" s="88"/>
      <c r="O280" s="88"/>
      <c r="P280" s="88"/>
      <c r="Q280" s="89"/>
      <c r="R280" s="150"/>
      <c r="S280" s="592" t="s">
        <v>407</v>
      </c>
      <c r="T280" s="592"/>
      <c r="U280" s="592"/>
      <c r="V280" s="592"/>
      <c r="W280" s="592"/>
      <c r="X280" s="592"/>
      <c r="Y280" s="449"/>
      <c r="Z280" s="449"/>
      <c r="AA280" s="169" t="s">
        <v>408</v>
      </c>
      <c r="AB280" s="92"/>
      <c r="AC280" s="431"/>
      <c r="AH280" s="106"/>
      <c r="AJ280" s="106"/>
    </row>
    <row r="281" spans="2:61" ht="20.100000000000001" customHeight="1" x14ac:dyDescent="0.15">
      <c r="B281" s="686"/>
      <c r="C281" s="685"/>
      <c r="D281" s="64"/>
      <c r="E281" s="457"/>
      <c r="F281" s="458"/>
      <c r="G281" s="458"/>
      <c r="H281" s="459"/>
      <c r="I281" s="94"/>
      <c r="J281" s="94"/>
      <c r="K281" s="94"/>
      <c r="L281" s="94"/>
      <c r="M281" s="94"/>
      <c r="N281" s="94"/>
      <c r="O281" s="94"/>
      <c r="P281" s="94"/>
      <c r="Q281" s="95"/>
      <c r="R281" s="80"/>
      <c r="S281" s="81"/>
      <c r="T281" s="81"/>
      <c r="U281" s="81"/>
      <c r="V281" s="81"/>
      <c r="W281" s="81"/>
      <c r="X281" s="82"/>
      <c r="Y281" s="473"/>
      <c r="Z281" s="473"/>
      <c r="AA281" s="202"/>
      <c r="AB281" s="83"/>
      <c r="AC281" s="435"/>
      <c r="AH281" s="106"/>
      <c r="AJ281" s="106"/>
    </row>
    <row r="282" spans="2:61" ht="20.100000000000001" customHeight="1" x14ac:dyDescent="0.15">
      <c r="B282" s="686"/>
      <c r="C282" s="685"/>
      <c r="D282" s="64"/>
      <c r="E282" s="657" t="s">
        <v>409</v>
      </c>
      <c r="F282" s="608"/>
      <c r="G282" s="608"/>
      <c r="H282" s="609"/>
      <c r="I282" s="204"/>
      <c r="J282" s="200"/>
      <c r="K282" s="200"/>
      <c r="L282" s="204"/>
      <c r="M282" s="200"/>
      <c r="N282" s="161" t="s">
        <v>343</v>
      </c>
      <c r="O282" s="536" t="s">
        <v>325</v>
      </c>
      <c r="P282" s="536"/>
      <c r="Q282" s="537"/>
      <c r="R282" s="203"/>
      <c r="S282" s="102"/>
      <c r="T282" s="102"/>
      <c r="U282" s="102"/>
      <c r="V282" s="102"/>
      <c r="W282" s="102"/>
      <c r="X282" s="196"/>
      <c r="Y282" s="196"/>
      <c r="Z282" s="196"/>
      <c r="AA282" s="85"/>
      <c r="AB282" s="73" t="s">
        <v>106</v>
      </c>
      <c r="AC282" s="442"/>
      <c r="AE282" s="35" t="str">
        <f>+N282</f>
        <v>□</v>
      </c>
      <c r="AH282" s="38" t="str">
        <f>IF(AE282&amp;AE283&amp;AE284="■□□","◎無し",IF(AE282&amp;AE283&amp;AE284="□■□","●適合",IF(AE282&amp;AE283&amp;AE284="□□■","◆未達",IF(AE282&amp;AE283&amp;AE284="□□□","■未答","▼矛盾"))))</f>
        <v>■未答</v>
      </c>
      <c r="AI282" s="54"/>
      <c r="AL282" s="30" t="s">
        <v>107</v>
      </c>
      <c r="AM282" s="39" t="s">
        <v>108</v>
      </c>
      <c r="AN282" s="39" t="s">
        <v>109</v>
      </c>
      <c r="AO282" s="39" t="s">
        <v>110</v>
      </c>
      <c r="AP282" s="39" t="s">
        <v>111</v>
      </c>
      <c r="AQ282" s="39" t="s">
        <v>87</v>
      </c>
    </row>
    <row r="283" spans="2:61" ht="20.100000000000001" customHeight="1" x14ac:dyDescent="0.15">
      <c r="B283" s="686"/>
      <c r="C283" s="685"/>
      <c r="D283" s="64"/>
      <c r="E283" s="607"/>
      <c r="F283" s="610"/>
      <c r="G283" s="610"/>
      <c r="H283" s="611"/>
      <c r="I283" s="161" t="s">
        <v>98</v>
      </c>
      <c r="J283" s="450" t="s">
        <v>410</v>
      </c>
      <c r="K283" s="450"/>
      <c r="L283" s="450"/>
      <c r="M283" s="450"/>
      <c r="N283" s="450"/>
      <c r="O283" s="450"/>
      <c r="P283" s="450"/>
      <c r="Q283" s="451"/>
      <c r="R283" s="427" t="s">
        <v>248</v>
      </c>
      <c r="S283" s="428"/>
      <c r="T283" s="428"/>
      <c r="U283" s="428"/>
      <c r="V283" s="161" t="s">
        <v>156</v>
      </c>
      <c r="W283" s="437" t="s">
        <v>249</v>
      </c>
      <c r="X283" s="437"/>
      <c r="Y283" s="161" t="s">
        <v>137</v>
      </c>
      <c r="Z283" s="428" t="s">
        <v>250</v>
      </c>
      <c r="AA283" s="428"/>
      <c r="AB283" s="172"/>
      <c r="AC283" s="443"/>
      <c r="AE283" s="1" t="str">
        <f>+I283</f>
        <v>□</v>
      </c>
      <c r="AH283" s="153" t="s">
        <v>160</v>
      </c>
      <c r="AJ283" s="36" t="str">
        <f>IF(V283&amp;Y283="■□","◎過分",IF(V283&amp;Y283="□■","●適合",IF(V283&amp;Y283="□□","■未答","▼矛盾")))</f>
        <v>■未答</v>
      </c>
      <c r="AL283" s="30"/>
      <c r="AM283" s="36" t="s">
        <v>65</v>
      </c>
      <c r="AN283" s="36" t="s">
        <v>66</v>
      </c>
      <c r="AO283" s="36" t="s">
        <v>67</v>
      </c>
      <c r="AP283" s="38" t="s">
        <v>88</v>
      </c>
      <c r="AQ283" s="38" t="s">
        <v>68</v>
      </c>
    </row>
    <row r="284" spans="2:61" ht="20.100000000000001" customHeight="1" x14ac:dyDescent="0.15">
      <c r="B284" s="686"/>
      <c r="C284" s="685"/>
      <c r="D284" s="64"/>
      <c r="E284" s="607"/>
      <c r="F284" s="610"/>
      <c r="G284" s="610"/>
      <c r="H284" s="611"/>
      <c r="I284" s="163" t="s">
        <v>69</v>
      </c>
      <c r="J284" s="470" t="s">
        <v>360</v>
      </c>
      <c r="K284" s="470"/>
      <c r="L284" s="470"/>
      <c r="M284" s="470"/>
      <c r="N284" s="470"/>
      <c r="O284" s="470"/>
      <c r="P284" s="470"/>
      <c r="Q284" s="471"/>
      <c r="R284" s="653" t="s">
        <v>359</v>
      </c>
      <c r="S284" s="651"/>
      <c r="T284" s="651"/>
      <c r="U284" s="651"/>
      <c r="V284" s="651"/>
      <c r="W284" s="651"/>
      <c r="X284" s="447"/>
      <c r="Y284" s="447"/>
      <c r="Z284" s="447"/>
      <c r="AA284" s="81" t="s">
        <v>252</v>
      </c>
      <c r="AB284" s="83"/>
      <c r="AC284" s="443"/>
      <c r="AE284" s="1" t="str">
        <f>+I284</f>
        <v>□</v>
      </c>
      <c r="AH284" s="153" t="s">
        <v>253</v>
      </c>
      <c r="AJ284" s="38" t="str">
        <f>IF(X284&gt;0,IF(X284&lt;700,"◆低すぎ",IF(X284&gt;900,"◆高すぎ","●適合")),"■未答")</f>
        <v>■未答</v>
      </c>
    </row>
    <row r="285" spans="2:61" ht="20.100000000000001" customHeight="1" x14ac:dyDescent="0.15">
      <c r="B285" s="686"/>
      <c r="C285" s="685"/>
      <c r="D285" s="28"/>
      <c r="E285" s="454" t="s">
        <v>411</v>
      </c>
      <c r="F285" s="455"/>
      <c r="G285" s="455"/>
      <c r="H285" s="456"/>
      <c r="I285" s="190"/>
      <c r="J285" s="191"/>
      <c r="K285" s="191"/>
      <c r="L285" s="190"/>
      <c r="M285" s="191"/>
      <c r="N285" s="192" t="s">
        <v>137</v>
      </c>
      <c r="O285" s="536" t="s">
        <v>325</v>
      </c>
      <c r="P285" s="536"/>
      <c r="Q285" s="537"/>
      <c r="R285" s="41"/>
      <c r="S285" s="90" t="s">
        <v>407</v>
      </c>
      <c r="T285" s="90"/>
      <c r="U285" s="90"/>
      <c r="V285" s="90"/>
      <c r="W285" s="90"/>
      <c r="X285" s="90"/>
      <c r="Y285" s="655"/>
      <c r="Z285" s="655"/>
      <c r="AA285" s="169" t="s">
        <v>408</v>
      </c>
      <c r="AB285" s="169"/>
      <c r="AC285" s="162"/>
      <c r="AE285" s="35" t="str">
        <f>+N285</f>
        <v>□</v>
      </c>
      <c r="AH285" s="38" t="str">
        <f>IF(AE285&amp;AE286&amp;AE287="■□□","◎無し",IF(AE285&amp;AE286&amp;AE287="□■□","●適合",IF(AE285&amp;AE286&amp;AE287="□□■","◆未達",IF(AE285&amp;AE286&amp;AE287="□□□","■未答","▼矛盾"))))</f>
        <v>■未答</v>
      </c>
      <c r="AI285" s="54"/>
      <c r="AJ285" s="38" t="str">
        <f>IF(Y285&gt;0,IF(Y285&lt;900,"◆未達","●適合"),"■未答")</f>
        <v>■未答</v>
      </c>
      <c r="AK285" s="10" t="s">
        <v>0</v>
      </c>
      <c r="AL285" s="30" t="s">
        <v>107</v>
      </c>
      <c r="AM285" s="39" t="s">
        <v>108</v>
      </c>
      <c r="AN285" s="39" t="s">
        <v>109</v>
      </c>
      <c r="AO285" s="39" t="s">
        <v>110</v>
      </c>
      <c r="AP285" s="39" t="s">
        <v>111</v>
      </c>
      <c r="AQ285" s="39" t="s">
        <v>87</v>
      </c>
      <c r="BB285" s="1"/>
      <c r="BC285" s="1"/>
      <c r="BD285" s="1"/>
      <c r="BE285" s="1"/>
      <c r="BF285" s="1"/>
      <c r="BG285" s="1"/>
      <c r="BH285" s="1"/>
      <c r="BI285" s="1"/>
    </row>
    <row r="286" spans="2:61" ht="20.100000000000001" customHeight="1" x14ac:dyDescent="0.15">
      <c r="B286" s="686"/>
      <c r="C286" s="685"/>
      <c r="D286" s="28"/>
      <c r="E286" s="457"/>
      <c r="F286" s="461"/>
      <c r="G286" s="461"/>
      <c r="H286" s="462"/>
      <c r="I286" s="163" t="s">
        <v>98</v>
      </c>
      <c r="J286" s="470" t="s">
        <v>307</v>
      </c>
      <c r="K286" s="470"/>
      <c r="L286" s="163" t="s">
        <v>137</v>
      </c>
      <c r="M286" s="470" t="s">
        <v>308</v>
      </c>
      <c r="N286" s="470"/>
      <c r="O286" s="470"/>
      <c r="P286" s="94"/>
      <c r="Q286" s="95"/>
      <c r="R286" s="216"/>
      <c r="S286" s="81" t="s">
        <v>1</v>
      </c>
      <c r="T286" s="81"/>
      <c r="U286" s="81"/>
      <c r="V286" s="81"/>
      <c r="W286" s="81"/>
      <c r="X286" s="81"/>
      <c r="Y286" s="605"/>
      <c r="Z286" s="605"/>
      <c r="AA286" s="202" t="s">
        <v>190</v>
      </c>
      <c r="AB286" s="202"/>
      <c r="AC286" s="162"/>
      <c r="AE286" s="1" t="str">
        <f>+I286</f>
        <v>□</v>
      </c>
      <c r="AJ286" s="38" t="str">
        <f>IF(Y286&gt;0,IF(Y286&lt;900,"◆未達","●適合"),"■未答")</f>
        <v>■未答</v>
      </c>
      <c r="AK286" s="10" t="s">
        <v>2</v>
      </c>
      <c r="AL286" s="30"/>
      <c r="AM286" s="36" t="s">
        <v>65</v>
      </c>
      <c r="AN286" s="36" t="s">
        <v>66</v>
      </c>
      <c r="AO286" s="36" t="s">
        <v>67</v>
      </c>
      <c r="AP286" s="38" t="s">
        <v>88</v>
      </c>
      <c r="AQ286" s="38" t="s">
        <v>68</v>
      </c>
      <c r="BB286" s="1"/>
      <c r="BC286" s="1"/>
      <c r="BD286" s="1"/>
      <c r="BE286" s="1"/>
      <c r="BF286" s="1"/>
      <c r="BG286" s="1"/>
      <c r="BH286" s="1"/>
      <c r="BI286" s="1"/>
    </row>
    <row r="287" spans="2:61" ht="20.100000000000001" customHeight="1" x14ac:dyDescent="0.15">
      <c r="B287" s="686"/>
      <c r="C287" s="685"/>
      <c r="D287" s="28"/>
      <c r="E287" s="480" t="s">
        <v>344</v>
      </c>
      <c r="F287" s="455" t="s">
        <v>49</v>
      </c>
      <c r="G287" s="455"/>
      <c r="H287" s="456"/>
      <c r="I287" s="98"/>
      <c r="J287" s="191"/>
      <c r="K287" s="191"/>
      <c r="L287" s="191"/>
      <c r="M287" s="191"/>
      <c r="N287" s="192" t="s">
        <v>102</v>
      </c>
      <c r="O287" s="536" t="s">
        <v>325</v>
      </c>
      <c r="P287" s="536"/>
      <c r="Q287" s="536"/>
      <c r="R287" s="407" t="s">
        <v>205</v>
      </c>
      <c r="S287" s="408"/>
      <c r="T287" s="408"/>
      <c r="U287" s="408"/>
      <c r="V287" s="433"/>
      <c r="W287" s="433"/>
      <c r="X287" s="42" t="s">
        <v>171</v>
      </c>
      <c r="Y287" s="42"/>
      <c r="Z287" s="42"/>
      <c r="AA287" s="42"/>
      <c r="AB287" s="74"/>
      <c r="AC287" s="162"/>
      <c r="AE287" s="1" t="str">
        <f>+L286</f>
        <v>□</v>
      </c>
      <c r="AH287" s="38" t="str">
        <f>IF(AE288&amp;AE289&amp;AE290="■□□","◎無し",IF(AE288&amp;AE289&amp;AE290="□■□","●適合",IF(AE288&amp;AE289&amp;AE290="□□■","◆未達",IF(AE288&amp;AE289&amp;AE290="□□□","■未答","▼矛盾"))))</f>
        <v>■未答</v>
      </c>
      <c r="BB287" s="1"/>
      <c r="BC287" s="1"/>
      <c r="BD287" s="1"/>
      <c r="BE287" s="1"/>
      <c r="BF287" s="1"/>
      <c r="BG287" s="1"/>
      <c r="BH287" s="1"/>
      <c r="BI287" s="1"/>
    </row>
    <row r="288" spans="2:61" ht="20.100000000000001" customHeight="1" x14ac:dyDescent="0.15">
      <c r="B288" s="686"/>
      <c r="C288" s="685"/>
      <c r="D288" s="28"/>
      <c r="E288" s="528"/>
      <c r="F288" s="458"/>
      <c r="G288" s="458"/>
      <c r="H288" s="459"/>
      <c r="I288" s="56" t="s">
        <v>102</v>
      </c>
      <c r="J288" s="450" t="s">
        <v>345</v>
      </c>
      <c r="K288" s="450"/>
      <c r="L288" s="450"/>
      <c r="M288" s="450"/>
      <c r="N288" s="450"/>
      <c r="O288" s="450"/>
      <c r="P288" s="450"/>
      <c r="Q288" s="451"/>
      <c r="R288" s="407" t="s">
        <v>209</v>
      </c>
      <c r="S288" s="408"/>
      <c r="T288" s="408"/>
      <c r="U288" s="408"/>
      <c r="V288" s="433"/>
      <c r="W288" s="433"/>
      <c r="X288" s="42" t="s">
        <v>169</v>
      </c>
      <c r="Y288" s="90"/>
      <c r="Z288" s="90"/>
      <c r="AA288" s="42"/>
      <c r="AB288" s="74"/>
      <c r="AC288" s="162"/>
      <c r="AE288" s="35" t="str">
        <f>+N287</f>
        <v>□</v>
      </c>
      <c r="AH288" s="153" t="s">
        <v>210</v>
      </c>
      <c r="AJ288" s="38" t="str">
        <f>IF(V288&gt;0,IF(V288&lt;195,"◆195未満","●適合"),"■未答")</f>
        <v>■未答</v>
      </c>
      <c r="AL288" s="30" t="s">
        <v>107</v>
      </c>
      <c r="AM288" s="39" t="s">
        <v>108</v>
      </c>
      <c r="AN288" s="39" t="s">
        <v>109</v>
      </c>
      <c r="AO288" s="39" t="s">
        <v>110</v>
      </c>
      <c r="AP288" s="39" t="s">
        <v>111</v>
      </c>
      <c r="AQ288" s="39" t="s">
        <v>87</v>
      </c>
      <c r="BB288" s="1"/>
      <c r="BC288" s="1"/>
      <c r="BD288" s="1"/>
      <c r="BE288" s="1"/>
      <c r="BF288" s="1"/>
      <c r="BG288" s="1"/>
      <c r="BH288" s="1"/>
      <c r="BI288" s="1"/>
    </row>
    <row r="289" spans="2:64" ht="20.100000000000001" customHeight="1" x14ac:dyDescent="0.15">
      <c r="B289" s="686"/>
      <c r="C289" s="685"/>
      <c r="D289" s="28"/>
      <c r="E289" s="528"/>
      <c r="F289" s="461"/>
      <c r="G289" s="461"/>
      <c r="H289" s="462"/>
      <c r="I289" s="56" t="s">
        <v>112</v>
      </c>
      <c r="J289" s="450" t="s">
        <v>346</v>
      </c>
      <c r="K289" s="450"/>
      <c r="L289" s="450"/>
      <c r="M289" s="450"/>
      <c r="N289" s="450"/>
      <c r="O289" s="450"/>
      <c r="P289" s="450"/>
      <c r="Q289" s="451"/>
      <c r="R289" s="49"/>
      <c r="S289" s="594" t="s">
        <v>212</v>
      </c>
      <c r="T289" s="594"/>
      <c r="U289" s="594"/>
      <c r="V289" s="594"/>
      <c r="W289" s="594"/>
      <c r="X289" s="594"/>
      <c r="Y289" s="593">
        <f>+W287*2+W288</f>
        <v>0</v>
      </c>
      <c r="Z289" s="593"/>
      <c r="AA289" s="42" t="s">
        <v>213</v>
      </c>
      <c r="AB289" s="74"/>
      <c r="AC289" s="162"/>
      <c r="AE289" s="1" t="str">
        <f>+I288</f>
        <v>□</v>
      </c>
      <c r="AH289" s="153" t="s">
        <v>214</v>
      </c>
      <c r="AJ289" s="38" t="str">
        <f>IF(Y289&gt;0,IF((V287*2+V288)&lt;550,IF((V287*2+V288)&gt;750,"◆未達","●適合"),"◆未達"),"■未答")</f>
        <v>■未答</v>
      </c>
      <c r="AL289" s="30"/>
      <c r="AM289" s="36" t="s">
        <v>65</v>
      </c>
      <c r="AN289" s="36" t="s">
        <v>66</v>
      </c>
      <c r="AO289" s="36" t="s">
        <v>67</v>
      </c>
      <c r="AP289" s="38" t="s">
        <v>88</v>
      </c>
      <c r="AQ289" s="38" t="s">
        <v>68</v>
      </c>
      <c r="BB289" s="1"/>
      <c r="BC289" s="1"/>
      <c r="BD289" s="1"/>
      <c r="BE289" s="1"/>
      <c r="BF289" s="1"/>
      <c r="BG289" s="1"/>
      <c r="BH289" s="1"/>
      <c r="BI289" s="1"/>
    </row>
    <row r="290" spans="2:64" ht="20.100000000000001" customHeight="1" x14ac:dyDescent="0.15">
      <c r="B290" s="686"/>
      <c r="C290" s="685"/>
      <c r="D290" s="28"/>
      <c r="E290" s="528"/>
      <c r="F290" s="566" t="s">
        <v>3</v>
      </c>
      <c r="G290" s="566"/>
      <c r="H290" s="567"/>
      <c r="I290" s="30"/>
      <c r="J290" s="30"/>
      <c r="K290" s="30"/>
      <c r="L290" s="30"/>
      <c r="M290" s="30"/>
      <c r="N290" s="30"/>
      <c r="O290" s="30"/>
      <c r="P290" s="30"/>
      <c r="Q290" s="32"/>
      <c r="R290" s="407" t="s">
        <v>215</v>
      </c>
      <c r="S290" s="408"/>
      <c r="T290" s="408"/>
      <c r="U290" s="408"/>
      <c r="V290" s="433"/>
      <c r="W290" s="433"/>
      <c r="X290" s="42" t="s">
        <v>143</v>
      </c>
      <c r="Y290" s="90"/>
      <c r="Z290" s="90"/>
      <c r="AA290" s="42"/>
      <c r="AB290" s="74"/>
      <c r="AC290" s="162"/>
      <c r="AE290" s="1" t="str">
        <f>+I289</f>
        <v>□</v>
      </c>
      <c r="AH290" s="106" t="s">
        <v>216</v>
      </c>
      <c r="AJ290" s="38" t="str">
        <f>IF(V290&gt;0,IF(V290&gt;30,"◆30超過","●適合"),"■未答")</f>
        <v>■未答</v>
      </c>
      <c r="BB290" s="1"/>
      <c r="BC290" s="1"/>
      <c r="BD290" s="1"/>
      <c r="BE290" s="1"/>
      <c r="BF290" s="1"/>
      <c r="BG290" s="1"/>
      <c r="BH290" s="1"/>
      <c r="BI290" s="1"/>
    </row>
    <row r="291" spans="2:64" ht="20.100000000000001" customHeight="1" x14ac:dyDescent="0.15">
      <c r="B291" s="686"/>
      <c r="C291" s="685"/>
      <c r="D291" s="28"/>
      <c r="E291" s="528"/>
      <c r="F291" s="454" t="s">
        <v>348</v>
      </c>
      <c r="G291" s="455"/>
      <c r="H291" s="456"/>
      <c r="I291" s="165"/>
      <c r="J291" s="99"/>
      <c r="K291" s="99"/>
      <c r="L291" s="99"/>
      <c r="M291" s="99"/>
      <c r="N291" s="99"/>
      <c r="O291" s="99"/>
      <c r="P291" s="99"/>
      <c r="Q291" s="99"/>
      <c r="R291" s="215"/>
      <c r="S291" s="206"/>
      <c r="T291" s="206"/>
      <c r="U291" s="206"/>
      <c r="V291" s="196"/>
      <c r="W291" s="196"/>
      <c r="X291" s="85"/>
      <c r="Y291" s="85"/>
      <c r="Z291" s="85"/>
      <c r="AA291" s="85"/>
      <c r="AB291" s="178"/>
      <c r="AC291" s="162"/>
      <c r="BB291" s="1"/>
      <c r="BC291" s="1"/>
      <c r="BD291" s="1"/>
      <c r="BE291" s="1"/>
      <c r="BF291" s="1"/>
      <c r="BG291" s="1"/>
      <c r="BH291" s="1"/>
      <c r="BI291" s="1"/>
    </row>
    <row r="292" spans="2:64" ht="20.100000000000001" customHeight="1" x14ac:dyDescent="0.15">
      <c r="B292" s="686"/>
      <c r="C292" s="685"/>
      <c r="D292" s="28"/>
      <c r="E292" s="528"/>
      <c r="F292" s="457"/>
      <c r="G292" s="458"/>
      <c r="H292" s="459"/>
      <c r="I292" s="167"/>
      <c r="J292" s="88"/>
      <c r="K292" s="88"/>
      <c r="L292" s="88"/>
      <c r="M292" s="88"/>
      <c r="N292" s="161" t="s">
        <v>119</v>
      </c>
      <c r="O292" s="450" t="s">
        <v>325</v>
      </c>
      <c r="P292" s="450"/>
      <c r="Q292" s="450"/>
      <c r="R292" s="407" t="s">
        <v>349</v>
      </c>
      <c r="S292" s="408"/>
      <c r="T292" s="408"/>
      <c r="U292" s="408"/>
      <c r="V292" s="161" t="s">
        <v>152</v>
      </c>
      <c r="W292" s="42" t="s">
        <v>350</v>
      </c>
      <c r="X292" s="42"/>
      <c r="Y292" s="161" t="s">
        <v>152</v>
      </c>
      <c r="Z292" s="42" t="s">
        <v>351</v>
      </c>
      <c r="AA292" s="42"/>
      <c r="AB292" s="74"/>
      <c r="AC292" s="162"/>
      <c r="AE292" s="35" t="str">
        <f>+N292</f>
        <v>□</v>
      </c>
      <c r="AH292" s="38" t="str">
        <f>IF(AE292&amp;AE293&amp;AE294="■□□","◎無し",IF(AE292&amp;AE293&amp;AE294="□■□","●適合",IF(AE292&amp;AE293&amp;AE294="□□■","◆未達",IF(AE292&amp;AE293&amp;AE294="□□□","■未答","▼矛盾"))))</f>
        <v>■未答</v>
      </c>
      <c r="AI292" s="54"/>
      <c r="AL292" s="30" t="s">
        <v>107</v>
      </c>
      <c r="AM292" s="39" t="s">
        <v>108</v>
      </c>
      <c r="AN292" s="39" t="s">
        <v>109</v>
      </c>
      <c r="AO292" s="39" t="s">
        <v>110</v>
      </c>
      <c r="AP292" s="39" t="s">
        <v>111</v>
      </c>
      <c r="AQ292" s="39" t="s">
        <v>87</v>
      </c>
      <c r="BB292" s="1"/>
      <c r="BC292" s="1"/>
      <c r="BD292" s="1"/>
      <c r="BE292" s="1"/>
      <c r="BF292" s="1"/>
      <c r="BG292" s="1"/>
      <c r="BH292" s="1"/>
      <c r="BI292" s="1"/>
    </row>
    <row r="293" spans="2:64" ht="20.100000000000001" customHeight="1" x14ac:dyDescent="0.15">
      <c r="B293" s="686"/>
      <c r="C293" s="685"/>
      <c r="D293" s="28"/>
      <c r="E293" s="528"/>
      <c r="F293" s="460"/>
      <c r="G293" s="461"/>
      <c r="H293" s="462"/>
      <c r="I293" s="199" t="s">
        <v>112</v>
      </c>
      <c r="J293" s="450" t="s">
        <v>356</v>
      </c>
      <c r="K293" s="450"/>
      <c r="L293" s="450"/>
      <c r="M293" s="450"/>
      <c r="N293" s="450"/>
      <c r="O293" s="450"/>
      <c r="P293" s="450"/>
      <c r="Q293" s="451"/>
      <c r="R293" s="427" t="s">
        <v>352</v>
      </c>
      <c r="S293" s="428"/>
      <c r="T293" s="428"/>
      <c r="U293" s="428"/>
      <c r="V293" s="161" t="s">
        <v>353</v>
      </c>
      <c r="W293" s="90" t="s">
        <v>354</v>
      </c>
      <c r="X293" s="90"/>
      <c r="Y293" s="161" t="s">
        <v>353</v>
      </c>
      <c r="Z293" s="90" t="s">
        <v>355</v>
      </c>
      <c r="AA293" s="90"/>
      <c r="AB293" s="92"/>
      <c r="AC293" s="162"/>
      <c r="AE293" s="1" t="str">
        <f>+I293</f>
        <v>□</v>
      </c>
      <c r="AL293" s="30"/>
      <c r="AM293" s="36" t="s">
        <v>65</v>
      </c>
      <c r="AN293" s="36" t="s">
        <v>66</v>
      </c>
      <c r="AO293" s="36" t="s">
        <v>67</v>
      </c>
      <c r="AP293" s="38" t="s">
        <v>88</v>
      </c>
      <c r="AQ293" s="38" t="s">
        <v>68</v>
      </c>
      <c r="BB293" s="1"/>
      <c r="BC293" s="1"/>
      <c r="BD293" s="1"/>
      <c r="BE293" s="1"/>
      <c r="BF293" s="1"/>
      <c r="BG293" s="1"/>
      <c r="BH293" s="1"/>
      <c r="BI293" s="1"/>
    </row>
    <row r="294" spans="2:64" ht="20.100000000000001" customHeight="1" x14ac:dyDescent="0.15">
      <c r="B294" s="686"/>
      <c r="C294" s="685"/>
      <c r="D294" s="28"/>
      <c r="E294" s="528"/>
      <c r="F294" s="455" t="s">
        <v>50</v>
      </c>
      <c r="G294" s="455"/>
      <c r="H294" s="456"/>
      <c r="I294" s="199" t="s">
        <v>102</v>
      </c>
      <c r="J294" s="450" t="s">
        <v>357</v>
      </c>
      <c r="K294" s="450"/>
      <c r="L294" s="450"/>
      <c r="M294" s="450"/>
      <c r="N294" s="450"/>
      <c r="O294" s="450"/>
      <c r="P294" s="450"/>
      <c r="Q294" s="451"/>
      <c r="R294" s="427" t="s">
        <v>248</v>
      </c>
      <c r="S294" s="428"/>
      <c r="T294" s="428"/>
      <c r="U294" s="428"/>
      <c r="V294" s="161" t="s">
        <v>156</v>
      </c>
      <c r="W294" s="437" t="s">
        <v>249</v>
      </c>
      <c r="X294" s="437"/>
      <c r="Y294" s="161" t="s">
        <v>137</v>
      </c>
      <c r="Z294" s="446" t="s">
        <v>250</v>
      </c>
      <c r="AA294" s="428"/>
      <c r="AB294" s="172"/>
      <c r="AC294" s="162"/>
      <c r="AE294" s="1" t="str">
        <f>+I294</f>
        <v>□</v>
      </c>
      <c r="AH294" s="153" t="s">
        <v>160</v>
      </c>
      <c r="AJ294" s="36" t="str">
        <f>IF(V294&amp;Y294="■□","◎過分",IF(V294&amp;Y294="□■","●適合",IF(V294&amp;Y294="□□","■未答","▼矛盾")))</f>
        <v>■未答</v>
      </c>
      <c r="BB294" s="1"/>
      <c r="BC294" s="1"/>
      <c r="BD294" s="1"/>
      <c r="BE294" s="1"/>
      <c r="BF294" s="1"/>
      <c r="BG294" s="1"/>
      <c r="BH294" s="1"/>
      <c r="BI294" s="1"/>
    </row>
    <row r="295" spans="2:64" ht="20.100000000000001" customHeight="1" x14ac:dyDescent="0.15">
      <c r="B295" s="686"/>
      <c r="C295" s="685"/>
      <c r="D295" s="28"/>
      <c r="E295" s="528"/>
      <c r="F295" s="458"/>
      <c r="G295" s="458"/>
      <c r="H295" s="459"/>
      <c r="I295" s="179"/>
      <c r="J295" s="200"/>
      <c r="K295" s="200"/>
      <c r="L295" s="200"/>
      <c r="M295" s="200"/>
      <c r="N295" s="200"/>
      <c r="O295" s="200"/>
      <c r="P295" s="200"/>
      <c r="Q295" s="201"/>
      <c r="R295" s="427" t="s">
        <v>251</v>
      </c>
      <c r="S295" s="428"/>
      <c r="T295" s="428"/>
      <c r="U295" s="428"/>
      <c r="V295" s="428"/>
      <c r="W295" s="428"/>
      <c r="X295" s="433"/>
      <c r="Y295" s="433"/>
      <c r="Z295" s="433"/>
      <c r="AA295" s="90" t="s">
        <v>252</v>
      </c>
      <c r="AB295" s="92"/>
      <c r="AC295" s="162"/>
      <c r="AH295" s="153" t="s">
        <v>253</v>
      </c>
      <c r="AJ295" s="38" t="str">
        <f>IF(X295&gt;0,IF(X295&lt;700,"◆低すぎ",IF(X295&gt;900,"◆高すぎ","●適合")),"■未答")</f>
        <v>■未答</v>
      </c>
      <c r="BB295" s="1"/>
      <c r="BC295" s="1"/>
      <c r="BD295" s="1"/>
      <c r="BE295" s="1"/>
      <c r="BF295" s="1"/>
      <c r="BG295" s="1"/>
      <c r="BH295" s="1"/>
      <c r="BI295" s="1"/>
    </row>
    <row r="296" spans="2:64" ht="20.100000000000001" customHeight="1" thickBot="1" x14ac:dyDescent="0.2">
      <c r="B296" s="687"/>
      <c r="C296" s="688"/>
      <c r="D296" s="146"/>
      <c r="E296" s="671"/>
      <c r="F296" s="582"/>
      <c r="G296" s="582"/>
      <c r="H296" s="583"/>
      <c r="I296" s="217"/>
      <c r="J296" s="218"/>
      <c r="K296" s="218"/>
      <c r="L296" s="218"/>
      <c r="M296" s="218"/>
      <c r="N296" s="218"/>
      <c r="O296" s="218"/>
      <c r="P296" s="218"/>
      <c r="Q296" s="219"/>
      <c r="R296" s="220"/>
      <c r="S296" s="221"/>
      <c r="T296" s="221"/>
      <c r="U296" s="221"/>
      <c r="V296" s="221"/>
      <c r="W296" s="221"/>
      <c r="X296" s="222"/>
      <c r="Y296" s="222"/>
      <c r="Z296" s="222"/>
      <c r="AA296" s="148"/>
      <c r="AB296" s="223"/>
      <c r="AC296" s="224"/>
      <c r="BB296" s="1"/>
      <c r="BC296" s="1"/>
      <c r="BD296" s="1"/>
      <c r="BE296" s="1"/>
      <c r="BF296" s="1"/>
      <c r="BG296" s="1"/>
      <c r="BH296" s="1"/>
      <c r="BI296" s="1"/>
    </row>
    <row r="297" spans="2:64" s="11" customFormat="1" ht="24" customHeight="1" thickBot="1" x14ac:dyDescent="0.2">
      <c r="R297" s="225"/>
      <c r="S297" s="225"/>
      <c r="T297" s="225"/>
      <c r="U297" s="225"/>
      <c r="V297" s="225"/>
      <c r="W297" s="225"/>
      <c r="X297" s="225"/>
      <c r="Y297" s="225"/>
      <c r="Z297" s="225"/>
      <c r="AA297" s="225"/>
      <c r="AB297" s="225"/>
      <c r="AC297" s="225"/>
      <c r="AD297" s="226"/>
      <c r="AE297" s="226"/>
      <c r="AF297" s="226"/>
      <c r="AG297" s="226"/>
      <c r="AH297" s="227"/>
      <c r="AI297" s="227"/>
      <c r="AJ297" s="227"/>
      <c r="AK297" s="227"/>
      <c r="AL297" s="227"/>
      <c r="AM297" s="227"/>
      <c r="AN297" s="227"/>
      <c r="AO297" s="227"/>
      <c r="AP297" s="227"/>
      <c r="AQ297" s="226"/>
      <c r="AR297" s="226"/>
      <c r="AS297" s="226"/>
      <c r="AT297" s="226"/>
      <c r="AU297" s="226"/>
      <c r="AV297" s="226"/>
      <c r="AW297" s="226"/>
      <c r="AX297" s="226"/>
      <c r="AY297" s="226"/>
      <c r="AZ297" s="226"/>
      <c r="BA297" s="226"/>
      <c r="BB297" s="226"/>
      <c r="BC297" s="226"/>
      <c r="BD297" s="226"/>
      <c r="BE297" s="226"/>
      <c r="BF297" s="226"/>
      <c r="BG297" s="226"/>
      <c r="BH297" s="226"/>
      <c r="BI297" s="226"/>
      <c r="BJ297" s="226"/>
      <c r="BK297" s="226"/>
      <c r="BL297" s="226"/>
    </row>
    <row r="298" spans="2:64" ht="36" customHeight="1" x14ac:dyDescent="0.15">
      <c r="B298" s="627" t="s">
        <v>4</v>
      </c>
      <c r="C298" s="630" t="s">
        <v>5</v>
      </c>
      <c r="D298" s="630"/>
      <c r="E298" s="631"/>
      <c r="F298" s="631"/>
      <c r="G298" s="631"/>
      <c r="H298" s="631"/>
      <c r="I298" s="228" t="s">
        <v>6</v>
      </c>
      <c r="J298" s="632"/>
      <c r="K298" s="632"/>
      <c r="L298" s="632"/>
      <c r="M298" s="632"/>
      <c r="N298" s="632"/>
      <c r="O298" s="632"/>
      <c r="P298" s="632"/>
      <c r="Q298" s="633"/>
      <c r="R298" s="678" t="s">
        <v>7</v>
      </c>
      <c r="S298" s="661"/>
      <c r="T298" s="661"/>
      <c r="U298" s="661"/>
      <c r="V298" s="661"/>
      <c r="W298" s="661"/>
      <c r="X298" s="661"/>
      <c r="Y298" s="661"/>
      <c r="Z298" s="661"/>
      <c r="AA298" s="661"/>
      <c r="AB298" s="661"/>
      <c r="AC298" s="661"/>
      <c r="AD298" s="230"/>
      <c r="AE298" s="230"/>
      <c r="AF298" s="230"/>
      <c r="AG298" s="230"/>
      <c r="AH298" s="230"/>
      <c r="AI298" s="230"/>
      <c r="AJ298" s="230"/>
      <c r="AK298" s="230"/>
      <c r="AL298" s="230"/>
      <c r="AM298" s="230"/>
      <c r="AN298" s="230"/>
      <c r="AO298" s="230"/>
      <c r="AP298" s="230"/>
      <c r="AQ298" s="230"/>
      <c r="AR298" s="230"/>
      <c r="AS298" s="230"/>
      <c r="AT298" s="230"/>
      <c r="AU298" s="230"/>
      <c r="AV298" s="230"/>
      <c r="AW298" s="230"/>
      <c r="AX298" s="230"/>
      <c r="AY298" s="230"/>
      <c r="AZ298" s="230"/>
      <c r="BA298" s="230"/>
      <c r="BB298" s="230"/>
      <c r="BC298" s="230"/>
      <c r="BD298" s="230"/>
      <c r="BE298" s="230"/>
      <c r="BF298" s="230"/>
      <c r="BG298" s="231"/>
      <c r="BH298" s="232"/>
      <c r="BI298" s="232"/>
      <c r="BJ298" s="232"/>
      <c r="BK298" s="232"/>
      <c r="BL298" s="9"/>
    </row>
    <row r="299" spans="2:64" ht="15" customHeight="1" x14ac:dyDescent="0.15">
      <c r="B299" s="628"/>
      <c r="C299" s="634" t="s">
        <v>8</v>
      </c>
      <c r="D299" s="635"/>
      <c r="E299" s="642" t="s">
        <v>9</v>
      </c>
      <c r="F299" s="643"/>
      <c r="G299" s="643"/>
      <c r="H299" s="644"/>
      <c r="I299" s="649" t="s">
        <v>10</v>
      </c>
      <c r="J299" s="649"/>
      <c r="K299" s="649"/>
      <c r="L299" s="649"/>
      <c r="M299" s="649"/>
      <c r="N299" s="649"/>
      <c r="O299" s="649"/>
      <c r="P299" s="649"/>
      <c r="Q299" s="650"/>
      <c r="R299" s="678"/>
      <c r="S299" s="661"/>
      <c r="T299" s="661"/>
      <c r="U299" s="661"/>
      <c r="V299" s="661"/>
      <c r="W299" s="661"/>
      <c r="X299" s="661"/>
      <c r="Y299" s="661"/>
      <c r="Z299" s="661"/>
      <c r="AA299" s="661"/>
      <c r="AB299" s="661"/>
      <c r="AC299" s="661"/>
      <c r="AD299" s="230"/>
      <c r="AE299" s="230"/>
      <c r="AF299" s="230"/>
      <c r="AG299" s="230"/>
      <c r="AH299" s="230"/>
      <c r="AI299" s="230"/>
      <c r="AJ299" s="230"/>
      <c r="AK299" s="230"/>
      <c r="AL299" s="230"/>
      <c r="AM299" s="230"/>
      <c r="AN299" s="230"/>
      <c r="AO299" s="230"/>
      <c r="AP299" s="230"/>
      <c r="AQ299" s="230"/>
      <c r="AR299" s="230"/>
      <c r="AS299" s="230"/>
      <c r="AT299" s="230"/>
      <c r="AU299" s="230"/>
      <c r="AV299" s="230"/>
      <c r="AW299" s="230"/>
      <c r="AX299" s="230"/>
      <c r="AY299" s="230"/>
      <c r="AZ299" s="230"/>
      <c r="BA299" s="230"/>
      <c r="BB299" s="230"/>
      <c r="BC299" s="230"/>
      <c r="BD299" s="230"/>
      <c r="BE299" s="230"/>
      <c r="BF299" s="230"/>
      <c r="BG299" s="231"/>
      <c r="BH299" s="232"/>
      <c r="BI299" s="232"/>
      <c r="BJ299" s="232"/>
      <c r="BK299" s="232"/>
      <c r="BL299" s="9"/>
    </row>
    <row r="300" spans="2:64" ht="36" customHeight="1" x14ac:dyDescent="0.15">
      <c r="B300" s="628"/>
      <c r="C300" s="636"/>
      <c r="D300" s="637"/>
      <c r="E300" s="668"/>
      <c r="F300" s="669"/>
      <c r="G300" s="669"/>
      <c r="H300" s="670"/>
      <c r="I300" s="647"/>
      <c r="J300" s="647"/>
      <c r="K300" s="647"/>
      <c r="L300" s="647"/>
      <c r="M300" s="647"/>
      <c r="N300" s="647"/>
      <c r="O300" s="647"/>
      <c r="P300" s="647"/>
      <c r="Q300" s="648"/>
      <c r="R300" s="661" t="s">
        <v>11</v>
      </c>
      <c r="S300" s="661"/>
      <c r="T300" s="661"/>
      <c r="U300" s="661"/>
      <c r="V300" s="661"/>
      <c r="W300" s="661"/>
      <c r="X300" s="661"/>
      <c r="Y300" s="661"/>
      <c r="Z300" s="661"/>
      <c r="AA300" s="661"/>
      <c r="AB300" s="661"/>
      <c r="AC300" s="661"/>
      <c r="AD300" s="230"/>
      <c r="AE300" s="230"/>
      <c r="AF300" s="230"/>
      <c r="AG300" s="230"/>
      <c r="AH300" s="230"/>
      <c r="AI300" s="230"/>
      <c r="AJ300" s="230"/>
      <c r="AK300" s="230"/>
      <c r="AL300" s="230"/>
      <c r="AM300" s="230"/>
      <c r="AN300" s="230"/>
      <c r="AO300" s="230"/>
      <c r="AP300" s="230"/>
      <c r="AQ300" s="230"/>
      <c r="AR300" s="230"/>
      <c r="AS300" s="230"/>
      <c r="AT300" s="230"/>
      <c r="AU300" s="230"/>
      <c r="AV300" s="230"/>
      <c r="AW300" s="230"/>
      <c r="AX300" s="230"/>
      <c r="AY300" s="230"/>
      <c r="AZ300" s="230"/>
      <c r="BA300" s="230"/>
      <c r="BB300" s="230"/>
      <c r="BC300" s="230"/>
      <c r="BD300" s="230"/>
      <c r="BE300" s="230"/>
      <c r="BF300" s="230"/>
      <c r="BG300" s="230"/>
      <c r="BH300" s="230"/>
      <c r="BI300" s="230"/>
      <c r="BJ300" s="230"/>
      <c r="BK300" s="230"/>
      <c r="BL300" s="9"/>
    </row>
    <row r="301" spans="2:64" ht="15" customHeight="1" x14ac:dyDescent="0.15">
      <c r="B301" s="628"/>
      <c r="C301" s="638" t="s">
        <v>12</v>
      </c>
      <c r="D301" s="639"/>
      <c r="E301" s="642" t="s">
        <v>13</v>
      </c>
      <c r="F301" s="643"/>
      <c r="G301" s="643"/>
      <c r="H301" s="644"/>
      <c r="I301" s="649" t="s">
        <v>10</v>
      </c>
      <c r="J301" s="649"/>
      <c r="K301" s="649"/>
      <c r="L301" s="649"/>
      <c r="M301" s="649"/>
      <c r="N301" s="649"/>
      <c r="O301" s="649"/>
      <c r="P301" s="649"/>
      <c r="Q301" s="650"/>
      <c r="R301" s="229"/>
      <c r="S301" s="229"/>
      <c r="T301" s="229"/>
      <c r="U301" s="229"/>
      <c r="V301" s="229"/>
      <c r="W301" s="229"/>
      <c r="X301" s="229"/>
      <c r="Y301" s="229"/>
      <c r="Z301" s="229"/>
      <c r="AA301" s="229"/>
      <c r="AB301" s="229"/>
      <c r="AC301" s="229"/>
      <c r="AD301" s="230"/>
      <c r="AE301" s="230"/>
      <c r="AF301" s="230"/>
      <c r="AG301" s="230"/>
      <c r="AH301" s="230"/>
      <c r="AI301" s="230"/>
      <c r="AJ301" s="230"/>
      <c r="AK301" s="230"/>
      <c r="AL301" s="230"/>
      <c r="AM301" s="230"/>
      <c r="AN301" s="230"/>
      <c r="AO301" s="230"/>
      <c r="AP301" s="230"/>
      <c r="AQ301" s="230"/>
      <c r="AR301" s="230"/>
      <c r="AS301" s="230"/>
      <c r="AT301" s="230"/>
      <c r="AU301" s="230"/>
      <c r="AV301" s="230"/>
      <c r="AW301" s="230"/>
      <c r="AX301" s="230"/>
      <c r="AY301" s="230"/>
      <c r="AZ301" s="230"/>
      <c r="BA301" s="230"/>
      <c r="BB301" s="230"/>
      <c r="BC301" s="230"/>
      <c r="BD301" s="230"/>
      <c r="BE301" s="230"/>
      <c r="BF301" s="230"/>
      <c r="BG301" s="230"/>
      <c r="BH301" s="230"/>
      <c r="BI301" s="230"/>
      <c r="BJ301" s="230"/>
      <c r="BK301" s="230"/>
      <c r="BL301" s="9"/>
    </row>
    <row r="302" spans="2:64" ht="36" customHeight="1" x14ac:dyDescent="0.15">
      <c r="B302" s="628"/>
      <c r="C302" s="638"/>
      <c r="D302" s="639"/>
      <c r="E302" s="673"/>
      <c r="F302" s="674"/>
      <c r="G302" s="674"/>
      <c r="H302" s="675"/>
      <c r="I302" s="676"/>
      <c r="J302" s="676"/>
      <c r="K302" s="676"/>
      <c r="L302" s="676"/>
      <c r="M302" s="676"/>
      <c r="N302" s="676"/>
      <c r="O302" s="676"/>
      <c r="P302" s="676"/>
      <c r="Q302" s="677"/>
      <c r="R302" s="672" t="s">
        <v>14</v>
      </c>
      <c r="S302" s="672"/>
      <c r="T302" s="672"/>
      <c r="U302" s="672"/>
      <c r="V302" s="672"/>
      <c r="W302" s="672"/>
      <c r="X302" s="672"/>
      <c r="Y302" s="672"/>
      <c r="Z302" s="672"/>
      <c r="AA302" s="672"/>
      <c r="AB302" s="672"/>
      <c r="AC302" s="672"/>
      <c r="AD302" s="230"/>
      <c r="AE302" s="230"/>
      <c r="AF302" s="230"/>
      <c r="AG302" s="230"/>
      <c r="AH302" s="230"/>
      <c r="AI302" s="230"/>
      <c r="AJ302" s="230"/>
      <c r="AK302" s="230"/>
      <c r="AL302" s="230"/>
      <c r="AM302" s="230"/>
      <c r="AN302" s="230"/>
      <c r="AO302" s="230"/>
      <c r="AP302" s="230"/>
      <c r="AQ302" s="230"/>
      <c r="AR302" s="230"/>
      <c r="AS302" s="230"/>
      <c r="AT302" s="230"/>
      <c r="AU302" s="230"/>
      <c r="AV302" s="230"/>
      <c r="AW302" s="230"/>
      <c r="AX302" s="230"/>
      <c r="AY302" s="230"/>
      <c r="AZ302" s="230"/>
      <c r="BA302" s="230"/>
      <c r="BB302" s="230"/>
      <c r="BC302" s="230"/>
      <c r="BD302" s="230"/>
      <c r="BE302" s="230"/>
      <c r="BF302" s="230"/>
      <c r="BG302" s="230"/>
      <c r="BH302" s="230"/>
      <c r="BI302" s="230"/>
      <c r="BJ302" s="230"/>
      <c r="BK302" s="230"/>
      <c r="BL302" s="9"/>
    </row>
    <row r="303" spans="2:64" ht="36" customHeight="1" x14ac:dyDescent="0.15">
      <c r="B303" s="628"/>
      <c r="C303" s="638"/>
      <c r="D303" s="639"/>
      <c r="E303" s="233" t="s">
        <v>15</v>
      </c>
      <c r="F303" s="647"/>
      <c r="G303" s="647"/>
      <c r="H303" s="647"/>
      <c r="I303" s="647"/>
      <c r="J303" s="647"/>
      <c r="K303" s="647"/>
      <c r="L303" s="647"/>
      <c r="M303" s="647"/>
      <c r="N303" s="647"/>
      <c r="O303" s="647"/>
      <c r="P303" s="647"/>
      <c r="Q303" s="648"/>
      <c r="R303" s="229"/>
      <c r="S303" s="229"/>
      <c r="T303" s="229"/>
      <c r="U303" s="229"/>
      <c r="V303" s="229"/>
      <c r="W303" s="229"/>
      <c r="X303" s="229"/>
      <c r="Y303" s="229"/>
      <c r="Z303" s="229"/>
      <c r="AA303" s="229"/>
      <c r="AB303" s="229"/>
      <c r="AC303" s="229"/>
      <c r="AD303" s="230"/>
      <c r="AE303" s="230"/>
      <c r="AF303" s="230"/>
      <c r="AG303" s="230"/>
      <c r="AH303" s="230"/>
      <c r="AI303" s="230"/>
      <c r="AJ303" s="230"/>
      <c r="AK303" s="230"/>
      <c r="AL303" s="230"/>
      <c r="AM303" s="230"/>
      <c r="AN303" s="230"/>
      <c r="AO303" s="230"/>
      <c r="AP303" s="230"/>
      <c r="AQ303" s="230"/>
      <c r="AR303" s="230"/>
      <c r="AS303" s="230"/>
      <c r="AT303" s="230"/>
      <c r="AU303" s="230"/>
      <c r="AV303" s="230"/>
      <c r="AW303" s="230"/>
      <c r="AX303" s="230"/>
      <c r="AY303" s="230"/>
      <c r="AZ303" s="230"/>
      <c r="BA303" s="230"/>
      <c r="BB303" s="230"/>
      <c r="BC303" s="230"/>
      <c r="BD303" s="230"/>
      <c r="BE303" s="230"/>
      <c r="BF303" s="230"/>
      <c r="BG303" s="230"/>
      <c r="BH303" s="230"/>
      <c r="BI303" s="230"/>
      <c r="BJ303" s="230"/>
      <c r="BK303" s="230"/>
      <c r="BL303" s="9"/>
    </row>
    <row r="304" spans="2:64" ht="36" customHeight="1" thickBot="1" x14ac:dyDescent="0.2">
      <c r="B304" s="629"/>
      <c r="C304" s="640"/>
      <c r="D304" s="641"/>
      <c r="E304" s="234" t="s">
        <v>16</v>
      </c>
      <c r="F304" s="645"/>
      <c r="G304" s="645"/>
      <c r="H304" s="645"/>
      <c r="I304" s="645"/>
      <c r="J304" s="645"/>
      <c r="K304" s="645"/>
      <c r="L304" s="645"/>
      <c r="M304" s="645"/>
      <c r="N304" s="645"/>
      <c r="O304" s="645"/>
      <c r="P304" s="645"/>
      <c r="Q304" s="646"/>
      <c r="AD304" s="230"/>
      <c r="AE304" s="230"/>
      <c r="AF304" s="230"/>
      <c r="AG304" s="230"/>
      <c r="AH304" s="230"/>
      <c r="AI304" s="230"/>
      <c r="AJ304" s="230"/>
      <c r="AK304" s="230"/>
      <c r="AL304" s="230"/>
      <c r="AM304" s="230"/>
      <c r="AN304" s="230"/>
      <c r="AO304" s="230"/>
      <c r="AP304" s="230"/>
      <c r="AQ304" s="230"/>
      <c r="AR304" s="230"/>
      <c r="AS304" s="230"/>
      <c r="AT304" s="230"/>
      <c r="AU304" s="230"/>
      <c r="AV304" s="230"/>
      <c r="AW304" s="230"/>
      <c r="AX304" s="230"/>
      <c r="AY304" s="230"/>
      <c r="AZ304" s="230"/>
      <c r="BA304" s="230"/>
      <c r="BB304" s="230"/>
      <c r="BC304" s="230"/>
      <c r="BD304" s="230"/>
      <c r="BE304" s="230"/>
      <c r="BF304" s="230"/>
      <c r="BG304" s="230"/>
      <c r="BH304" s="230"/>
      <c r="BI304" s="230"/>
      <c r="BJ304" s="230"/>
      <c r="BK304" s="230"/>
      <c r="BL304" s="9"/>
    </row>
    <row r="305" spans="2:83" s="11" customFormat="1" ht="8.25" customHeight="1" x14ac:dyDescent="0.15">
      <c r="AD305" s="230"/>
      <c r="AE305" s="230"/>
      <c r="AF305" s="230"/>
      <c r="AG305" s="230"/>
      <c r="AH305" s="230"/>
      <c r="AI305" s="230"/>
      <c r="AJ305" s="230"/>
      <c r="AK305" s="230"/>
      <c r="AL305" s="230"/>
      <c r="AM305" s="230"/>
      <c r="AN305" s="230"/>
      <c r="AO305" s="230"/>
      <c r="AP305" s="230"/>
      <c r="AQ305" s="230"/>
      <c r="AR305" s="230"/>
      <c r="AS305" s="230"/>
      <c r="AT305" s="230"/>
      <c r="AU305" s="230"/>
      <c r="AV305" s="230"/>
      <c r="AW305" s="230"/>
      <c r="AX305" s="230"/>
      <c r="AY305" s="230"/>
      <c r="AZ305" s="230"/>
      <c r="BA305" s="226"/>
      <c r="BB305" s="227"/>
      <c r="BC305" s="227"/>
      <c r="BD305" s="227"/>
      <c r="BE305" s="227"/>
      <c r="BF305" s="227"/>
      <c r="BG305" s="227"/>
      <c r="BH305" s="227"/>
      <c r="BI305" s="227"/>
      <c r="BJ305" s="226"/>
      <c r="BK305" s="226"/>
      <c r="BL305" s="226"/>
      <c r="BM305" s="226"/>
      <c r="BN305" s="226"/>
      <c r="BO305" s="226"/>
      <c r="BP305" s="226"/>
      <c r="BQ305" s="226"/>
      <c r="BR305" s="226"/>
      <c r="BS305" s="226"/>
      <c r="BT305" s="226"/>
      <c r="BU305" s="226"/>
      <c r="BV305" s="226"/>
      <c r="BW305" s="226"/>
      <c r="BX305" s="226"/>
      <c r="BY305" s="226"/>
      <c r="BZ305" s="226"/>
      <c r="CA305" s="226"/>
      <c r="CB305" s="226"/>
      <c r="CC305" s="226"/>
      <c r="CD305" s="226"/>
      <c r="CE305" s="226"/>
    </row>
    <row r="306" spans="2:83" ht="12.75" x14ac:dyDescent="0.15">
      <c r="AD306" s="230"/>
      <c r="AE306" s="230"/>
      <c r="AF306" s="230"/>
      <c r="AG306" s="230"/>
      <c r="AH306" s="230"/>
      <c r="AI306" s="230"/>
      <c r="AJ306" s="230"/>
      <c r="AK306" s="230"/>
      <c r="AL306" s="230"/>
      <c r="AM306" s="230"/>
      <c r="AN306" s="230"/>
      <c r="AO306" s="230"/>
      <c r="AP306" s="230"/>
      <c r="AQ306" s="230"/>
      <c r="AR306" s="230"/>
      <c r="AS306" s="230"/>
      <c r="AT306" s="230"/>
      <c r="AU306" s="230"/>
      <c r="AV306" s="230"/>
      <c r="AW306" s="230"/>
      <c r="AX306" s="230"/>
      <c r="AY306" s="230"/>
      <c r="AZ306" s="230"/>
    </row>
    <row r="307" spans="2:83" ht="12.75" x14ac:dyDescent="0.15">
      <c r="B307" s="235"/>
      <c r="C307" s="235"/>
      <c r="AD307" s="230"/>
      <c r="AE307" s="230"/>
      <c r="AF307" s="230"/>
      <c r="AG307" s="230"/>
      <c r="AH307" s="230"/>
      <c r="AI307" s="230"/>
      <c r="AJ307" s="230"/>
      <c r="AK307" s="230"/>
      <c r="AL307" s="230"/>
      <c r="AM307" s="230"/>
      <c r="AN307" s="230"/>
      <c r="AO307" s="230"/>
      <c r="AP307" s="230"/>
      <c r="AQ307" s="230"/>
      <c r="AR307" s="230"/>
      <c r="AS307" s="230"/>
      <c r="AT307" s="230"/>
      <c r="AU307" s="230"/>
      <c r="AV307" s="230"/>
      <c r="AW307" s="230"/>
      <c r="AX307" s="230"/>
      <c r="AY307" s="230"/>
      <c r="AZ307" s="230"/>
    </row>
    <row r="308" spans="2:83" ht="14.25" x14ac:dyDescent="0.15">
      <c r="AD308" s="226"/>
      <c r="AE308" s="226"/>
      <c r="AF308" s="226"/>
      <c r="AG308" s="226"/>
      <c r="AH308" s="227"/>
      <c r="AI308" s="227"/>
      <c r="AJ308" s="227"/>
      <c r="AK308" s="227"/>
      <c r="AL308" s="227"/>
      <c r="AM308" s="227"/>
      <c r="AN308" s="227"/>
      <c r="AO308" s="227"/>
      <c r="AP308" s="227"/>
      <c r="AQ308" s="226"/>
      <c r="AR308" s="226"/>
      <c r="AS308" s="226"/>
      <c r="AT308" s="226"/>
      <c r="AU308" s="226"/>
      <c r="AV308" s="226"/>
      <c r="AW308" s="226"/>
      <c r="AX308" s="226"/>
      <c r="AY308" s="226"/>
      <c r="AZ308" s="226"/>
    </row>
    <row r="310" spans="2:83" x14ac:dyDescent="0.15">
      <c r="B310" s="235"/>
      <c r="C310" s="235"/>
    </row>
  </sheetData>
  <mergeCells count="614">
    <mergeCell ref="E250:H252"/>
    <mergeCell ref="J286:K286"/>
    <mergeCell ref="E285:H286"/>
    <mergeCell ref="E247:H249"/>
    <mergeCell ref="Z266:AA266"/>
    <mergeCell ref="J264:Q264"/>
    <mergeCell ref="J262:K262"/>
    <mergeCell ref="Y249:Z249"/>
    <mergeCell ref="O263:Q263"/>
    <mergeCell ref="Y248:Z248"/>
    <mergeCell ref="O266:Q266"/>
    <mergeCell ref="B253:C271"/>
    <mergeCell ref="D253:H260"/>
    <mergeCell ref="D261:H262"/>
    <mergeCell ref="J253:Q253"/>
    <mergeCell ref="J271:Q271"/>
    <mergeCell ref="E263:H265"/>
    <mergeCell ref="B272:C296"/>
    <mergeCell ref="J277:Q277"/>
    <mergeCell ref="E282:H284"/>
    <mergeCell ref="E266:H268"/>
    <mergeCell ref="K258:Q258"/>
    <mergeCell ref="R302:AC302"/>
    <mergeCell ref="I301:Q301"/>
    <mergeCell ref="E302:H302"/>
    <mergeCell ref="I302:Q302"/>
    <mergeCell ref="J293:Q293"/>
    <mergeCell ref="J294:Q294"/>
    <mergeCell ref="F294:H296"/>
    <mergeCell ref="R298:AC299"/>
    <mergeCell ref="W294:X294"/>
    <mergeCell ref="R294:U294"/>
    <mergeCell ref="R300:AC300"/>
    <mergeCell ref="AH5:AJ5"/>
    <mergeCell ref="R83:X83"/>
    <mergeCell ref="Y83:Z83"/>
    <mergeCell ref="R99:S99"/>
    <mergeCell ref="T99:U99"/>
    <mergeCell ref="V287:W287"/>
    <mergeCell ref="E300:H300"/>
    <mergeCell ref="E299:H299"/>
    <mergeCell ref="E287:E296"/>
    <mergeCell ref="F287:H289"/>
    <mergeCell ref="F291:H293"/>
    <mergeCell ref="I300:Q300"/>
    <mergeCell ref="F290:H290"/>
    <mergeCell ref="J288:Q288"/>
    <mergeCell ref="J289:Q289"/>
    <mergeCell ref="O287:Q287"/>
    <mergeCell ref="R288:U288"/>
    <mergeCell ref="V288:W288"/>
    <mergeCell ref="R293:U293"/>
    <mergeCell ref="Y285:Z285"/>
    <mergeCell ref="R287:U287"/>
    <mergeCell ref="Y289:Z289"/>
    <mergeCell ref="S289:X289"/>
    <mergeCell ref="AC208:AC219"/>
    <mergeCell ref="Z196:AA196"/>
    <mergeCell ref="X206:Z206"/>
    <mergeCell ref="AC173:AC174"/>
    <mergeCell ref="AC178:AC180"/>
    <mergeCell ref="AC175:AC177"/>
    <mergeCell ref="AC181:AC182"/>
    <mergeCell ref="S189:AB189"/>
    <mergeCell ref="R295:W295"/>
    <mergeCell ref="X295:Z295"/>
    <mergeCell ref="Z294:AA294"/>
    <mergeCell ref="R292:U292"/>
    <mergeCell ref="V290:W290"/>
    <mergeCell ref="R290:U290"/>
    <mergeCell ref="R202:U202"/>
    <mergeCell ref="S222:AB222"/>
    <mergeCell ref="R209:U209"/>
    <mergeCell ref="R247:X247"/>
    <mergeCell ref="X178:Z178"/>
    <mergeCell ref="R200:U200"/>
    <mergeCell ref="V199:W199"/>
    <mergeCell ref="R251:X251"/>
    <mergeCell ref="W209:X209"/>
    <mergeCell ref="R181:W181"/>
    <mergeCell ref="AC266:AC268"/>
    <mergeCell ref="J268:Q268"/>
    <mergeCell ref="J265:Q265"/>
    <mergeCell ref="J267:Q267"/>
    <mergeCell ref="Z263:AA263"/>
    <mergeCell ref="T256:AB256"/>
    <mergeCell ref="AC263:AC265"/>
    <mergeCell ref="R266:Y266"/>
    <mergeCell ref="B2:E2"/>
    <mergeCell ref="AC243:AC252"/>
    <mergeCell ref="Y225:Z225"/>
    <mergeCell ref="R212:AB212"/>
    <mergeCell ref="R248:X248"/>
    <mergeCell ref="AC94:AC97"/>
    <mergeCell ref="D135:H139"/>
    <mergeCell ref="AC220:AC229"/>
    <mergeCell ref="R238:U238"/>
    <mergeCell ref="AC238:AC242"/>
    <mergeCell ref="Z209:AA209"/>
    <mergeCell ref="L259:Q259"/>
    <mergeCell ref="I257:M257"/>
    <mergeCell ref="K256:Q256"/>
    <mergeCell ref="W241:X241"/>
    <mergeCell ref="R234:U234"/>
    <mergeCell ref="AC282:AC284"/>
    <mergeCell ref="X284:Z284"/>
    <mergeCell ref="Y286:Z286"/>
    <mergeCell ref="R284:W284"/>
    <mergeCell ref="Y281:Z281"/>
    <mergeCell ref="Y280:Z280"/>
    <mergeCell ref="S280:X280"/>
    <mergeCell ref="AC275:AC281"/>
    <mergeCell ref="X276:Z276"/>
    <mergeCell ref="R283:U283"/>
    <mergeCell ref="AC230:AC231"/>
    <mergeCell ref="S233:AB233"/>
    <mergeCell ref="Z279:AA279"/>
    <mergeCell ref="AC272:AC274"/>
    <mergeCell ref="AC269:AC271"/>
    <mergeCell ref="J270:Q270"/>
    <mergeCell ref="T193:W193"/>
    <mergeCell ref="V202:W202"/>
    <mergeCell ref="Y201:Z201"/>
    <mergeCell ref="R206:W206"/>
    <mergeCell ref="R199:U199"/>
    <mergeCell ref="V200:W200"/>
    <mergeCell ref="S195:AB195"/>
    <mergeCell ref="Z205:AA205"/>
    <mergeCell ref="S201:X201"/>
    <mergeCell ref="V198:W198"/>
    <mergeCell ref="AC232:AC233"/>
    <mergeCell ref="AC261:AC262"/>
    <mergeCell ref="R263:Y263"/>
    <mergeCell ref="X242:Z242"/>
    <mergeCell ref="R242:W242"/>
    <mergeCell ref="V234:W234"/>
    <mergeCell ref="AC234:AC237"/>
    <mergeCell ref="S246:AB246"/>
    <mergeCell ref="B298:B304"/>
    <mergeCell ref="C298:D298"/>
    <mergeCell ref="E298:H298"/>
    <mergeCell ref="J298:Q298"/>
    <mergeCell ref="C299:D300"/>
    <mergeCell ref="C301:D304"/>
    <mergeCell ref="O285:Q285"/>
    <mergeCell ref="E301:H301"/>
    <mergeCell ref="F304:Q304"/>
    <mergeCell ref="F303:Q303"/>
    <mergeCell ref="I299:Q299"/>
    <mergeCell ref="O292:Q292"/>
    <mergeCell ref="M286:O286"/>
    <mergeCell ref="S279:X279"/>
    <mergeCell ref="J284:Q284"/>
    <mergeCell ref="S273:AB273"/>
    <mergeCell ref="S277:AB277"/>
    <mergeCell ref="O276:Q276"/>
    <mergeCell ref="W283:X283"/>
    <mergeCell ref="Z283:AA283"/>
    <mergeCell ref="T276:W276"/>
    <mergeCell ref="O282:Q282"/>
    <mergeCell ref="J283:Q283"/>
    <mergeCell ref="J278:Q278"/>
    <mergeCell ref="M262:O262"/>
    <mergeCell ref="Y247:Z247"/>
    <mergeCell ref="K255:Q255"/>
    <mergeCell ref="R205:U205"/>
    <mergeCell ref="R203:U203"/>
    <mergeCell ref="R178:W178"/>
    <mergeCell ref="E275:H281"/>
    <mergeCell ref="D272:H274"/>
    <mergeCell ref="D269:H271"/>
    <mergeCell ref="S278:AB278"/>
    <mergeCell ref="S272:AB272"/>
    <mergeCell ref="T255:AB255"/>
    <mergeCell ref="O269:Q269"/>
    <mergeCell ref="O272:Q272"/>
    <mergeCell ref="J273:Q273"/>
    <mergeCell ref="J274:Q274"/>
    <mergeCell ref="S236:X236"/>
    <mergeCell ref="R235:U235"/>
    <mergeCell ref="Z241:AA241"/>
    <mergeCell ref="V235:W235"/>
    <mergeCell ref="I254:M254"/>
    <mergeCell ref="Y251:Z251"/>
    <mergeCell ref="D243:H246"/>
    <mergeCell ref="O189:Q189"/>
    <mergeCell ref="S245:AB245"/>
    <mergeCell ref="V237:W237"/>
    <mergeCell ref="S221:AB221"/>
    <mergeCell ref="R216:AB216"/>
    <mergeCell ref="J239:Q239"/>
    <mergeCell ref="J242:Q242"/>
    <mergeCell ref="J236:Q236"/>
    <mergeCell ref="R217:AB219"/>
    <mergeCell ref="Y236:Z236"/>
    <mergeCell ref="R237:U237"/>
    <mergeCell ref="J241:Q241"/>
    <mergeCell ref="R239:U239"/>
    <mergeCell ref="R241:U241"/>
    <mergeCell ref="O197:Q197"/>
    <mergeCell ref="M198:O198"/>
    <mergeCell ref="M233:O233"/>
    <mergeCell ref="J217:Q217"/>
    <mergeCell ref="J194:Q194"/>
    <mergeCell ref="J195:Q195"/>
    <mergeCell ref="O193:Q193"/>
    <mergeCell ref="J233:K233"/>
    <mergeCell ref="O199:Q199"/>
    <mergeCell ref="O204:Q204"/>
    <mergeCell ref="M231:N231"/>
    <mergeCell ref="S223:AB223"/>
    <mergeCell ref="J211:Q211"/>
    <mergeCell ref="J213:Q213"/>
    <mergeCell ref="J214:Q214"/>
    <mergeCell ref="O238:Q238"/>
    <mergeCell ref="O232:Q232"/>
    <mergeCell ref="J235:Q235"/>
    <mergeCell ref="J205:Q205"/>
    <mergeCell ref="J218:Q218"/>
    <mergeCell ref="P231:Q231"/>
    <mergeCell ref="J187:Q187"/>
    <mergeCell ref="J188:Q188"/>
    <mergeCell ref="S232:AB232"/>
    <mergeCell ref="X210:Z210"/>
    <mergeCell ref="J191:Q191"/>
    <mergeCell ref="R228:X228"/>
    <mergeCell ref="W205:X205"/>
    <mergeCell ref="Y226:Z226"/>
    <mergeCell ref="Y228:Z228"/>
    <mergeCell ref="R225:X225"/>
    <mergeCell ref="R210:W210"/>
    <mergeCell ref="O234:Q234"/>
    <mergeCell ref="J210:Q210"/>
    <mergeCell ref="R213:AB215"/>
    <mergeCell ref="R224:X224"/>
    <mergeCell ref="J231:K231"/>
    <mergeCell ref="J206:Q206"/>
    <mergeCell ref="O209:Q209"/>
    <mergeCell ref="S194:AB194"/>
    <mergeCell ref="X193:Z193"/>
    <mergeCell ref="S190:AB190"/>
    <mergeCell ref="Y166:Z166"/>
    <mergeCell ref="Y158:Z158"/>
    <mergeCell ref="R163:AB163"/>
    <mergeCell ref="J134:Q134"/>
    <mergeCell ref="J133:Q133"/>
    <mergeCell ref="Y224:Z224"/>
    <mergeCell ref="J200:Q200"/>
    <mergeCell ref="J173:K173"/>
    <mergeCell ref="M173:O173"/>
    <mergeCell ref="J171:Q171"/>
    <mergeCell ref="J185:K185"/>
    <mergeCell ref="M185:O185"/>
    <mergeCell ref="J172:Q172"/>
    <mergeCell ref="J201:Q201"/>
    <mergeCell ref="J198:K198"/>
    <mergeCell ref="R156:X156"/>
    <mergeCell ref="R176:W176"/>
    <mergeCell ref="S173:AB173"/>
    <mergeCell ref="X176:Z176"/>
    <mergeCell ref="O186:Q186"/>
    <mergeCell ref="X181:Z181"/>
    <mergeCell ref="AC113:AC115"/>
    <mergeCell ref="AC127:AC130"/>
    <mergeCell ref="AC124:AC126"/>
    <mergeCell ref="AC122:AC123"/>
    <mergeCell ref="R147:X147"/>
    <mergeCell ref="AC135:AC139"/>
    <mergeCell ref="AC160:AC166"/>
    <mergeCell ref="J132:Q132"/>
    <mergeCell ref="J190:Q190"/>
    <mergeCell ref="AC170:AC172"/>
    <mergeCell ref="AC189:AC207"/>
    <mergeCell ref="AC186:AC188"/>
    <mergeCell ref="AC151:AC159"/>
    <mergeCell ref="AC167:AC169"/>
    <mergeCell ref="R164:X164"/>
    <mergeCell ref="Y156:Z156"/>
    <mergeCell ref="Y157:Z157"/>
    <mergeCell ref="R168:X168"/>
    <mergeCell ref="Y168:Z168"/>
    <mergeCell ref="Y165:Z165"/>
    <mergeCell ref="R165:X165"/>
    <mergeCell ref="Y164:Z164"/>
    <mergeCell ref="V104:W104"/>
    <mergeCell ref="X92:Z92"/>
    <mergeCell ref="X96:Z96"/>
    <mergeCell ref="R119:W119"/>
    <mergeCell ref="R158:X158"/>
    <mergeCell ref="R148:X148"/>
    <mergeCell ref="R155:X155"/>
    <mergeCell ref="Y149:Z149"/>
    <mergeCell ref="J130:Q130"/>
    <mergeCell ref="J131:Q131"/>
    <mergeCell ref="R145:AB145"/>
    <mergeCell ref="R157:X157"/>
    <mergeCell ref="Y155:Z155"/>
    <mergeCell ref="Y148:Z148"/>
    <mergeCell ref="S136:AB136"/>
    <mergeCell ref="R95:W95"/>
    <mergeCell ref="R77:T77"/>
    <mergeCell ref="Z119:AA119"/>
    <mergeCell ref="S85:AB85"/>
    <mergeCell ref="R78:T78"/>
    <mergeCell ref="E102:H102"/>
    <mergeCell ref="E118:E121"/>
    <mergeCell ref="D94:H97"/>
    <mergeCell ref="R121:W121"/>
    <mergeCell ref="J129:Q129"/>
    <mergeCell ref="W100:X100"/>
    <mergeCell ref="J125:Q125"/>
    <mergeCell ref="R120:U120"/>
    <mergeCell ref="X119:Y119"/>
    <mergeCell ref="J123:Q123"/>
    <mergeCell ref="J102:Q102"/>
    <mergeCell ref="J120:Q120"/>
    <mergeCell ref="J122:Q122"/>
    <mergeCell ref="Y103:Z103"/>
    <mergeCell ref="J126:Q126"/>
    <mergeCell ref="R92:W92"/>
    <mergeCell ref="J121:Q121"/>
    <mergeCell ref="W120:X120"/>
    <mergeCell ref="S103:X103"/>
    <mergeCell ref="V101:W101"/>
    <mergeCell ref="B170:C172"/>
    <mergeCell ref="F127:H130"/>
    <mergeCell ref="E237:H237"/>
    <mergeCell ref="F203:H204"/>
    <mergeCell ref="E199:E207"/>
    <mergeCell ref="F205:H207"/>
    <mergeCell ref="E131:E134"/>
    <mergeCell ref="D167:H169"/>
    <mergeCell ref="F142:H146"/>
    <mergeCell ref="F141:H141"/>
    <mergeCell ref="F147:H148"/>
    <mergeCell ref="D208:H211"/>
    <mergeCell ref="F202:H202"/>
    <mergeCell ref="D220:H223"/>
    <mergeCell ref="E227:H229"/>
    <mergeCell ref="D160:D166"/>
    <mergeCell ref="B220:C229"/>
    <mergeCell ref="B184:C219"/>
    <mergeCell ref="D189:H191"/>
    <mergeCell ref="B160:C169"/>
    <mergeCell ref="F131:H134"/>
    <mergeCell ref="E151:E159"/>
    <mergeCell ref="E160:E166"/>
    <mergeCell ref="E142:E150"/>
    <mergeCell ref="E240:H242"/>
    <mergeCell ref="E212:H215"/>
    <mergeCell ref="E216:H219"/>
    <mergeCell ref="D232:H233"/>
    <mergeCell ref="E234:H236"/>
    <mergeCell ref="E238:H239"/>
    <mergeCell ref="B173:C182"/>
    <mergeCell ref="D230:H231"/>
    <mergeCell ref="E224:H226"/>
    <mergeCell ref="D186:H188"/>
    <mergeCell ref="B183:H183"/>
    <mergeCell ref="F199:H201"/>
    <mergeCell ref="B3:AC3"/>
    <mergeCell ref="J101:Q101"/>
    <mergeCell ref="F165:H166"/>
    <mergeCell ref="AC91:AC93"/>
    <mergeCell ref="F109:H110"/>
    <mergeCell ref="J79:Q79"/>
    <mergeCell ref="E88:H88"/>
    <mergeCell ref="E100:H101"/>
    <mergeCell ref="E122:E123"/>
    <mergeCell ref="B98:C112"/>
    <mergeCell ref="B91:C97"/>
    <mergeCell ref="F124:H126"/>
    <mergeCell ref="F149:H150"/>
    <mergeCell ref="B113:C159"/>
    <mergeCell ref="F151:H155"/>
    <mergeCell ref="F160:H164"/>
    <mergeCell ref="D140:D159"/>
    <mergeCell ref="E69:H74"/>
    <mergeCell ref="F107:H108"/>
    <mergeCell ref="E75:H78"/>
    <mergeCell ref="F79:H79"/>
    <mergeCell ref="F80:H80"/>
    <mergeCell ref="E87:H87"/>
    <mergeCell ref="E85:H85"/>
    <mergeCell ref="J124:Q124"/>
    <mergeCell ref="E175:H177"/>
    <mergeCell ref="E197:H198"/>
    <mergeCell ref="E192:H196"/>
    <mergeCell ref="D181:H182"/>
    <mergeCell ref="J73:Q73"/>
    <mergeCell ref="F117:H117"/>
    <mergeCell ref="J170:Q170"/>
    <mergeCell ref="E178:H180"/>
    <mergeCell ref="D113:H115"/>
    <mergeCell ref="J127:Q127"/>
    <mergeCell ref="E89:H89"/>
    <mergeCell ref="E103:H106"/>
    <mergeCell ref="D98:H99"/>
    <mergeCell ref="F111:H112"/>
    <mergeCell ref="F116:H116"/>
    <mergeCell ref="D184:H185"/>
    <mergeCell ref="R93:W93"/>
    <mergeCell ref="E86:H86"/>
    <mergeCell ref="J55:Q55"/>
    <mergeCell ref="R64:W64"/>
    <mergeCell ref="R76:T76"/>
    <mergeCell ref="F81:H83"/>
    <mergeCell ref="D51:H57"/>
    <mergeCell ref="J54:Q54"/>
    <mergeCell ref="R60:X60"/>
    <mergeCell ref="D173:H174"/>
    <mergeCell ref="F140:H140"/>
    <mergeCell ref="F122:H123"/>
    <mergeCell ref="F66:H66"/>
    <mergeCell ref="F118:H121"/>
    <mergeCell ref="E127:E130"/>
    <mergeCell ref="E124:E126"/>
    <mergeCell ref="J128:Q128"/>
    <mergeCell ref="D170:H172"/>
    <mergeCell ref="F67:H67"/>
    <mergeCell ref="F68:H68"/>
    <mergeCell ref="D91:H93"/>
    <mergeCell ref="E90:H90"/>
    <mergeCell ref="J72:Q72"/>
    <mergeCell ref="D4:E4"/>
    <mergeCell ref="E62:H62"/>
    <mergeCell ref="E63:H63"/>
    <mergeCell ref="D84:H84"/>
    <mergeCell ref="F64:H64"/>
    <mergeCell ref="B51:C90"/>
    <mergeCell ref="B6:H6"/>
    <mergeCell ref="E61:H61"/>
    <mergeCell ref="F65:H65"/>
    <mergeCell ref="C32:H33"/>
    <mergeCell ref="B8:H9"/>
    <mergeCell ref="C30:H31"/>
    <mergeCell ref="B27:H27"/>
    <mergeCell ref="B34:H34"/>
    <mergeCell ref="C35:H36"/>
    <mergeCell ref="R5:AB5"/>
    <mergeCell ref="R6:AB6"/>
    <mergeCell ref="R59:X59"/>
    <mergeCell ref="C40:H41"/>
    <mergeCell ref="I40:I41"/>
    <mergeCell ref="O40:P41"/>
    <mergeCell ref="R8:AB9"/>
    <mergeCell ref="N40:N41"/>
    <mergeCell ref="J60:Q60"/>
    <mergeCell ref="I5:Q5"/>
    <mergeCell ref="R58:AB58"/>
    <mergeCell ref="AC54:AC56"/>
    <mergeCell ref="AC58:AC60"/>
    <mergeCell ref="J86:Q86"/>
    <mergeCell ref="Y77:Z77"/>
    <mergeCell ref="Y82:Z82"/>
    <mergeCell ref="I6:Q6"/>
    <mergeCell ref="J59:Q59"/>
    <mergeCell ref="X64:Z64"/>
    <mergeCell ref="R66:W66"/>
    <mergeCell ref="AC63:AC68"/>
    <mergeCell ref="S52:AB52"/>
    <mergeCell ref="R67:W67"/>
    <mergeCell ref="Z73:AA73"/>
    <mergeCell ref="X65:Z65"/>
    <mergeCell ref="R68:W68"/>
    <mergeCell ref="R72:R73"/>
    <mergeCell ref="R65:W65"/>
    <mergeCell ref="V72:Y72"/>
    <mergeCell ref="Z72:AA72"/>
    <mergeCell ref="X66:Z66"/>
    <mergeCell ref="U79:V79"/>
    <mergeCell ref="J80:Q80"/>
    <mergeCell ref="R82:X82"/>
    <mergeCell ref="V76:W76"/>
    <mergeCell ref="AC98:AC112"/>
    <mergeCell ref="X95:Z95"/>
    <mergeCell ref="AC69:AC74"/>
    <mergeCell ref="AC140:AC150"/>
    <mergeCell ref="AC76:AC82"/>
    <mergeCell ref="V102:W102"/>
    <mergeCell ref="AC131:AC134"/>
    <mergeCell ref="R146:X146"/>
    <mergeCell ref="Y146:Z146"/>
    <mergeCell ref="Y147:Z147"/>
    <mergeCell ref="S70:U70"/>
    <mergeCell ref="S72:U73"/>
    <mergeCell ref="AC84:AC90"/>
    <mergeCell ref="S137:AB137"/>
    <mergeCell ref="S138:AB138"/>
    <mergeCell ref="AC116:AC121"/>
    <mergeCell ref="V77:W77"/>
    <mergeCell ref="Z120:AA120"/>
    <mergeCell ref="W99:X99"/>
    <mergeCell ref="R96:W96"/>
    <mergeCell ref="X93:Z93"/>
    <mergeCell ref="Y80:Z80"/>
    <mergeCell ref="V73:Y73"/>
    <mergeCell ref="V70:Y70"/>
    <mergeCell ref="R101:U101"/>
    <mergeCell ref="R102:U102"/>
    <mergeCell ref="O11:P12"/>
    <mergeCell ref="R10:AB12"/>
    <mergeCell ref="J10:K10"/>
    <mergeCell ref="M10:O10"/>
    <mergeCell ref="J35:K36"/>
    <mergeCell ref="B230:C252"/>
    <mergeCell ref="F156:H157"/>
    <mergeCell ref="F158:H159"/>
    <mergeCell ref="R154:AB154"/>
    <mergeCell ref="R104:U104"/>
    <mergeCell ref="B48:H48"/>
    <mergeCell ref="I48:Q48"/>
    <mergeCell ref="R48:AB48"/>
    <mergeCell ref="R204:U204"/>
    <mergeCell ref="S244:AB244"/>
    <mergeCell ref="Z70:AA70"/>
    <mergeCell ref="Y81:Z81"/>
    <mergeCell ref="E58:H60"/>
    <mergeCell ref="J87:Q87"/>
    <mergeCell ref="R80:X80"/>
    <mergeCell ref="R79:T79"/>
    <mergeCell ref="R81:X81"/>
    <mergeCell ref="B11:B12"/>
    <mergeCell ref="C11:H12"/>
    <mergeCell ref="I11:I12"/>
    <mergeCell ref="I19:I20"/>
    <mergeCell ref="I23:I24"/>
    <mergeCell ref="I30:I31"/>
    <mergeCell ref="C16:H17"/>
    <mergeCell ref="I16:I17"/>
    <mergeCell ref="C23:H26"/>
    <mergeCell ref="AC23:AC26"/>
    <mergeCell ref="AC19:AC22"/>
    <mergeCell ref="R23:AB23"/>
    <mergeCell ref="X26:Z26"/>
    <mergeCell ref="J21:K21"/>
    <mergeCell ref="J25:K25"/>
    <mergeCell ref="AC16:AC17"/>
    <mergeCell ref="J11:K12"/>
    <mergeCell ref="AC10:AC12"/>
    <mergeCell ref="R19:AB19"/>
    <mergeCell ref="X22:Z22"/>
    <mergeCell ref="N11:N12"/>
    <mergeCell ref="R13:AB17"/>
    <mergeCell ref="J19:K20"/>
    <mergeCell ref="M19:M20"/>
    <mergeCell ref="N19:P20"/>
    <mergeCell ref="J16:K17"/>
    <mergeCell ref="N16:N17"/>
    <mergeCell ref="AC8:AC9"/>
    <mergeCell ref="I8:I9"/>
    <mergeCell ref="J8:K9"/>
    <mergeCell ref="N8:N9"/>
    <mergeCell ref="C14:H15"/>
    <mergeCell ref="I14:I15"/>
    <mergeCell ref="J14:K15"/>
    <mergeCell ref="N14:N15"/>
    <mergeCell ref="O14:P15"/>
    <mergeCell ref="AC14:AC15"/>
    <mergeCell ref="O8:P9"/>
    <mergeCell ref="O16:P17"/>
    <mergeCell ref="C19:H22"/>
    <mergeCell ref="J23:K24"/>
    <mergeCell ref="M23:M24"/>
    <mergeCell ref="N23:P24"/>
    <mergeCell ref="C28:H29"/>
    <mergeCell ref="I28:I29"/>
    <mergeCell ref="J28:K29"/>
    <mergeCell ref="N28:N29"/>
    <mergeCell ref="O28:P29"/>
    <mergeCell ref="C37:H38"/>
    <mergeCell ref="I37:I38"/>
    <mergeCell ref="J37:K38"/>
    <mergeCell ref="N37:N38"/>
    <mergeCell ref="O37:P38"/>
    <mergeCell ref="N30:N31"/>
    <mergeCell ref="O30:P31"/>
    <mergeCell ref="AC30:AC31"/>
    <mergeCell ref="I32:I33"/>
    <mergeCell ref="J32:K33"/>
    <mergeCell ref="N32:N33"/>
    <mergeCell ref="O32:P33"/>
    <mergeCell ref="R27:AB33"/>
    <mergeCell ref="AC32:AC33"/>
    <mergeCell ref="AC28:AC29"/>
    <mergeCell ref="I35:I36"/>
    <mergeCell ref="J30:K31"/>
    <mergeCell ref="I42:I43"/>
    <mergeCell ref="J42:K43"/>
    <mergeCell ref="N42:N43"/>
    <mergeCell ref="O42:P43"/>
    <mergeCell ref="AC44:AC45"/>
    <mergeCell ref="J44:K45"/>
    <mergeCell ref="N46:N47"/>
    <mergeCell ref="R34:AB38"/>
    <mergeCell ref="AC37:AC38"/>
    <mergeCell ref="N35:N36"/>
    <mergeCell ref="O35:P36"/>
    <mergeCell ref="AC35:AC36"/>
    <mergeCell ref="J40:K41"/>
    <mergeCell ref="R39:AB45"/>
    <mergeCell ref="J46:K47"/>
    <mergeCell ref="AC40:AC41"/>
    <mergeCell ref="R46:AB47"/>
    <mergeCell ref="O44:P45"/>
    <mergeCell ref="AC42:AC43"/>
    <mergeCell ref="N44:N45"/>
    <mergeCell ref="C42:H43"/>
    <mergeCell ref="C44:H45"/>
    <mergeCell ref="I44:I45"/>
    <mergeCell ref="B46:H47"/>
    <mergeCell ref="I46:I47"/>
    <mergeCell ref="AC46:AC47"/>
    <mergeCell ref="O46:P47"/>
  </mergeCells>
  <phoneticPr fontId="18"/>
  <conditionalFormatting sqref="Y289:Z289 Y236:Z236 Y201:Z201 Y103:Z103">
    <cfRule type="cellIs" dxfId="221" priority="1" stopIfTrue="1" operator="greaterThan">
      <formula>650</formula>
    </cfRule>
    <cfRule type="cellIs" dxfId="220" priority="2" stopIfTrue="1" operator="lessThan">
      <formula>550</formula>
    </cfRule>
  </conditionalFormatting>
  <conditionalFormatting sqref="Y290:Z291 Y288:Z288 Y237:Z237 Y235:Z235 Z251 Y202:Z202 Y200:Z200 Z228 Z168 Y104:Z104 Y102:Z102">
    <cfRule type="cellIs" dxfId="219" priority="3" stopIfTrue="1" operator="greaterThan">
      <formula>0</formula>
    </cfRule>
  </conditionalFormatting>
  <conditionalFormatting sqref="AH287 AM262:AQ262 AM265:AQ265 AM268:AQ268 AH270:AI270 AM271:AQ271 AH273:AI273 AM274:AQ274 AH276:AI276 AM277:AQ277 AH282:AI282 AM283:AQ283 AH285:AI285 AM286:AQ286 AM289:AQ289 AH292:AI292 AM293:AQ293 AJ277:AJ279 AJ283 AJ294 AJ289 AJ285:AJ286 AH264:AJ264 AH267:AJ267 AH230:AI230 AM231:AR231 AH234:AI234 AM235:AQ235 AM238:AQ238 AH241:AI241 AM242:AQ242 AH244:AI244 AM245:AQ245 AJ225:AJ228 AJ251 AH238 AM182:AP182 AH167:AI167 AM168:AQ168 AH170:AI170 AM171:AQ171 AH173:AI173 AM213:AP213 AH175:AI175 AM174:AP174 AH178:AI178 AM176:AP176 AH181:AI181 AM179:AP179 AH184:AI184 AM185:AQ185 AH187:AI187 AM188:AQ188 AH190:AI190 AM191:AQ191 AH193:AI193 AM194:AQ194 AH197:AI197 AM198:AQ198 AH208:AI208 AM209:AQ209 AH212:AI212 AM217:AP217 AH216:AI216 AH220:AI220 AM221:AQ221 AJ165:AJ166 AJ168 AJ176 AJ179 AJ182 AJ194:AJ195 AH204:AI204 AM205:AQ205 AJ205 AJ209 AJ156:AJ158 AH58:AI58 AH61:AI63 AM64:AQ64 AM59:AQ59 AM85:AP85 AM68:AP68 AJ64:AJ67 AM71:AQ71 AH75:AI75 AM76:AR76 AH84:AI84 AM95:AP95 AH91:AI91 AM92:AQ92 AH94:AI94 AH98:AI98 AM99:AR99 AH113:AI113 AM114:AQ114 AH118:AI118 AM119:AR119 AH122:AI122 AH124:AI124 AM125:AQ125 AH127:AI127 AM128:AR128 AH131:AI131 AM132:AR132 AH142:AI144 AM53:AP53 AH52:AJ52 AJ59:AJ60 AH70:AJ70 AJ72:AJ73 AJ92:AJ93 AJ95:AJ96 AJ103 AM123:AP123 AM108:AS108 AJ76:AJ78 AJ120 AJ147:AJ149 AJ248:AJ249 AH253:AI254 AH256:AI261 AM255:AQ260 AR143 AH151:AI153 AH160:AI162 AJ236 AJ201 AM55:AO55 AQ55:AS55 AJ85">
    <cfRule type="cellIs" dxfId="218" priority="4" stopIfTrue="1" operator="greaterThanOrEqual">
      <formula>"●適合"</formula>
    </cfRule>
    <cfRule type="cellIs" dxfId="217" priority="5" stopIfTrue="1" operator="equal">
      <formula>"◆未達"</formula>
    </cfRule>
    <cfRule type="cellIs" dxfId="216" priority="6" stopIfTrue="1" operator="equal">
      <formula>"▼矛盾"</formula>
    </cfRule>
  </conditionalFormatting>
  <conditionalFormatting sqref="AJ288 AJ235 AJ200 AJ102">
    <cfRule type="cellIs" dxfId="215" priority="7" stopIfTrue="1" operator="greaterThanOrEqual">
      <formula>"●適合"</formula>
    </cfRule>
    <cfRule type="cellIs" dxfId="214" priority="8" stopIfTrue="1" operator="equal">
      <formula>"◆195未満"</formula>
    </cfRule>
    <cfRule type="cellIs" dxfId="213" priority="9" stopIfTrue="1" operator="equal">
      <formula>"▼矛盾"</formula>
    </cfRule>
  </conditionalFormatting>
  <conditionalFormatting sqref="AJ290 AJ155 AJ237 AJ164 AJ202 AJ224 AJ104 AJ146 AJ247">
    <cfRule type="cellIs" dxfId="212" priority="10" stopIfTrue="1" operator="greaterThanOrEqual">
      <formula>"●適合"</formula>
    </cfRule>
    <cfRule type="cellIs" dxfId="211" priority="11" stopIfTrue="1" operator="equal">
      <formula>"◆30超過"</formula>
    </cfRule>
    <cfRule type="cellIs" dxfId="210" priority="12" stopIfTrue="1" operator="equal">
      <formula>"▼矛盾"</formula>
    </cfRule>
  </conditionalFormatting>
  <conditionalFormatting sqref="AJ284 AJ295 AJ206 AJ210 AJ121">
    <cfRule type="cellIs" dxfId="209" priority="13" stopIfTrue="1" operator="greaterThanOrEqual">
      <formula>"●適合"</formula>
    </cfRule>
    <cfRule type="cellIs" dxfId="208" priority="14" stopIfTrue="1" operator="equal">
      <formula>"◆低すぎ"</formula>
    </cfRule>
    <cfRule type="cellIs" dxfId="207" priority="15" stopIfTrue="1" operator="equal">
      <formula>"高すぎ"</formula>
    </cfRule>
  </conditionalFormatting>
  <conditionalFormatting sqref="AH54:AI54">
    <cfRule type="cellIs" dxfId="206" priority="16" stopIfTrue="1" operator="equal">
      <formula>"●適合"</formula>
    </cfRule>
    <cfRule type="cellIs" dxfId="205" priority="17" stopIfTrue="1" operator="equal">
      <formula>"★未達"</formula>
    </cfRule>
    <cfRule type="cellIs" dxfId="204" priority="18" stopIfTrue="1" operator="equal">
      <formula>"▲矛盾"</formula>
    </cfRule>
  </conditionalFormatting>
  <conditionalFormatting sqref="AQ52">
    <cfRule type="cellIs" dxfId="203" priority="19" stopIfTrue="1" operator="greaterThanOrEqual">
      <formula>"●適合"</formula>
    </cfRule>
    <cfRule type="cellIs" dxfId="202" priority="20" stopIfTrue="1" operator="equal">
      <formula>"◆未達"</formula>
    </cfRule>
    <cfRule type="cellIs" dxfId="201" priority="21" stopIfTrue="1" operator="lessThanOrEqual">
      <formula>"▼矛盾"</formula>
    </cfRule>
  </conditionalFormatting>
  <conditionalFormatting sqref="AJ107">
    <cfRule type="cellIs" dxfId="200" priority="22" stopIfTrue="1" operator="greaterThanOrEqual">
      <formula>"●適合"</formula>
    </cfRule>
    <cfRule type="cellIs" dxfId="199" priority="23" stopIfTrue="1" operator="equal">
      <formula>"◆寸法"</formula>
    </cfRule>
    <cfRule type="cellIs" dxfId="198" priority="24" stopIfTrue="1" operator="equal">
      <formula>"▼矛盾"</formula>
    </cfRule>
  </conditionalFormatting>
  <conditionalFormatting sqref="AJ100">
    <cfRule type="cellIs" dxfId="197" priority="25" stopIfTrue="1" operator="greaterThanOrEqual">
      <formula>"●適合"</formula>
    </cfRule>
    <cfRule type="cellIs" dxfId="196" priority="26" stopIfTrue="1" operator="equal">
      <formula>"◆過勾配"</formula>
    </cfRule>
    <cfRule type="cellIs" dxfId="195" priority="27" stopIfTrue="1" operator="equal">
      <formula>"▼矛盾"</formula>
    </cfRule>
  </conditionalFormatting>
  <conditionalFormatting sqref="AJ119">
    <cfRule type="cellIs" dxfId="194" priority="28" stopIfTrue="1" operator="lessThanOrEqual">
      <formula>45</formula>
    </cfRule>
    <cfRule type="cellIs" dxfId="193" priority="29" stopIfTrue="1" operator="equal">
      <formula>"■未答"</formula>
    </cfRule>
    <cfRule type="cellIs" dxfId="192" priority="30" stopIfTrue="1" operator="greaterThan">
      <formula>45</formula>
    </cfRule>
  </conditionalFormatting>
  <conditionalFormatting sqref="AM9:AP9">
    <cfRule type="cellIs" dxfId="191" priority="31" stopIfTrue="1" operator="greaterThanOrEqual">
      <formula>"●適合"</formula>
    </cfRule>
    <cfRule type="cellIs" dxfId="190" priority="32" stopIfTrue="1" operator="equal">
      <formula>"◆未達"</formula>
    </cfRule>
    <cfRule type="cellIs" dxfId="189" priority="33" stopIfTrue="1" operator="equal">
      <formula>"▼矛盾"</formula>
    </cfRule>
  </conditionalFormatting>
  <conditionalFormatting sqref="AH8">
    <cfRule type="cellIs" dxfId="188" priority="34" stopIfTrue="1" operator="greaterThanOrEqual">
      <formula>"●適合"</formula>
    </cfRule>
    <cfRule type="cellIs" dxfId="187" priority="35" stopIfTrue="1" operator="equal">
      <formula>"◆未達"</formula>
    </cfRule>
    <cfRule type="cellIs" dxfId="186" priority="36" stopIfTrue="1" operator="equal">
      <formula>"▼矛盾"</formula>
    </cfRule>
  </conditionalFormatting>
  <conditionalFormatting sqref="AM12:AP12">
    <cfRule type="cellIs" dxfId="185" priority="37" stopIfTrue="1" operator="greaterThanOrEqual">
      <formula>"●適合"</formula>
    </cfRule>
    <cfRule type="cellIs" dxfId="184" priority="38" stopIfTrue="1" operator="equal">
      <formula>"◆未達"</formula>
    </cfRule>
    <cfRule type="cellIs" dxfId="183" priority="39" stopIfTrue="1" operator="equal">
      <formula>"▼矛盾"</formula>
    </cfRule>
  </conditionalFormatting>
  <conditionalFormatting sqref="AH11">
    <cfRule type="cellIs" dxfId="182" priority="40" stopIfTrue="1" operator="greaterThanOrEqual">
      <formula>"●適合"</formula>
    </cfRule>
    <cfRule type="cellIs" dxfId="181" priority="41" stopIfTrue="1" operator="equal">
      <formula>"◆未達"</formula>
    </cfRule>
    <cfRule type="cellIs" dxfId="180" priority="42" stopIfTrue="1" operator="equal">
      <formula>"▼矛盾"</formula>
    </cfRule>
  </conditionalFormatting>
  <conditionalFormatting sqref="AM15:AP15">
    <cfRule type="cellIs" dxfId="179" priority="43" stopIfTrue="1" operator="greaterThanOrEqual">
      <formula>"●適合"</formula>
    </cfRule>
    <cfRule type="cellIs" dxfId="178" priority="44" stopIfTrue="1" operator="equal">
      <formula>"◆未達"</formula>
    </cfRule>
    <cfRule type="cellIs" dxfId="177" priority="45" stopIfTrue="1" operator="equal">
      <formula>"▼矛盾"</formula>
    </cfRule>
  </conditionalFormatting>
  <conditionalFormatting sqref="AH21">
    <cfRule type="cellIs" dxfId="176" priority="46" stopIfTrue="1" operator="greaterThanOrEqual">
      <formula>"●適合"</formula>
    </cfRule>
    <cfRule type="cellIs" dxfId="175" priority="47" stopIfTrue="1" operator="equal">
      <formula>"◆未達"</formula>
    </cfRule>
    <cfRule type="cellIs" dxfId="174" priority="48" stopIfTrue="1" operator="equal">
      <formula>"▼矛盾"</formula>
    </cfRule>
  </conditionalFormatting>
  <conditionalFormatting sqref="AH14">
    <cfRule type="cellIs" dxfId="173" priority="49" stopIfTrue="1" operator="greaterThanOrEqual">
      <formula>"●適合"</formula>
    </cfRule>
    <cfRule type="cellIs" dxfId="172" priority="50" stopIfTrue="1" operator="equal">
      <formula>"◆未達"</formula>
    </cfRule>
    <cfRule type="cellIs" dxfId="171" priority="51" stopIfTrue="1" operator="equal">
      <formula>"▼矛盾"</formula>
    </cfRule>
  </conditionalFormatting>
  <conditionalFormatting sqref="AM17:AP17">
    <cfRule type="cellIs" dxfId="170" priority="52" stopIfTrue="1" operator="greaterThanOrEqual">
      <formula>"●適合"</formula>
    </cfRule>
    <cfRule type="cellIs" dxfId="169" priority="53" stopIfTrue="1" operator="equal">
      <formula>"◆未達"</formula>
    </cfRule>
    <cfRule type="cellIs" dxfId="168" priority="54" stopIfTrue="1" operator="equal">
      <formula>"▼矛盾"</formula>
    </cfRule>
  </conditionalFormatting>
  <conditionalFormatting sqref="AH16">
    <cfRule type="cellIs" dxfId="167" priority="55" stopIfTrue="1" operator="greaterThanOrEqual">
      <formula>"●適合"</formula>
    </cfRule>
    <cfRule type="cellIs" dxfId="166" priority="56" stopIfTrue="1" operator="equal">
      <formula>"◆未達"</formula>
    </cfRule>
    <cfRule type="cellIs" dxfId="165" priority="57" stopIfTrue="1" operator="equal">
      <formula>"▼矛盾"</formula>
    </cfRule>
  </conditionalFormatting>
  <conditionalFormatting sqref="AM20:AP20">
    <cfRule type="cellIs" dxfId="164" priority="58" stopIfTrue="1" operator="greaterThanOrEqual">
      <formula>"●適合"</formula>
    </cfRule>
    <cfRule type="cellIs" dxfId="163" priority="59" stopIfTrue="1" operator="equal">
      <formula>"◆未達"</formula>
    </cfRule>
    <cfRule type="cellIs" dxfId="162" priority="60" stopIfTrue="1" operator="equal">
      <formula>"▼矛盾"</formula>
    </cfRule>
  </conditionalFormatting>
  <conditionalFormatting sqref="AH19">
    <cfRule type="cellIs" dxfId="161" priority="61" stopIfTrue="1" operator="greaterThanOrEqual">
      <formula>"●適合"</formula>
    </cfRule>
    <cfRule type="cellIs" dxfId="160" priority="62" stopIfTrue="1" operator="equal">
      <formula>"◆未達"</formula>
    </cfRule>
    <cfRule type="cellIs" dxfId="159" priority="63" stopIfTrue="1" operator="equal">
      <formula>"▼矛盾"</formula>
    </cfRule>
  </conditionalFormatting>
  <conditionalFormatting sqref="AM22:AP22">
    <cfRule type="cellIs" dxfId="158" priority="64" stopIfTrue="1" operator="greaterThanOrEqual">
      <formula>"●適合"</formula>
    </cfRule>
    <cfRule type="cellIs" dxfId="157" priority="65" stopIfTrue="1" operator="equal">
      <formula>"◆未達"</formula>
    </cfRule>
    <cfRule type="cellIs" dxfId="156" priority="66" stopIfTrue="1" operator="equal">
      <formula>"▼矛盾"</formula>
    </cfRule>
  </conditionalFormatting>
  <conditionalFormatting sqref="AH25">
    <cfRule type="cellIs" dxfId="155" priority="67" stopIfTrue="1" operator="greaterThanOrEqual">
      <formula>"●適合"</formula>
    </cfRule>
    <cfRule type="cellIs" dxfId="154" priority="68" stopIfTrue="1" operator="equal">
      <formula>"◆未達"</formula>
    </cfRule>
    <cfRule type="cellIs" dxfId="153" priority="69" stopIfTrue="1" operator="equal">
      <formula>"▼矛盾"</formula>
    </cfRule>
  </conditionalFormatting>
  <conditionalFormatting sqref="AM24:AP24">
    <cfRule type="cellIs" dxfId="152" priority="70" stopIfTrue="1" operator="greaterThanOrEqual">
      <formula>"●適合"</formula>
    </cfRule>
    <cfRule type="cellIs" dxfId="151" priority="71" stopIfTrue="1" operator="equal">
      <formula>"◆未達"</formula>
    </cfRule>
    <cfRule type="cellIs" dxfId="150" priority="72" stopIfTrue="1" operator="equal">
      <formula>"▼矛盾"</formula>
    </cfRule>
  </conditionalFormatting>
  <conditionalFormatting sqref="AH23">
    <cfRule type="cellIs" dxfId="149" priority="73" stopIfTrue="1" operator="greaterThanOrEqual">
      <formula>"●適合"</formula>
    </cfRule>
    <cfRule type="cellIs" dxfId="148" priority="74" stopIfTrue="1" operator="equal">
      <formula>"◆未達"</formula>
    </cfRule>
    <cfRule type="cellIs" dxfId="147" priority="75" stopIfTrue="1" operator="equal">
      <formula>"▼矛盾"</formula>
    </cfRule>
  </conditionalFormatting>
  <conditionalFormatting sqref="AM26:AP26">
    <cfRule type="cellIs" dxfId="146" priority="76" stopIfTrue="1" operator="greaterThanOrEqual">
      <formula>"●適合"</formula>
    </cfRule>
    <cfRule type="cellIs" dxfId="145" priority="77" stopIfTrue="1" operator="equal">
      <formula>"◆未達"</formula>
    </cfRule>
    <cfRule type="cellIs" dxfId="144" priority="78" stopIfTrue="1" operator="equal">
      <formula>"▼矛盾"</formula>
    </cfRule>
  </conditionalFormatting>
  <conditionalFormatting sqref="AM29:AP29">
    <cfRule type="cellIs" dxfId="143" priority="79" stopIfTrue="1" operator="greaterThanOrEqual">
      <formula>"●適合"</formula>
    </cfRule>
    <cfRule type="cellIs" dxfId="142" priority="80" stopIfTrue="1" operator="equal">
      <formula>"◆未達"</formula>
    </cfRule>
    <cfRule type="cellIs" dxfId="141" priority="81" stopIfTrue="1" operator="equal">
      <formula>"▼矛盾"</formula>
    </cfRule>
  </conditionalFormatting>
  <conditionalFormatting sqref="AH28">
    <cfRule type="cellIs" dxfId="140" priority="82" stopIfTrue="1" operator="greaterThanOrEqual">
      <formula>"●適合"</formula>
    </cfRule>
    <cfRule type="cellIs" dxfId="139" priority="83" stopIfTrue="1" operator="equal">
      <formula>"◆未達"</formula>
    </cfRule>
    <cfRule type="cellIs" dxfId="138" priority="84" stopIfTrue="1" operator="equal">
      <formula>"▼矛盾"</formula>
    </cfRule>
  </conditionalFormatting>
  <conditionalFormatting sqref="AM31:AP31">
    <cfRule type="cellIs" dxfId="137" priority="85" stopIfTrue="1" operator="greaterThanOrEqual">
      <formula>"●適合"</formula>
    </cfRule>
    <cfRule type="cellIs" dxfId="136" priority="86" stopIfTrue="1" operator="equal">
      <formula>"◆未達"</formula>
    </cfRule>
    <cfRule type="cellIs" dxfId="135" priority="87" stopIfTrue="1" operator="equal">
      <formula>"▼矛盾"</formula>
    </cfRule>
  </conditionalFormatting>
  <conditionalFormatting sqref="AH30">
    <cfRule type="cellIs" dxfId="134" priority="88" stopIfTrue="1" operator="greaterThanOrEqual">
      <formula>"●適合"</formula>
    </cfRule>
    <cfRule type="cellIs" dxfId="133" priority="89" stopIfTrue="1" operator="equal">
      <formula>"◆未達"</formula>
    </cfRule>
    <cfRule type="cellIs" dxfId="132" priority="90" stopIfTrue="1" operator="equal">
      <formula>"▼矛盾"</formula>
    </cfRule>
  </conditionalFormatting>
  <conditionalFormatting sqref="AM33:AP33">
    <cfRule type="cellIs" dxfId="131" priority="91" stopIfTrue="1" operator="greaterThanOrEqual">
      <formula>"●適合"</formula>
    </cfRule>
    <cfRule type="cellIs" dxfId="130" priority="92" stopIfTrue="1" operator="equal">
      <formula>"◆未達"</formula>
    </cfRule>
    <cfRule type="cellIs" dxfId="129" priority="93" stopIfTrue="1" operator="equal">
      <formula>"▼矛盾"</formula>
    </cfRule>
  </conditionalFormatting>
  <conditionalFormatting sqref="AH32">
    <cfRule type="cellIs" dxfId="128" priority="94" stopIfTrue="1" operator="greaterThanOrEqual">
      <formula>"●適合"</formula>
    </cfRule>
    <cfRule type="cellIs" dxfId="127" priority="95" stopIfTrue="1" operator="equal">
      <formula>"◆未達"</formula>
    </cfRule>
    <cfRule type="cellIs" dxfId="126" priority="96" stopIfTrue="1" operator="equal">
      <formula>"▼矛盾"</formula>
    </cfRule>
  </conditionalFormatting>
  <conditionalFormatting sqref="AM36:AP36">
    <cfRule type="cellIs" dxfId="125" priority="97" stopIfTrue="1" operator="greaterThanOrEqual">
      <formula>"●適合"</formula>
    </cfRule>
    <cfRule type="cellIs" dxfId="124" priority="98" stopIfTrue="1" operator="equal">
      <formula>"◆未達"</formula>
    </cfRule>
    <cfRule type="cellIs" dxfId="123" priority="99" stopIfTrue="1" operator="equal">
      <formula>"▼矛盾"</formula>
    </cfRule>
  </conditionalFormatting>
  <conditionalFormatting sqref="AH35">
    <cfRule type="cellIs" dxfId="122" priority="100" stopIfTrue="1" operator="greaterThanOrEqual">
      <formula>"●適合"</formula>
    </cfRule>
    <cfRule type="cellIs" dxfId="121" priority="101" stopIfTrue="1" operator="equal">
      <formula>"◆未達"</formula>
    </cfRule>
    <cfRule type="cellIs" dxfId="120" priority="102" stopIfTrue="1" operator="equal">
      <formula>"▼矛盾"</formula>
    </cfRule>
  </conditionalFormatting>
  <conditionalFormatting sqref="AM38:AP38">
    <cfRule type="cellIs" dxfId="119" priority="103" stopIfTrue="1" operator="greaterThanOrEqual">
      <formula>"●適合"</formula>
    </cfRule>
    <cfRule type="cellIs" dxfId="118" priority="104" stopIfTrue="1" operator="equal">
      <formula>"◆未達"</formula>
    </cfRule>
    <cfRule type="cellIs" dxfId="117" priority="105" stopIfTrue="1" operator="equal">
      <formula>"▼矛盾"</formula>
    </cfRule>
  </conditionalFormatting>
  <conditionalFormatting sqref="AH37">
    <cfRule type="cellIs" dxfId="116" priority="106" stopIfTrue="1" operator="greaterThanOrEqual">
      <formula>"●適合"</formula>
    </cfRule>
    <cfRule type="cellIs" dxfId="115" priority="107" stopIfTrue="1" operator="equal">
      <formula>"◆未達"</formula>
    </cfRule>
    <cfRule type="cellIs" dxfId="114" priority="108" stopIfTrue="1" operator="equal">
      <formula>"▼矛盾"</formula>
    </cfRule>
  </conditionalFormatting>
  <conditionalFormatting sqref="AM41:AP41">
    <cfRule type="cellIs" dxfId="113" priority="109" stopIfTrue="1" operator="greaterThanOrEqual">
      <formula>"●適合"</formula>
    </cfRule>
    <cfRule type="cellIs" dxfId="112" priority="110" stopIfTrue="1" operator="equal">
      <formula>"◆未達"</formula>
    </cfRule>
    <cfRule type="cellIs" dxfId="111" priority="111" stopIfTrue="1" operator="equal">
      <formula>"▼矛盾"</formula>
    </cfRule>
  </conditionalFormatting>
  <conditionalFormatting sqref="AH40">
    <cfRule type="cellIs" dxfId="110" priority="112" stopIfTrue="1" operator="greaterThanOrEqual">
      <formula>"●適合"</formula>
    </cfRule>
    <cfRule type="cellIs" dxfId="109" priority="113" stopIfTrue="1" operator="equal">
      <formula>"◆未達"</formula>
    </cfRule>
    <cfRule type="cellIs" dxfId="108" priority="114" stopIfTrue="1" operator="equal">
      <formula>"▼矛盾"</formula>
    </cfRule>
  </conditionalFormatting>
  <conditionalFormatting sqref="AM43:AP43">
    <cfRule type="cellIs" dxfId="107" priority="115" stopIfTrue="1" operator="greaterThanOrEqual">
      <formula>"●適合"</formula>
    </cfRule>
    <cfRule type="cellIs" dxfId="106" priority="116" stopIfTrue="1" operator="equal">
      <formula>"◆未達"</formula>
    </cfRule>
    <cfRule type="cellIs" dxfId="105" priority="117" stopIfTrue="1" operator="equal">
      <formula>"▼矛盾"</formula>
    </cfRule>
  </conditionalFormatting>
  <conditionalFormatting sqref="AH42">
    <cfRule type="cellIs" dxfId="104" priority="118" stopIfTrue="1" operator="greaterThanOrEqual">
      <formula>"●適合"</formula>
    </cfRule>
    <cfRule type="cellIs" dxfId="103" priority="119" stopIfTrue="1" operator="equal">
      <formula>"◆未達"</formula>
    </cfRule>
    <cfRule type="cellIs" dxfId="102" priority="120" stopIfTrue="1" operator="equal">
      <formula>"▼矛盾"</formula>
    </cfRule>
  </conditionalFormatting>
  <conditionalFormatting sqref="AM45:AP45">
    <cfRule type="cellIs" dxfId="101" priority="121" stopIfTrue="1" operator="greaterThanOrEqual">
      <formula>"●適合"</formula>
    </cfRule>
    <cfRule type="cellIs" dxfId="100" priority="122" stopIfTrue="1" operator="equal">
      <formula>"◆未達"</formula>
    </cfRule>
    <cfRule type="cellIs" dxfId="99" priority="123" stopIfTrue="1" operator="equal">
      <formula>"▼矛盾"</formula>
    </cfRule>
  </conditionalFormatting>
  <conditionalFormatting sqref="AH44">
    <cfRule type="cellIs" dxfId="98" priority="124" stopIfTrue="1" operator="greaterThanOrEqual">
      <formula>"●適合"</formula>
    </cfRule>
    <cfRule type="cellIs" dxfId="97" priority="125" stopIfTrue="1" operator="equal">
      <formula>"◆未達"</formula>
    </cfRule>
    <cfRule type="cellIs" dxfId="96" priority="126" stopIfTrue="1" operator="equal">
      <formula>"▼矛盾"</formula>
    </cfRule>
  </conditionalFormatting>
  <conditionalFormatting sqref="AM47:AP47">
    <cfRule type="cellIs" dxfId="95" priority="127" stopIfTrue="1" operator="greaterThanOrEqual">
      <formula>"●適合"</formula>
    </cfRule>
    <cfRule type="cellIs" dxfId="94" priority="128" stopIfTrue="1" operator="equal">
      <formula>"◆未達"</formula>
    </cfRule>
    <cfRule type="cellIs" dxfId="93" priority="129" stopIfTrue="1" operator="equal">
      <formula>"▼矛盾"</formula>
    </cfRule>
  </conditionalFormatting>
  <conditionalFormatting sqref="AH46">
    <cfRule type="cellIs" dxfId="92" priority="130" stopIfTrue="1" operator="greaterThanOrEqual">
      <formula>"●適合"</formula>
    </cfRule>
    <cfRule type="cellIs" dxfId="91" priority="131" stopIfTrue="1" operator="equal">
      <formula>"◆未達"</formula>
    </cfRule>
    <cfRule type="cellIs" dxfId="90" priority="132" stopIfTrue="1" operator="equal">
      <formula>"▼矛盾"</formula>
    </cfRule>
  </conditionalFormatting>
  <conditionalFormatting sqref="AH136:AI136 AM137:AQ137">
    <cfRule type="cellIs" dxfId="89" priority="133" stopIfTrue="1" operator="greaterThanOrEqual">
      <formula>"●適合"</formula>
    </cfRule>
    <cfRule type="cellIs" dxfId="88" priority="134" stopIfTrue="1" operator="equal">
      <formula>"◆未達"</formula>
    </cfRule>
    <cfRule type="cellIs" dxfId="87" priority="135" stopIfTrue="1" operator="equal">
      <formula>"▼矛盾"</formula>
    </cfRule>
  </conditionalFormatting>
  <conditionalFormatting sqref="AQ145:AR145 AM145:AO145">
    <cfRule type="cellIs" dxfId="86" priority="136" stopIfTrue="1" operator="greaterThanOrEqual">
      <formula>"●適合"</formula>
    </cfRule>
    <cfRule type="cellIs" dxfId="85" priority="137" stopIfTrue="1" operator="equal">
      <formula>"◆未達"</formula>
    </cfRule>
    <cfRule type="cellIs" dxfId="84" priority="138" stopIfTrue="1" operator="equal">
      <formula>"▼矛盾"</formula>
    </cfRule>
  </conditionalFormatting>
  <conditionalFormatting sqref="AP145">
    <cfRule type="cellIs" dxfId="83" priority="139" stopIfTrue="1" operator="greaterThanOrEqual">
      <formula>"●適合"</formula>
    </cfRule>
    <cfRule type="cellIs" dxfId="82" priority="140" stopIfTrue="1" operator="equal">
      <formula>"◆未達"</formula>
    </cfRule>
    <cfRule type="cellIs" dxfId="81" priority="141" stopIfTrue="1" operator="equal">
      <formula>"▼矛盾"</formula>
    </cfRule>
  </conditionalFormatting>
  <conditionalFormatting sqref="AN143:AQ143">
    <cfRule type="cellIs" dxfId="80" priority="142" stopIfTrue="1" operator="greaterThanOrEqual">
      <formula>"●適合"</formula>
    </cfRule>
    <cfRule type="cellIs" dxfId="79" priority="143" stopIfTrue="1" operator="equal">
      <formula>"◆未達"</formula>
    </cfRule>
    <cfRule type="cellIs" dxfId="78" priority="144" stopIfTrue="1" operator="equal">
      <formula>"▼矛盾"</formula>
    </cfRule>
  </conditionalFormatting>
  <conditionalFormatting sqref="AM143">
    <cfRule type="cellIs" dxfId="77" priority="145" stopIfTrue="1" operator="greaterThanOrEqual">
      <formula>"●適合"</formula>
    </cfRule>
    <cfRule type="cellIs" dxfId="76" priority="146" stopIfTrue="1" operator="equal">
      <formula>"◆未達"</formula>
    </cfRule>
    <cfRule type="cellIs" dxfId="75" priority="147" stopIfTrue="1" operator="equal">
      <formula>"▼矛盾"</formula>
    </cfRule>
  </conditionalFormatting>
  <conditionalFormatting sqref="AN152:AQ152">
    <cfRule type="cellIs" dxfId="74" priority="148" stopIfTrue="1" operator="greaterThanOrEqual">
      <formula>"●適合"</formula>
    </cfRule>
    <cfRule type="cellIs" dxfId="73" priority="149" stopIfTrue="1" operator="equal">
      <formula>"◆未達"</formula>
    </cfRule>
    <cfRule type="cellIs" dxfId="72" priority="150" stopIfTrue="1" operator="equal">
      <formula>"▼矛盾"</formula>
    </cfRule>
  </conditionalFormatting>
  <conditionalFormatting sqref="AM152">
    <cfRule type="cellIs" dxfId="71" priority="151" stopIfTrue="1" operator="greaterThanOrEqual">
      <formula>"●適合"</formula>
    </cfRule>
    <cfRule type="cellIs" dxfId="70" priority="152" stopIfTrue="1" operator="equal">
      <formula>"◆未達"</formula>
    </cfRule>
    <cfRule type="cellIs" dxfId="69" priority="153" stopIfTrue="1" operator="equal">
      <formula>"▼矛盾"</formula>
    </cfRule>
  </conditionalFormatting>
  <conditionalFormatting sqref="AQ154:AR154 AM154:AO154">
    <cfRule type="cellIs" dxfId="68" priority="154" stopIfTrue="1" operator="greaterThanOrEqual">
      <formula>"●適合"</formula>
    </cfRule>
    <cfRule type="cellIs" dxfId="67" priority="155" stopIfTrue="1" operator="equal">
      <formula>"◆未達"</formula>
    </cfRule>
    <cfRule type="cellIs" dxfId="66" priority="156" stopIfTrue="1" operator="equal">
      <formula>"▼矛盾"</formula>
    </cfRule>
  </conditionalFormatting>
  <conditionalFormatting sqref="AP154">
    <cfRule type="cellIs" dxfId="65" priority="157" stopIfTrue="1" operator="greaterThanOrEqual">
      <formula>"●適合"</formula>
    </cfRule>
    <cfRule type="cellIs" dxfId="64" priority="158" stopIfTrue="1" operator="equal">
      <formula>"◆未達"</formula>
    </cfRule>
    <cfRule type="cellIs" dxfId="63" priority="159" stopIfTrue="1" operator="equal">
      <formula>"▼矛盾"</formula>
    </cfRule>
  </conditionalFormatting>
  <conditionalFormatting sqref="AM161:AQ161">
    <cfRule type="cellIs" dxfId="62" priority="160" stopIfTrue="1" operator="greaterThanOrEqual">
      <formula>"●適合"</formula>
    </cfRule>
    <cfRule type="cellIs" dxfId="61" priority="161" stopIfTrue="1" operator="equal">
      <formula>"◆未達"</formula>
    </cfRule>
    <cfRule type="cellIs" dxfId="60" priority="162" stopIfTrue="1" operator="equal">
      <formula>"▼矛盾"</formula>
    </cfRule>
  </conditionalFormatting>
  <conditionalFormatting sqref="AQ163:AR163 AM163:AO163">
    <cfRule type="cellIs" dxfId="59" priority="163" stopIfTrue="1" operator="greaterThanOrEqual">
      <formula>"●適合"</formula>
    </cfRule>
    <cfRule type="cellIs" dxfId="58" priority="164" stopIfTrue="1" operator="equal">
      <formula>"◆未達"</formula>
    </cfRule>
    <cfRule type="cellIs" dxfId="57" priority="165" stopIfTrue="1" operator="equal">
      <formula>"▼矛盾"</formula>
    </cfRule>
  </conditionalFormatting>
  <conditionalFormatting sqref="AP163">
    <cfRule type="cellIs" dxfId="56" priority="166" stopIfTrue="1" operator="greaterThanOrEqual">
      <formula>"●適合"</formula>
    </cfRule>
    <cfRule type="cellIs" dxfId="55" priority="167" stopIfTrue="1" operator="equal">
      <formula>"◆未達"</formula>
    </cfRule>
    <cfRule type="cellIs" dxfId="54" priority="168" stopIfTrue="1" operator="equal">
      <formula>"▼矛盾"</formula>
    </cfRule>
  </conditionalFormatting>
  <conditionalFormatting sqref="AH253:AI254 AH256:AI260 AM254:AQ254 AM256:AP260 AQ256:AQ257 AQ259:AQ260">
    <cfRule type="cellIs" dxfId="53" priority="169" stopIfTrue="1" operator="greaterThanOrEqual">
      <formula>"●適合"</formula>
    </cfRule>
    <cfRule type="cellIs" dxfId="52" priority="170" stopIfTrue="1" operator="equal">
      <formula>"◆未達"</formula>
    </cfRule>
    <cfRule type="cellIs" dxfId="51" priority="171" stopIfTrue="1" operator="equal">
      <formula>"▼矛盾"</formula>
    </cfRule>
  </conditionalFormatting>
  <conditionalFormatting sqref="AJ54">
    <cfRule type="cellIs" dxfId="50" priority="172" stopIfTrue="1" operator="greaterThanOrEqual">
      <formula>"●適合"</formula>
    </cfRule>
    <cfRule type="cellIs" dxfId="49" priority="173" stopIfTrue="1" operator="equal">
      <formula>"◆未達"</formula>
    </cfRule>
    <cfRule type="cellIs" dxfId="48" priority="174" stopIfTrue="1" operator="equal">
      <formula>"▼矛盾"</formula>
    </cfRule>
  </conditionalFormatting>
  <conditionalFormatting sqref="AP55">
    <cfRule type="cellIs" dxfId="47" priority="175" stopIfTrue="1" operator="greaterThanOrEqual">
      <formula>"●適合"</formula>
    </cfRule>
    <cfRule type="cellIs" dxfId="46" priority="176" stopIfTrue="1" operator="equal">
      <formula>"◆未達"</formula>
    </cfRule>
    <cfRule type="cellIs" dxfId="45" priority="177" stopIfTrue="1" operator="equal">
      <formula>"▼矛盾"</formula>
    </cfRule>
  </conditionalFormatting>
  <conditionalFormatting sqref="AT55">
    <cfRule type="cellIs" dxfId="44" priority="178" stopIfTrue="1" operator="greaterThanOrEqual">
      <formula>"●適合"</formula>
    </cfRule>
    <cfRule type="cellIs" dxfId="43" priority="179" stopIfTrue="1" operator="equal">
      <formula>"◆未達"</formula>
    </cfRule>
    <cfRule type="cellIs" dxfId="42" priority="180" stopIfTrue="1" operator="equal">
      <formula>"▼矛盾"</formula>
    </cfRule>
  </conditionalFormatting>
  <conditionalFormatting sqref="AM87:AO87 AQ87:AS87">
    <cfRule type="cellIs" dxfId="41" priority="181" stopIfTrue="1" operator="greaterThanOrEqual">
      <formula>"●適合"</formula>
    </cfRule>
    <cfRule type="cellIs" dxfId="40" priority="182" stopIfTrue="1" operator="equal">
      <formula>"◆未達"</formula>
    </cfRule>
    <cfRule type="cellIs" dxfId="39" priority="183" stopIfTrue="1" operator="equal">
      <formula>"▼矛盾"</formula>
    </cfRule>
  </conditionalFormatting>
  <conditionalFormatting sqref="AP87">
    <cfRule type="cellIs" dxfId="38" priority="184" stopIfTrue="1" operator="greaterThanOrEqual">
      <formula>"●適合"</formula>
    </cfRule>
    <cfRule type="cellIs" dxfId="37" priority="185" stopIfTrue="1" operator="equal">
      <formula>"◆未達"</formula>
    </cfRule>
    <cfRule type="cellIs" dxfId="36" priority="186" stopIfTrue="1" operator="equal">
      <formula>"▼矛盾"</formula>
    </cfRule>
  </conditionalFormatting>
  <conditionalFormatting sqref="AT87">
    <cfRule type="cellIs" dxfId="35" priority="187" stopIfTrue="1" operator="greaterThanOrEqual">
      <formula>"●適合"</formula>
    </cfRule>
    <cfRule type="cellIs" dxfId="34" priority="188" stopIfTrue="1" operator="equal">
      <formula>"◆未達"</formula>
    </cfRule>
    <cfRule type="cellIs" dxfId="33" priority="189"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47" min="1" max="28" man="1"/>
    <brk id="90" min="1" max="28" man="1"/>
    <brk id="159" min="1" max="28" man="1"/>
    <brk id="219" min="1" max="28" man="1"/>
    <brk id="271"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32"/>
  <sheetViews>
    <sheetView showGridLines="0" view="pageBreakPreview" topLeftCell="B1" zoomScale="85" zoomScaleNormal="100" zoomScaleSheetLayoutView="85" workbookViewId="0">
      <selection activeCell="J9" sqref="J9:K10"/>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656"/>
      <c r="C2" s="656"/>
      <c r="D2" s="656"/>
      <c r="E2" s="656"/>
      <c r="H2" s="3"/>
      <c r="I2" s="4"/>
      <c r="J2" s="4"/>
      <c r="K2" s="4"/>
      <c r="L2" s="4"/>
      <c r="M2" s="4"/>
      <c r="N2" s="4"/>
      <c r="O2" s="4"/>
      <c r="P2" s="4"/>
      <c r="Q2" s="4"/>
      <c r="AB2" s="9"/>
      <c r="AC2" s="5"/>
    </row>
    <row r="3" spans="2:88" ht="35.25" customHeight="1" x14ac:dyDescent="0.15">
      <c r="B3" s="550" t="s">
        <v>511</v>
      </c>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row>
    <row r="4" spans="2:88" ht="24" customHeight="1" x14ac:dyDescent="0.15">
      <c r="B4" s="5"/>
      <c r="C4" s="5"/>
      <c r="D4" s="475"/>
      <c r="E4" s="716"/>
      <c r="F4" s="236"/>
      <c r="G4" s="236"/>
      <c r="H4" s="237"/>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4" customHeight="1" thickBot="1" x14ac:dyDescent="0.2">
      <c r="B5" s="12"/>
      <c r="C5" s="11"/>
      <c r="D5" s="11"/>
      <c r="I5" s="463" t="s">
        <v>71</v>
      </c>
      <c r="J5" s="463"/>
      <c r="K5" s="463"/>
      <c r="L5" s="463"/>
      <c r="M5" s="463"/>
      <c r="N5" s="463"/>
      <c r="O5" s="463"/>
      <c r="P5" s="463"/>
      <c r="Q5" s="463"/>
      <c r="R5" s="463" t="s">
        <v>432</v>
      </c>
      <c r="S5" s="463"/>
      <c r="T5" s="463"/>
      <c r="U5" s="463"/>
      <c r="V5" s="463"/>
      <c r="W5" s="463"/>
      <c r="X5" s="463"/>
      <c r="Y5" s="463"/>
      <c r="Z5" s="463"/>
      <c r="AA5" s="463"/>
      <c r="AB5" s="463"/>
      <c r="AC5" s="13" t="s">
        <v>72</v>
      </c>
      <c r="AH5" s="662" t="s">
        <v>431</v>
      </c>
      <c r="AI5" s="663"/>
      <c r="AJ5" s="663"/>
    </row>
    <row r="6" spans="2:88" ht="32.1" customHeight="1" thickBot="1" x14ac:dyDescent="0.2">
      <c r="B6" s="421" t="s">
        <v>73</v>
      </c>
      <c r="C6" s="422"/>
      <c r="D6" s="423"/>
      <c r="E6" s="423"/>
      <c r="F6" s="423"/>
      <c r="G6" s="423"/>
      <c r="H6" s="423"/>
      <c r="I6" s="424" t="s">
        <v>74</v>
      </c>
      <c r="J6" s="425"/>
      <c r="K6" s="425"/>
      <c r="L6" s="425"/>
      <c r="M6" s="425"/>
      <c r="N6" s="425"/>
      <c r="O6" s="425"/>
      <c r="P6" s="425"/>
      <c r="Q6" s="426"/>
      <c r="R6" s="424" t="s">
        <v>75</v>
      </c>
      <c r="S6" s="425"/>
      <c r="T6" s="425"/>
      <c r="U6" s="425"/>
      <c r="V6" s="425"/>
      <c r="W6" s="425"/>
      <c r="X6" s="425"/>
      <c r="Y6" s="425"/>
      <c r="Z6" s="425"/>
      <c r="AA6" s="425"/>
      <c r="AB6" s="426"/>
      <c r="AC6" s="15" t="s">
        <v>76</v>
      </c>
      <c r="AH6" s="14" t="s">
        <v>77</v>
      </c>
      <c r="AI6" s="14"/>
      <c r="AJ6" s="14" t="s">
        <v>78</v>
      </c>
    </row>
    <row r="7" spans="2:88" ht="22.5" customHeight="1" thickBot="1" x14ac:dyDescent="0.2">
      <c r="B7" s="313" t="s">
        <v>501</v>
      </c>
      <c r="C7" s="249"/>
      <c r="D7" s="250"/>
      <c r="E7" s="250"/>
      <c r="F7" s="250"/>
      <c r="G7" s="250"/>
      <c r="H7" s="250"/>
      <c r="I7" s="251"/>
      <c r="J7" s="251"/>
      <c r="K7" s="251"/>
      <c r="L7" s="251"/>
      <c r="M7" s="251"/>
      <c r="N7" s="251"/>
      <c r="O7" s="251"/>
      <c r="P7" s="251"/>
      <c r="Q7" s="251"/>
      <c r="R7" s="252"/>
      <c r="S7" s="252"/>
      <c r="T7" s="252"/>
      <c r="U7" s="252"/>
      <c r="V7" s="252"/>
      <c r="W7" s="252"/>
      <c r="X7" s="252"/>
      <c r="Y7" s="252"/>
      <c r="Z7" s="252"/>
      <c r="AA7" s="252"/>
      <c r="AB7" s="252"/>
      <c r="AC7" s="253"/>
      <c r="AH7" s="14"/>
      <c r="AI7" s="14"/>
      <c r="AJ7" s="14"/>
      <c r="BB7" s="2"/>
      <c r="BC7" s="2"/>
      <c r="BD7" s="2"/>
      <c r="BF7" s="2"/>
      <c r="BJ7" s="1"/>
      <c r="BK7" s="1"/>
      <c r="BL7" s="1"/>
      <c r="BM7" s="1"/>
      <c r="BN7" s="1"/>
    </row>
    <row r="8" spans="2:88" ht="33" customHeight="1" x14ac:dyDescent="0.15">
      <c r="B8" s="267" t="s">
        <v>513</v>
      </c>
      <c r="C8" s="269"/>
      <c r="D8" s="269"/>
      <c r="E8" s="269"/>
      <c r="F8" s="269"/>
      <c r="G8" s="269"/>
      <c r="H8" s="270"/>
      <c r="I8" s="277"/>
      <c r="J8" s="275"/>
      <c r="K8" s="275"/>
      <c r="L8" s="272"/>
      <c r="M8" s="272"/>
      <c r="N8" s="275"/>
      <c r="O8" s="275"/>
      <c r="P8" s="275"/>
      <c r="Q8" s="275"/>
      <c r="R8" s="329"/>
      <c r="S8" s="330"/>
      <c r="T8" s="330"/>
      <c r="U8" s="330"/>
      <c r="V8" s="330"/>
      <c r="W8" s="330"/>
      <c r="X8" s="330"/>
      <c r="Y8" s="330"/>
      <c r="Z8" s="330"/>
      <c r="AA8" s="330"/>
      <c r="AB8" s="331"/>
      <c r="AC8" s="254"/>
      <c r="AH8" s="14"/>
      <c r="AI8" s="14"/>
      <c r="AJ8" s="14"/>
      <c r="BB8" s="2"/>
      <c r="BC8" s="2"/>
      <c r="BD8" s="2"/>
      <c r="BF8" s="2"/>
      <c r="BJ8" s="1"/>
      <c r="BK8" s="1"/>
      <c r="BL8" s="1"/>
      <c r="BM8" s="1"/>
      <c r="BN8" s="1"/>
    </row>
    <row r="9" spans="2:88" ht="14.25" customHeight="1" x14ac:dyDescent="0.15">
      <c r="B9" s="267"/>
      <c r="C9" s="329" t="s">
        <v>444</v>
      </c>
      <c r="D9" s="330"/>
      <c r="E9" s="330"/>
      <c r="F9" s="330"/>
      <c r="G9" s="330"/>
      <c r="H9" s="331"/>
      <c r="I9" s="342" t="s">
        <v>69</v>
      </c>
      <c r="J9" s="353" t="s">
        <v>307</v>
      </c>
      <c r="K9" s="353"/>
      <c r="L9" s="290"/>
      <c r="M9" s="291"/>
      <c r="N9" s="337" t="s">
        <v>81</v>
      </c>
      <c r="O9" s="335" t="s">
        <v>308</v>
      </c>
      <c r="P9" s="335"/>
      <c r="Q9" s="273"/>
      <c r="R9" s="357"/>
      <c r="S9" s="358"/>
      <c r="T9" s="358"/>
      <c r="U9" s="358"/>
      <c r="V9" s="358"/>
      <c r="W9" s="358"/>
      <c r="X9" s="358"/>
      <c r="Y9" s="358"/>
      <c r="Z9" s="358"/>
      <c r="AA9" s="358"/>
      <c r="AB9" s="359"/>
      <c r="AC9" s="722"/>
      <c r="AE9" s="35" t="str">
        <f>I9</f>
        <v>□</v>
      </c>
      <c r="AH9" s="36" t="str">
        <f>IF(AE9&amp;AE10="■□","●適合",IF(AE9&amp;AE10="□■","◆未達",IF(AE9&amp;AE10="□□","■未答","▼矛盾")))</f>
        <v>■未答</v>
      </c>
      <c r="AI9" s="14"/>
      <c r="AJ9" s="14"/>
      <c r="AL9" s="30" t="s">
        <v>83</v>
      </c>
      <c r="AM9" s="39" t="s">
        <v>84</v>
      </c>
      <c r="AN9" s="39" t="s">
        <v>85</v>
      </c>
      <c r="AO9" s="39" t="s">
        <v>86</v>
      </c>
      <c r="AP9" s="39" t="s">
        <v>87</v>
      </c>
      <c r="BB9" s="2"/>
      <c r="BC9" s="2"/>
      <c r="BD9" s="2"/>
      <c r="BF9" s="2"/>
      <c r="BJ9" s="1"/>
      <c r="BK9" s="1"/>
      <c r="BL9" s="1"/>
      <c r="BM9" s="1"/>
      <c r="BN9" s="1"/>
    </row>
    <row r="10" spans="2:88" ht="14.25" customHeight="1" x14ac:dyDescent="0.15">
      <c r="B10" s="267"/>
      <c r="C10" s="339"/>
      <c r="D10" s="340"/>
      <c r="E10" s="340"/>
      <c r="F10" s="340"/>
      <c r="G10" s="340"/>
      <c r="H10" s="341"/>
      <c r="I10" s="343"/>
      <c r="J10" s="355"/>
      <c r="K10" s="355"/>
      <c r="L10" s="288"/>
      <c r="M10" s="289"/>
      <c r="N10" s="338"/>
      <c r="O10" s="336"/>
      <c r="P10" s="336"/>
      <c r="Q10" s="276"/>
      <c r="R10" s="357"/>
      <c r="S10" s="358"/>
      <c r="T10" s="358"/>
      <c r="U10" s="358"/>
      <c r="V10" s="358"/>
      <c r="W10" s="358"/>
      <c r="X10" s="358"/>
      <c r="Y10" s="358"/>
      <c r="Z10" s="358"/>
      <c r="AA10" s="358"/>
      <c r="AB10" s="359"/>
      <c r="AC10" s="723"/>
      <c r="AE10" s="1" t="str">
        <f>N9</f>
        <v>□</v>
      </c>
      <c r="AH10" s="14"/>
      <c r="AI10" s="14"/>
      <c r="AJ10" s="14"/>
      <c r="AM10" s="36" t="s">
        <v>66</v>
      </c>
      <c r="AN10" s="36" t="s">
        <v>67</v>
      </c>
      <c r="AO10" s="38" t="s">
        <v>88</v>
      </c>
      <c r="AP10" s="38" t="s">
        <v>68</v>
      </c>
      <c r="BB10" s="2"/>
      <c r="BC10" s="2"/>
      <c r="BD10" s="2"/>
      <c r="BF10" s="2"/>
      <c r="BJ10" s="1"/>
      <c r="BK10" s="1"/>
      <c r="BL10" s="1"/>
      <c r="BM10" s="1"/>
      <c r="BN10" s="1"/>
    </row>
    <row r="11" spans="2:88" ht="14.25" customHeight="1" x14ac:dyDescent="0.15">
      <c r="B11" s="267"/>
      <c r="C11" s="329" t="s">
        <v>445</v>
      </c>
      <c r="D11" s="330"/>
      <c r="E11" s="330"/>
      <c r="F11" s="330"/>
      <c r="G11" s="330"/>
      <c r="H11" s="331"/>
      <c r="I11" s="342" t="s">
        <v>69</v>
      </c>
      <c r="J11" s="353" t="s">
        <v>307</v>
      </c>
      <c r="K11" s="353"/>
      <c r="L11" s="290"/>
      <c r="M11" s="291"/>
      <c r="N11" s="337" t="s">
        <v>81</v>
      </c>
      <c r="O11" s="335" t="s">
        <v>308</v>
      </c>
      <c r="P11" s="335"/>
      <c r="Q11" s="273"/>
      <c r="R11" s="357"/>
      <c r="S11" s="358"/>
      <c r="T11" s="358"/>
      <c r="U11" s="358"/>
      <c r="V11" s="358"/>
      <c r="W11" s="358"/>
      <c r="X11" s="358"/>
      <c r="Y11" s="358"/>
      <c r="Z11" s="358"/>
      <c r="AA11" s="358"/>
      <c r="AB11" s="359"/>
      <c r="AC11" s="722"/>
      <c r="AE11" s="35" t="str">
        <f>I11</f>
        <v>□</v>
      </c>
      <c r="AH11" s="36" t="str">
        <f>IF(AE11&amp;AE12="■□","●適合",IF(AE11&amp;AE12="□■","◆未達",IF(AE11&amp;AE12="□□","■未答","▼矛盾")))</f>
        <v>■未答</v>
      </c>
      <c r="AI11" s="14"/>
      <c r="AJ11" s="14"/>
      <c r="AL11" s="30" t="s">
        <v>83</v>
      </c>
      <c r="AM11" s="39" t="s">
        <v>84</v>
      </c>
      <c r="AN11" s="39" t="s">
        <v>85</v>
      </c>
      <c r="AO11" s="39" t="s">
        <v>86</v>
      </c>
      <c r="AP11" s="39" t="s">
        <v>87</v>
      </c>
      <c r="BB11" s="2"/>
      <c r="BC11" s="2"/>
      <c r="BD11" s="2"/>
      <c r="BF11" s="2"/>
      <c r="BJ11" s="1"/>
      <c r="BK11" s="1"/>
      <c r="BL11" s="1"/>
      <c r="BM11" s="1"/>
      <c r="BN11" s="1"/>
    </row>
    <row r="12" spans="2:88" ht="14.25" customHeight="1" x14ac:dyDescent="0.15">
      <c r="B12" s="267"/>
      <c r="C12" s="339"/>
      <c r="D12" s="340"/>
      <c r="E12" s="340"/>
      <c r="F12" s="340"/>
      <c r="G12" s="340"/>
      <c r="H12" s="341"/>
      <c r="I12" s="343"/>
      <c r="J12" s="355"/>
      <c r="K12" s="355"/>
      <c r="L12" s="288"/>
      <c r="M12" s="289"/>
      <c r="N12" s="338"/>
      <c r="O12" s="336"/>
      <c r="P12" s="336"/>
      <c r="Q12" s="276"/>
      <c r="R12" s="357"/>
      <c r="S12" s="358"/>
      <c r="T12" s="358"/>
      <c r="U12" s="358"/>
      <c r="V12" s="358"/>
      <c r="W12" s="358"/>
      <c r="X12" s="358"/>
      <c r="Y12" s="358"/>
      <c r="Z12" s="358"/>
      <c r="AA12" s="358"/>
      <c r="AB12" s="359"/>
      <c r="AC12" s="723"/>
      <c r="AE12" s="1" t="str">
        <f>N11</f>
        <v>□</v>
      </c>
      <c r="AH12" s="14"/>
      <c r="AI12" s="14"/>
      <c r="AJ12" s="14"/>
      <c r="AM12" s="36" t="s">
        <v>66</v>
      </c>
      <c r="AN12" s="36" t="s">
        <v>67</v>
      </c>
      <c r="AO12" s="38" t="s">
        <v>88</v>
      </c>
      <c r="AP12" s="38" t="s">
        <v>68</v>
      </c>
      <c r="BB12" s="2"/>
      <c r="BC12" s="2"/>
      <c r="BD12" s="2"/>
      <c r="BF12" s="2"/>
      <c r="BJ12" s="1"/>
      <c r="BK12" s="1"/>
      <c r="BL12" s="1"/>
      <c r="BM12" s="1"/>
      <c r="BN12" s="1"/>
    </row>
    <row r="13" spans="2:88" ht="14.25" customHeight="1" x14ac:dyDescent="0.15">
      <c r="B13" s="267"/>
      <c r="C13" s="329" t="s">
        <v>500</v>
      </c>
      <c r="D13" s="330"/>
      <c r="E13" s="330"/>
      <c r="F13" s="330"/>
      <c r="G13" s="330"/>
      <c r="H13" s="331"/>
      <c r="I13" s="342" t="s">
        <v>69</v>
      </c>
      <c r="J13" s="353" t="s">
        <v>307</v>
      </c>
      <c r="K13" s="353"/>
      <c r="L13" s="290"/>
      <c r="M13" s="291"/>
      <c r="N13" s="337" t="s">
        <v>81</v>
      </c>
      <c r="O13" s="335" t="s">
        <v>308</v>
      </c>
      <c r="P13" s="335"/>
      <c r="Q13" s="273"/>
      <c r="R13" s="357"/>
      <c r="S13" s="358"/>
      <c r="T13" s="358"/>
      <c r="U13" s="358"/>
      <c r="V13" s="358"/>
      <c r="W13" s="358"/>
      <c r="X13" s="358"/>
      <c r="Y13" s="358"/>
      <c r="Z13" s="358"/>
      <c r="AA13" s="358"/>
      <c r="AB13" s="359"/>
      <c r="AC13" s="722"/>
      <c r="AE13" s="35" t="str">
        <f>I13</f>
        <v>□</v>
      </c>
      <c r="AH13" s="36" t="str">
        <f>IF(AE13&amp;AE14="■□","●適合",IF(AE13&amp;AE14="□■","◆未達",IF(AE13&amp;AE14="□□","■未答","▼矛盾")))</f>
        <v>■未答</v>
      </c>
      <c r="AI13" s="14"/>
      <c r="AJ13" s="14"/>
      <c r="AL13" s="30" t="s">
        <v>83</v>
      </c>
      <c r="AM13" s="39" t="s">
        <v>84</v>
      </c>
      <c r="AN13" s="39" t="s">
        <v>85</v>
      </c>
      <c r="AO13" s="39" t="s">
        <v>86</v>
      </c>
      <c r="AP13" s="39" t="s">
        <v>87</v>
      </c>
      <c r="BB13" s="2"/>
      <c r="BC13" s="2"/>
      <c r="BD13" s="2"/>
      <c r="BF13" s="2"/>
      <c r="BJ13" s="1"/>
      <c r="BK13" s="1"/>
      <c r="BL13" s="1"/>
      <c r="BM13" s="1"/>
      <c r="BN13" s="1"/>
    </row>
    <row r="14" spans="2:88" ht="14.25" customHeight="1" thickBot="1" x14ac:dyDescent="0.2">
      <c r="B14" s="268"/>
      <c r="C14" s="339"/>
      <c r="D14" s="340"/>
      <c r="E14" s="340"/>
      <c r="F14" s="340"/>
      <c r="G14" s="340"/>
      <c r="H14" s="341"/>
      <c r="I14" s="350"/>
      <c r="J14" s="406"/>
      <c r="K14" s="406"/>
      <c r="L14" s="292"/>
      <c r="M14" s="293"/>
      <c r="N14" s="356"/>
      <c r="O14" s="352"/>
      <c r="P14" s="352"/>
      <c r="Q14" s="287"/>
      <c r="R14" s="332"/>
      <c r="S14" s="333"/>
      <c r="T14" s="333"/>
      <c r="U14" s="333"/>
      <c r="V14" s="333"/>
      <c r="W14" s="333"/>
      <c r="X14" s="333"/>
      <c r="Y14" s="333"/>
      <c r="Z14" s="333"/>
      <c r="AA14" s="333"/>
      <c r="AB14" s="334"/>
      <c r="AC14" s="724"/>
      <c r="AE14" s="1" t="str">
        <f>N13</f>
        <v>□</v>
      </c>
      <c r="AH14" s="14"/>
      <c r="AI14" s="14"/>
      <c r="AJ14" s="14"/>
      <c r="AM14" s="36" t="s">
        <v>66</v>
      </c>
      <c r="AN14" s="36" t="s">
        <v>67</v>
      </c>
      <c r="AO14" s="38" t="s">
        <v>88</v>
      </c>
      <c r="AP14" s="38" t="s">
        <v>68</v>
      </c>
      <c r="BB14" s="2"/>
      <c r="BC14" s="2"/>
      <c r="BD14" s="2"/>
      <c r="BF14" s="2"/>
      <c r="BJ14" s="1"/>
      <c r="BK14" s="1"/>
      <c r="BL14" s="1"/>
      <c r="BM14" s="1"/>
      <c r="BN14" s="1"/>
    </row>
    <row r="15" spans="2:88" ht="32.1" hidden="1" customHeight="1" thickBot="1" x14ac:dyDescent="0.2">
      <c r="B15" s="717" t="s">
        <v>73</v>
      </c>
      <c r="C15" s="489"/>
      <c r="D15" s="671"/>
      <c r="E15" s="671"/>
      <c r="F15" s="671"/>
      <c r="G15" s="671"/>
      <c r="H15" s="671"/>
      <c r="I15" s="424" t="s">
        <v>74</v>
      </c>
      <c r="J15" s="425"/>
      <c r="K15" s="425"/>
      <c r="L15" s="425"/>
      <c r="M15" s="425"/>
      <c r="N15" s="425"/>
      <c r="O15" s="425"/>
      <c r="P15" s="425"/>
      <c r="Q15" s="426"/>
      <c r="R15" s="424" t="s">
        <v>75</v>
      </c>
      <c r="S15" s="425"/>
      <c r="T15" s="425"/>
      <c r="U15" s="425"/>
      <c r="V15" s="425"/>
      <c r="W15" s="425"/>
      <c r="X15" s="425"/>
      <c r="Y15" s="425"/>
      <c r="Z15" s="425"/>
      <c r="AA15" s="425"/>
      <c r="AB15" s="426"/>
      <c r="AC15" s="15" t="s">
        <v>76</v>
      </c>
      <c r="AH15" s="14" t="s">
        <v>77</v>
      </c>
      <c r="AI15" s="14"/>
      <c r="AJ15" s="14" t="s">
        <v>78</v>
      </c>
    </row>
    <row r="16" spans="2:88" ht="21" customHeight="1" thickBot="1" x14ac:dyDescent="0.2">
      <c r="B16" s="314" t="s">
        <v>514</v>
      </c>
      <c r="C16" s="244"/>
      <c r="D16" s="245"/>
      <c r="E16" s="245"/>
      <c r="F16" s="245"/>
      <c r="G16" s="245"/>
      <c r="H16" s="245"/>
      <c r="I16" s="246"/>
      <c r="J16" s="246"/>
      <c r="K16" s="246"/>
      <c r="L16" s="246"/>
      <c r="M16" s="246"/>
      <c r="N16" s="246"/>
      <c r="O16" s="246"/>
      <c r="P16" s="246"/>
      <c r="Q16" s="246"/>
      <c r="R16" s="247"/>
      <c r="S16" s="247"/>
      <c r="T16" s="247"/>
      <c r="U16" s="247"/>
      <c r="V16" s="247"/>
      <c r="W16" s="247"/>
      <c r="X16" s="247"/>
      <c r="Y16" s="247"/>
      <c r="Z16" s="247"/>
      <c r="AA16" s="247"/>
      <c r="AB16" s="247"/>
      <c r="AC16" s="248"/>
      <c r="BB16" s="2"/>
      <c r="BC16" s="2"/>
      <c r="BD16" s="2"/>
      <c r="BF16" s="2"/>
      <c r="BJ16" s="1"/>
      <c r="BK16" s="1"/>
      <c r="BL16" s="1"/>
      <c r="BM16" s="1"/>
      <c r="BN16" s="1"/>
    </row>
    <row r="17" spans="2:66" ht="21" customHeight="1" thickBot="1" x14ac:dyDescent="0.2">
      <c r="B17" s="16" t="s">
        <v>17</v>
      </c>
      <c r="C17" s="17"/>
      <c r="D17" s="18"/>
      <c r="E17" s="18"/>
      <c r="F17" s="18"/>
      <c r="G17" s="18"/>
      <c r="H17" s="18"/>
      <c r="I17" s="19"/>
      <c r="J17" s="19"/>
      <c r="K17" s="19"/>
      <c r="L17" s="19"/>
      <c r="M17" s="19"/>
      <c r="N17" s="19"/>
      <c r="O17" s="19"/>
      <c r="P17" s="19"/>
      <c r="Q17" s="19"/>
      <c r="R17" s="20"/>
      <c r="S17" s="20"/>
      <c r="T17" s="20"/>
      <c r="U17" s="20"/>
      <c r="V17" s="20"/>
      <c r="W17" s="20"/>
      <c r="X17" s="20"/>
      <c r="Y17" s="20"/>
      <c r="Z17" s="20"/>
      <c r="AA17" s="20"/>
      <c r="AB17" s="20"/>
      <c r="AC17" s="21"/>
    </row>
    <row r="18" spans="2:66" ht="20.100000000000001" customHeight="1" x14ac:dyDescent="0.15">
      <c r="B18" s="484" t="s">
        <v>502</v>
      </c>
      <c r="C18" s="485"/>
      <c r="D18" s="711" t="s">
        <v>515</v>
      </c>
      <c r="E18" s="680"/>
      <c r="F18" s="680"/>
      <c r="G18" s="680"/>
      <c r="H18" s="683"/>
      <c r="I18" s="155" t="s">
        <v>413</v>
      </c>
      <c r="J18" s="156" t="s">
        <v>238</v>
      </c>
      <c r="K18" s="156"/>
      <c r="L18" s="156"/>
      <c r="M18" s="156"/>
      <c r="N18" s="156"/>
      <c r="O18" s="156"/>
      <c r="Q18" s="157"/>
      <c r="R18" s="158"/>
      <c r="S18" s="159"/>
      <c r="T18" s="159"/>
      <c r="U18" s="159"/>
      <c r="V18" s="159"/>
      <c r="W18" s="159"/>
      <c r="X18" s="159"/>
      <c r="Y18" s="159"/>
      <c r="Z18" s="159"/>
      <c r="AA18" s="159"/>
      <c r="AB18" s="159"/>
      <c r="AC18" s="598"/>
      <c r="AE18" s="35" t="str">
        <f>+I18</f>
        <v>□</v>
      </c>
      <c r="AH18" s="38" t="str">
        <f>IF(AE18&amp;AE19&amp;AE20="■□□","●適合",IF(AE18&amp;AE19&amp;AE20="□■□","◆未達",IF(AE18&amp;AE19&amp;AE20="□□■","◆未達",IF(AE18&amp;AE19&amp;AE20="□□□","■未答","▼矛盾"))))</f>
        <v>■未答</v>
      </c>
      <c r="AI18" s="54"/>
      <c r="AL18" s="30" t="s">
        <v>107</v>
      </c>
      <c r="AM18" s="39" t="s">
        <v>417</v>
      </c>
      <c r="AN18" s="39" t="s">
        <v>416</v>
      </c>
      <c r="AO18" s="39" t="s">
        <v>415</v>
      </c>
      <c r="AP18" s="39" t="s">
        <v>414</v>
      </c>
      <c r="AQ18" s="39" t="s">
        <v>87</v>
      </c>
      <c r="AT18" s="2"/>
      <c r="AU18" s="2"/>
      <c r="AV18" s="2"/>
      <c r="BE18" s="1"/>
      <c r="BG18" s="1"/>
      <c r="BH18" s="1"/>
      <c r="BI18" s="1"/>
      <c r="BJ18" s="1"/>
      <c r="BK18" s="1"/>
      <c r="BL18" s="1"/>
      <c r="BM18" s="1"/>
      <c r="BN18" s="1"/>
    </row>
    <row r="19" spans="2:66" ht="20.100000000000001" customHeight="1" x14ac:dyDescent="0.15">
      <c r="B19" s="486"/>
      <c r="C19" s="487"/>
      <c r="D19" s="522"/>
      <c r="E19" s="523"/>
      <c r="F19" s="523"/>
      <c r="G19" s="523"/>
      <c r="H19" s="524"/>
      <c r="I19" s="161" t="s">
        <v>413</v>
      </c>
      <c r="J19" s="88" t="s">
        <v>239</v>
      </c>
      <c r="K19" s="88"/>
      <c r="L19" s="88"/>
      <c r="M19" s="88"/>
      <c r="N19" s="88"/>
      <c r="O19" s="88"/>
      <c r="Q19" s="89"/>
      <c r="R19" s="150"/>
      <c r="S19" s="90"/>
      <c r="T19" s="90"/>
      <c r="U19" s="90"/>
      <c r="V19" s="90"/>
      <c r="W19" s="90"/>
      <c r="X19" s="90"/>
      <c r="Y19" s="90"/>
      <c r="Z19" s="90"/>
      <c r="AA19" s="90"/>
      <c r="AB19" s="90"/>
      <c r="AC19" s="443"/>
      <c r="AE19" s="1" t="str">
        <f>+I19</f>
        <v>□</v>
      </c>
      <c r="AL19" s="30"/>
      <c r="AM19" s="36" t="s">
        <v>66</v>
      </c>
      <c r="AN19" s="36" t="s">
        <v>67</v>
      </c>
      <c r="AO19" s="36" t="s">
        <v>67</v>
      </c>
      <c r="AP19" s="38" t="s">
        <v>88</v>
      </c>
      <c r="AQ19" s="38" t="s">
        <v>68</v>
      </c>
      <c r="AT19" s="2"/>
      <c r="AU19" s="2"/>
      <c r="AV19" s="2"/>
      <c r="BE19" s="1"/>
      <c r="BG19" s="1"/>
      <c r="BH19" s="1"/>
      <c r="BI19" s="1"/>
      <c r="BJ19" s="1"/>
      <c r="BK19" s="1"/>
      <c r="BL19" s="1"/>
      <c r="BM19" s="1"/>
      <c r="BN19" s="1"/>
    </row>
    <row r="20" spans="2:66" ht="19.5" customHeight="1" x14ac:dyDescent="0.15">
      <c r="B20" s="486"/>
      <c r="C20" s="487"/>
      <c r="D20" s="522"/>
      <c r="E20" s="523"/>
      <c r="F20" s="523"/>
      <c r="G20" s="523"/>
      <c r="H20" s="524"/>
      <c r="I20" s="161" t="s">
        <v>413</v>
      </c>
      <c r="J20" s="88" t="s">
        <v>240</v>
      </c>
      <c r="K20" s="88"/>
      <c r="L20" s="88"/>
      <c r="M20" s="88"/>
      <c r="N20" s="88"/>
      <c r="O20" s="88"/>
      <c r="Q20" s="89"/>
      <c r="R20" s="150"/>
      <c r="S20" s="90"/>
      <c r="T20" s="90"/>
      <c r="U20" s="90"/>
      <c r="V20" s="90"/>
      <c r="W20" s="90"/>
      <c r="X20" s="90"/>
      <c r="Y20" s="90"/>
      <c r="Z20" s="90"/>
      <c r="AA20" s="90"/>
      <c r="AB20" s="90"/>
      <c r="AC20" s="443"/>
      <c r="AE20" s="1" t="str">
        <f>+I20</f>
        <v>□</v>
      </c>
      <c r="AT20" s="2"/>
      <c r="AU20" s="2"/>
      <c r="AV20" s="2"/>
      <c r="BE20" s="1"/>
      <c r="BG20" s="1"/>
      <c r="BH20" s="1"/>
      <c r="BI20" s="1"/>
      <c r="BJ20" s="1"/>
      <c r="BK20" s="1"/>
      <c r="BL20" s="1"/>
      <c r="BM20" s="1"/>
      <c r="BN20" s="1"/>
    </row>
    <row r="21" spans="2:66" ht="75.75" customHeight="1" x14ac:dyDescent="0.15">
      <c r="B21" s="486"/>
      <c r="C21" s="487"/>
      <c r="D21" s="522"/>
      <c r="E21" s="523"/>
      <c r="F21" s="523"/>
      <c r="G21" s="523"/>
      <c r="H21" s="524"/>
      <c r="I21" s="326"/>
      <c r="J21" s="94"/>
      <c r="K21" s="94"/>
      <c r="L21" s="94"/>
      <c r="M21" s="94"/>
      <c r="N21" s="94"/>
      <c r="O21" s="94"/>
      <c r="P21" s="324"/>
      <c r="Q21" s="95"/>
      <c r="R21" s="80"/>
      <c r="S21" s="81"/>
      <c r="T21" s="81"/>
      <c r="U21" s="81"/>
      <c r="V21" s="81"/>
      <c r="W21" s="81"/>
      <c r="X21" s="81"/>
      <c r="Y21" s="81"/>
      <c r="Z21" s="81"/>
      <c r="AA21" s="81"/>
      <c r="AB21" s="81"/>
      <c r="AC21" s="134"/>
      <c r="AT21" s="2"/>
      <c r="AU21" s="2"/>
      <c r="AV21" s="2"/>
      <c r="BE21" s="1"/>
      <c r="BG21" s="1"/>
      <c r="BH21" s="1"/>
      <c r="BI21" s="1"/>
      <c r="BJ21" s="1"/>
      <c r="BK21" s="1"/>
      <c r="BL21" s="1"/>
      <c r="BM21" s="1"/>
      <c r="BN21" s="1"/>
    </row>
    <row r="22" spans="2:66" ht="15.95" customHeight="1" x14ac:dyDescent="0.15">
      <c r="B22" s="486"/>
      <c r="C22" s="487"/>
      <c r="D22" s="322"/>
      <c r="E22" s="325" t="s">
        <v>516</v>
      </c>
      <c r="F22" s="695" t="s">
        <v>517</v>
      </c>
      <c r="G22" s="695"/>
      <c r="H22" s="696"/>
      <c r="I22" s="697"/>
      <c r="J22" s="698"/>
      <c r="K22" s="698"/>
      <c r="L22" s="698"/>
      <c r="M22" s="698"/>
      <c r="N22" s="698"/>
      <c r="O22" s="698"/>
      <c r="P22" s="698"/>
      <c r="Q22" s="699"/>
      <c r="R22" s="703"/>
      <c r="S22" s="704"/>
      <c r="T22" s="704"/>
      <c r="U22" s="704"/>
      <c r="V22" s="704"/>
      <c r="W22" s="704"/>
      <c r="X22" s="704"/>
      <c r="Y22" s="704"/>
      <c r="Z22" s="704"/>
      <c r="AA22" s="704"/>
      <c r="AB22" s="705"/>
      <c r="AC22" s="709"/>
      <c r="AT22" s="2"/>
      <c r="AU22" s="2"/>
      <c r="AV22" s="2"/>
      <c r="BE22" s="1"/>
      <c r="BG22" s="1"/>
      <c r="BH22" s="1"/>
      <c r="BI22" s="1"/>
      <c r="BJ22" s="1"/>
      <c r="BK22" s="1"/>
      <c r="BL22" s="1"/>
      <c r="BM22" s="1"/>
      <c r="BN22" s="1"/>
    </row>
    <row r="23" spans="2:66" ht="15.95" customHeight="1" x14ac:dyDescent="0.15">
      <c r="B23" s="486"/>
      <c r="C23" s="487"/>
      <c r="D23" s="528"/>
      <c r="E23" s="164" t="s">
        <v>433</v>
      </c>
      <c r="F23" s="509" t="s">
        <v>434</v>
      </c>
      <c r="G23" s="720"/>
      <c r="H23" s="721"/>
      <c r="I23" s="700"/>
      <c r="J23" s="701"/>
      <c r="K23" s="701"/>
      <c r="L23" s="701"/>
      <c r="M23" s="701"/>
      <c r="N23" s="701"/>
      <c r="O23" s="701"/>
      <c r="P23" s="701"/>
      <c r="Q23" s="702"/>
      <c r="R23" s="706"/>
      <c r="S23" s="707"/>
      <c r="T23" s="707"/>
      <c r="U23" s="707"/>
      <c r="V23" s="707"/>
      <c r="W23" s="707"/>
      <c r="X23" s="707"/>
      <c r="Y23" s="707"/>
      <c r="Z23" s="707"/>
      <c r="AA23" s="707"/>
      <c r="AB23" s="708"/>
      <c r="AC23" s="710"/>
      <c r="AT23" s="2"/>
      <c r="AU23" s="2"/>
      <c r="AV23" s="2"/>
      <c r="BE23" s="1"/>
      <c r="BG23" s="1"/>
      <c r="BH23" s="1"/>
      <c r="BI23" s="1"/>
      <c r="BJ23" s="1"/>
      <c r="BK23" s="1"/>
      <c r="BL23" s="1"/>
      <c r="BM23" s="1"/>
      <c r="BN23" s="1"/>
    </row>
    <row r="24" spans="2:66" ht="17.100000000000001" customHeight="1" x14ac:dyDescent="0.15">
      <c r="B24" s="486"/>
      <c r="C24" s="487"/>
      <c r="D24" s="528"/>
      <c r="E24" s="480" t="s">
        <v>36</v>
      </c>
      <c r="F24" s="512" t="s">
        <v>435</v>
      </c>
      <c r="G24" s="513"/>
      <c r="H24" s="514"/>
      <c r="I24" s="56" t="s">
        <v>419</v>
      </c>
      <c r="J24" s="30" t="s">
        <v>197</v>
      </c>
      <c r="K24" s="30"/>
      <c r="L24" s="30"/>
      <c r="M24" s="31"/>
      <c r="N24" s="31"/>
      <c r="O24" s="30"/>
      <c r="P24" s="30"/>
      <c r="Q24" s="32"/>
      <c r="R24" s="84"/>
      <c r="S24" s="85"/>
      <c r="T24" s="85"/>
      <c r="U24" s="85"/>
      <c r="V24" s="85"/>
      <c r="W24" s="85"/>
      <c r="X24" s="86"/>
      <c r="Y24" s="86"/>
      <c r="Z24" s="196"/>
      <c r="AA24" s="196"/>
      <c r="AB24" s="73" t="s">
        <v>106</v>
      </c>
      <c r="AC24" s="442"/>
      <c r="AD24" s="135"/>
      <c r="AE24" s="35" t="str">
        <f t="shared" ref="AE24:AE40" si="0">+I24</f>
        <v>□</v>
      </c>
      <c r="AH24" s="38" t="str">
        <f>IF(AE24&amp;AE25&amp;AE26&amp;AE27="■□□□","◎無し",IF(AE24&amp;AE25&amp;AE26&amp;AE27="□■□□","Ｅ適合",IF(AE24&amp;AE25&amp;AE26&amp;AE27="□□■□","●適合",IF(AE24&amp;AE25&amp;AE26&amp;AE27="□□□■","◆未達",IF(AE24&amp;AE25&amp;AE26&amp;AE27="□□□□","■未答","▼矛盾")))))</f>
        <v>■未答</v>
      </c>
      <c r="AI24" s="54"/>
      <c r="AL24" s="30" t="s">
        <v>92</v>
      </c>
      <c r="AM24" s="46" t="s">
        <v>424</v>
      </c>
      <c r="AN24" s="46" t="s">
        <v>423</v>
      </c>
      <c r="AO24" s="46" t="s">
        <v>422</v>
      </c>
      <c r="AP24" s="46" t="s">
        <v>421</v>
      </c>
      <c r="AQ24" s="46" t="s">
        <v>420</v>
      </c>
      <c r="AR24" s="46" t="s">
        <v>87</v>
      </c>
      <c r="AT24" s="2"/>
      <c r="AU24" s="2"/>
      <c r="AV24" s="2"/>
      <c r="BE24" s="1"/>
      <c r="BG24" s="1"/>
      <c r="BH24" s="1"/>
      <c r="BI24" s="1"/>
      <c r="BJ24" s="1"/>
      <c r="BK24" s="1"/>
      <c r="BL24" s="1"/>
      <c r="BM24" s="1"/>
      <c r="BN24" s="1"/>
    </row>
    <row r="25" spans="2:66" ht="17.100000000000001" customHeight="1" x14ac:dyDescent="0.15">
      <c r="B25" s="486"/>
      <c r="C25" s="487"/>
      <c r="D25" s="528"/>
      <c r="E25" s="528"/>
      <c r="F25" s="522"/>
      <c r="G25" s="523"/>
      <c r="H25" s="524"/>
      <c r="I25" s="56" t="s">
        <v>419</v>
      </c>
      <c r="J25" s="30" t="s">
        <v>198</v>
      </c>
      <c r="K25" s="30"/>
      <c r="L25" s="30"/>
      <c r="M25" s="30"/>
      <c r="N25" s="30"/>
      <c r="O25" s="30"/>
      <c r="P25" s="30"/>
      <c r="Q25" s="32"/>
      <c r="R25" s="427" t="s">
        <v>245</v>
      </c>
      <c r="S25" s="428"/>
      <c r="T25" s="428"/>
      <c r="U25" s="428"/>
      <c r="V25" s="428"/>
      <c r="W25" s="428"/>
      <c r="X25" s="592" t="s">
        <v>428</v>
      </c>
      <c r="Y25" s="592"/>
      <c r="Z25" s="433"/>
      <c r="AA25" s="433"/>
      <c r="AB25" s="92"/>
      <c r="AC25" s="443"/>
      <c r="AE25" s="1" t="str">
        <f t="shared" si="0"/>
        <v>□</v>
      </c>
      <c r="AF25" s="1" t="str">
        <f>+V26</f>
        <v>□</v>
      </c>
      <c r="AH25" s="153" t="s">
        <v>247</v>
      </c>
      <c r="AJ25" s="171" t="str">
        <f>IF(Z25=0,"■未答",DEGREES(ATAN(1/Z25)))</f>
        <v>■未答</v>
      </c>
      <c r="AL25" s="30"/>
      <c r="AM25" s="36" t="s">
        <v>65</v>
      </c>
      <c r="AN25" s="36" t="s">
        <v>201</v>
      </c>
      <c r="AO25" s="36" t="s">
        <v>66</v>
      </c>
      <c r="AP25" s="36" t="s">
        <v>67</v>
      </c>
      <c r="AQ25" s="38" t="s">
        <v>88</v>
      </c>
      <c r="AR25" s="38" t="s">
        <v>68</v>
      </c>
      <c r="AT25" s="2"/>
      <c r="AU25" s="2"/>
      <c r="AV25" s="2"/>
      <c r="BE25" s="1"/>
      <c r="BG25" s="1"/>
      <c r="BH25" s="1"/>
      <c r="BI25" s="1"/>
      <c r="BJ25" s="1"/>
      <c r="BK25" s="1"/>
      <c r="BL25" s="1"/>
      <c r="BM25" s="1"/>
      <c r="BN25" s="1"/>
    </row>
    <row r="26" spans="2:66" ht="17.100000000000001" customHeight="1" x14ac:dyDescent="0.15">
      <c r="B26" s="486"/>
      <c r="C26" s="487"/>
      <c r="D26" s="528"/>
      <c r="E26" s="528"/>
      <c r="F26" s="522"/>
      <c r="G26" s="523"/>
      <c r="H26" s="524"/>
      <c r="I26" s="56" t="s">
        <v>413</v>
      </c>
      <c r="J26" s="450" t="s">
        <v>204</v>
      </c>
      <c r="K26" s="450"/>
      <c r="L26" s="450"/>
      <c r="M26" s="450"/>
      <c r="N26" s="450"/>
      <c r="O26" s="450"/>
      <c r="P26" s="450"/>
      <c r="Q26" s="451"/>
      <c r="R26" s="427" t="s">
        <v>248</v>
      </c>
      <c r="S26" s="428"/>
      <c r="T26" s="428"/>
      <c r="U26" s="428"/>
      <c r="V26" s="161" t="s">
        <v>413</v>
      </c>
      <c r="W26" s="437" t="s">
        <v>249</v>
      </c>
      <c r="X26" s="437"/>
      <c r="Y26" s="161" t="s">
        <v>413</v>
      </c>
      <c r="Z26" s="446" t="s">
        <v>250</v>
      </c>
      <c r="AA26" s="428"/>
      <c r="AB26" s="172"/>
      <c r="AC26" s="443"/>
      <c r="AE26" s="1" t="str">
        <f t="shared" si="0"/>
        <v>□</v>
      </c>
      <c r="AF26" s="1" t="str">
        <f>+Y26</f>
        <v>□</v>
      </c>
      <c r="AH26" s="153" t="s">
        <v>160</v>
      </c>
      <c r="AJ26" s="36" t="str">
        <f>IF(AJ25&gt;45,IF(V26&amp;Y26="■□","●適合",IF(V26&amp;Y26="□■","◆未達",IF(V26&amp;Y26="□□","■未答","▼矛盾"))),IF(V26&amp;Y26="■□","◎十分",IF(V26&amp;Y26="□■","●適合",IF(V26&amp;Y26="□□","■未答","▼矛盾"))))</f>
        <v>■未答</v>
      </c>
      <c r="AT26" s="2"/>
      <c r="AU26" s="2"/>
      <c r="AV26" s="2"/>
      <c r="BE26" s="1"/>
      <c r="BG26" s="1"/>
      <c r="BH26" s="1"/>
      <c r="BI26" s="1"/>
      <c r="BJ26" s="1"/>
      <c r="BK26" s="1"/>
      <c r="BL26" s="1"/>
      <c r="BM26" s="1"/>
      <c r="BN26" s="1"/>
    </row>
    <row r="27" spans="2:66" ht="17.100000000000001" customHeight="1" x14ac:dyDescent="0.15">
      <c r="B27" s="486"/>
      <c r="C27" s="487"/>
      <c r="D27" s="528"/>
      <c r="E27" s="529"/>
      <c r="F27" s="515"/>
      <c r="G27" s="516"/>
      <c r="H27" s="517"/>
      <c r="I27" s="56" t="s">
        <v>413</v>
      </c>
      <c r="J27" s="450" t="s">
        <v>208</v>
      </c>
      <c r="K27" s="450"/>
      <c r="L27" s="450"/>
      <c r="M27" s="450"/>
      <c r="N27" s="450"/>
      <c r="O27" s="450"/>
      <c r="P27" s="450"/>
      <c r="Q27" s="451"/>
      <c r="R27" s="653" t="s">
        <v>251</v>
      </c>
      <c r="S27" s="651"/>
      <c r="T27" s="651"/>
      <c r="U27" s="651"/>
      <c r="V27" s="651"/>
      <c r="W27" s="651"/>
      <c r="X27" s="447"/>
      <c r="Y27" s="447"/>
      <c r="Z27" s="447"/>
      <c r="AA27" s="81" t="s">
        <v>418</v>
      </c>
      <c r="AB27" s="83"/>
      <c r="AC27" s="444"/>
      <c r="AE27" s="1" t="str">
        <f t="shared" si="0"/>
        <v>□</v>
      </c>
      <c r="AH27" s="153" t="s">
        <v>253</v>
      </c>
      <c r="AJ27" s="38" t="str">
        <f>IF(X27&gt;0,IF(X27&lt;700,"◆低すぎ",IF(X27&gt;900,"◆高すぎ","●適合")),"■未答")</f>
        <v>■未答</v>
      </c>
      <c r="AT27" s="2"/>
      <c r="AU27" s="2"/>
      <c r="AV27" s="2"/>
      <c r="BE27" s="1"/>
      <c r="BG27" s="1"/>
      <c r="BH27" s="1"/>
      <c r="BI27" s="1"/>
      <c r="BJ27" s="1"/>
      <c r="BK27" s="1"/>
      <c r="BL27" s="1"/>
      <c r="BM27" s="1"/>
      <c r="BN27" s="1"/>
    </row>
    <row r="28" spans="2:66" ht="12.95" customHeight="1" x14ac:dyDescent="0.15">
      <c r="B28" s="486"/>
      <c r="C28" s="487"/>
      <c r="D28" s="528"/>
      <c r="E28" s="480" t="s">
        <v>38</v>
      </c>
      <c r="F28" s="512" t="s">
        <v>39</v>
      </c>
      <c r="G28" s="513"/>
      <c r="H28" s="514"/>
      <c r="I28" s="50" t="s">
        <v>413</v>
      </c>
      <c r="J28" s="536" t="s">
        <v>254</v>
      </c>
      <c r="K28" s="536"/>
      <c r="L28" s="536"/>
      <c r="M28" s="536"/>
      <c r="N28" s="536"/>
      <c r="O28" s="536"/>
      <c r="P28" s="536"/>
      <c r="Q28" s="537"/>
      <c r="R28" s="72"/>
      <c r="S28" s="72"/>
      <c r="T28" s="72"/>
      <c r="U28" s="72"/>
      <c r="V28" s="72"/>
      <c r="W28" s="72"/>
      <c r="X28" s="72"/>
      <c r="Y28" s="72"/>
      <c r="Z28" s="72"/>
      <c r="AA28" s="72"/>
      <c r="AB28" s="72"/>
      <c r="AC28" s="434"/>
      <c r="AE28" s="35" t="str">
        <f t="shared" si="0"/>
        <v>□</v>
      </c>
      <c r="AH28" s="36" t="str">
        <f>IF(AE28&amp;AE29="■□","●適合",IF(AE28&amp;AE29="□■","◆未達",IF(AE28&amp;AE29="□□","■未答","▼矛盾")))</f>
        <v>■未答</v>
      </c>
      <c r="AI28" s="37"/>
      <c r="AL28" s="30" t="s">
        <v>83</v>
      </c>
      <c r="AM28" s="39" t="s">
        <v>427</v>
      </c>
      <c r="AN28" s="39" t="s">
        <v>426</v>
      </c>
      <c r="AO28" s="39" t="s">
        <v>425</v>
      </c>
      <c r="AP28" s="39" t="s">
        <v>87</v>
      </c>
      <c r="AT28" s="2"/>
      <c r="AU28" s="2"/>
      <c r="AV28" s="2"/>
      <c r="BE28" s="1"/>
      <c r="BG28" s="1"/>
      <c r="BH28" s="1"/>
      <c r="BI28" s="1"/>
      <c r="BJ28" s="1"/>
      <c r="BK28" s="1"/>
      <c r="BL28" s="1"/>
      <c r="BM28" s="1"/>
      <c r="BN28" s="1"/>
    </row>
    <row r="29" spans="2:66" ht="12.95" customHeight="1" x14ac:dyDescent="0.15">
      <c r="B29" s="486"/>
      <c r="C29" s="487"/>
      <c r="D29" s="528"/>
      <c r="E29" s="529"/>
      <c r="F29" s="515"/>
      <c r="G29" s="516"/>
      <c r="H29" s="517"/>
      <c r="I29" s="59" t="s">
        <v>413</v>
      </c>
      <c r="J29" s="470" t="s">
        <v>255</v>
      </c>
      <c r="K29" s="470"/>
      <c r="L29" s="470"/>
      <c r="M29" s="470"/>
      <c r="N29" s="470"/>
      <c r="O29" s="470"/>
      <c r="P29" s="470"/>
      <c r="Q29" s="471"/>
      <c r="R29" s="63"/>
      <c r="S29" s="63"/>
      <c r="T29" s="63"/>
      <c r="U29" s="63"/>
      <c r="V29" s="63"/>
      <c r="W29" s="63"/>
      <c r="X29" s="63"/>
      <c r="Y29" s="63"/>
      <c r="Z29" s="63"/>
      <c r="AA29" s="63"/>
      <c r="AB29" s="63"/>
      <c r="AC29" s="435"/>
      <c r="AE29" s="1" t="str">
        <f t="shared" si="0"/>
        <v>□</v>
      </c>
      <c r="AM29" s="36" t="s">
        <v>66</v>
      </c>
      <c r="AN29" s="36" t="s">
        <v>67</v>
      </c>
      <c r="AO29" s="38" t="s">
        <v>88</v>
      </c>
      <c r="AP29" s="38" t="s">
        <v>68</v>
      </c>
      <c r="AT29" s="2"/>
      <c r="AU29" s="2"/>
      <c r="AV29" s="2"/>
      <c r="BE29" s="1"/>
      <c r="BG29" s="1"/>
      <c r="BH29" s="1"/>
      <c r="BI29" s="1"/>
      <c r="BJ29" s="1"/>
      <c r="BK29" s="1"/>
      <c r="BL29" s="1"/>
      <c r="BM29" s="1"/>
      <c r="BN29" s="1"/>
    </row>
    <row r="30" spans="2:66" ht="12.95" customHeight="1" x14ac:dyDescent="0.15">
      <c r="B30" s="486"/>
      <c r="C30" s="487"/>
      <c r="D30" s="528"/>
      <c r="E30" s="480" t="s">
        <v>40</v>
      </c>
      <c r="F30" s="512" t="s">
        <v>430</v>
      </c>
      <c r="G30" s="513"/>
      <c r="H30" s="514"/>
      <c r="I30" s="50" t="s">
        <v>419</v>
      </c>
      <c r="J30" s="536" t="s">
        <v>256</v>
      </c>
      <c r="K30" s="536"/>
      <c r="L30" s="536"/>
      <c r="M30" s="536"/>
      <c r="N30" s="536"/>
      <c r="O30" s="536"/>
      <c r="P30" s="536"/>
      <c r="Q30" s="537"/>
      <c r="R30" s="72"/>
      <c r="S30" s="72"/>
      <c r="T30" s="72"/>
      <c r="U30" s="72"/>
      <c r="V30" s="72"/>
      <c r="W30" s="72"/>
      <c r="X30" s="72"/>
      <c r="Y30" s="72"/>
      <c r="Z30" s="72"/>
      <c r="AA30" s="72"/>
      <c r="AB30" s="72"/>
      <c r="AC30" s="434"/>
      <c r="AE30" s="35" t="str">
        <f t="shared" si="0"/>
        <v>□</v>
      </c>
      <c r="AH30" s="38" t="str">
        <f>IF(AE30&amp;AE31&amp;AE32="■□□","◎無し",IF(AE30&amp;AE31&amp;AE32="□■□","●適合",IF(AE30&amp;AE31&amp;AE32="□□■","◆未達",IF(AE30&amp;AE31&amp;AE32="□□□","■未答","▼矛盾"))))</f>
        <v>■未答</v>
      </c>
      <c r="AI30" s="54"/>
      <c r="AL30" s="30" t="s">
        <v>107</v>
      </c>
      <c r="AM30" s="39" t="s">
        <v>417</v>
      </c>
      <c r="AN30" s="39" t="s">
        <v>416</v>
      </c>
      <c r="AO30" s="39" t="s">
        <v>415</v>
      </c>
      <c r="AP30" s="39" t="s">
        <v>414</v>
      </c>
      <c r="AQ30" s="39" t="s">
        <v>87</v>
      </c>
      <c r="AT30" s="2"/>
      <c r="AU30" s="2"/>
      <c r="AV30" s="2"/>
      <c r="BE30" s="1"/>
      <c r="BG30" s="1"/>
      <c r="BH30" s="1"/>
      <c r="BI30" s="1"/>
      <c r="BJ30" s="1"/>
      <c r="BK30" s="1"/>
      <c r="BL30" s="1"/>
      <c r="BM30" s="1"/>
      <c r="BN30" s="1"/>
    </row>
    <row r="31" spans="2:66" ht="12.95" customHeight="1" x14ac:dyDescent="0.15">
      <c r="B31" s="486"/>
      <c r="C31" s="487"/>
      <c r="D31" s="528"/>
      <c r="E31" s="528"/>
      <c r="F31" s="522"/>
      <c r="G31" s="523"/>
      <c r="H31" s="524"/>
      <c r="I31" s="56" t="s">
        <v>413</v>
      </c>
      <c r="J31" s="450" t="s">
        <v>254</v>
      </c>
      <c r="K31" s="450"/>
      <c r="L31" s="450"/>
      <c r="M31" s="450"/>
      <c r="N31" s="450"/>
      <c r="O31" s="450"/>
      <c r="P31" s="450"/>
      <c r="Q31" s="451"/>
      <c r="R31" s="42"/>
      <c r="S31" s="42"/>
      <c r="T31" s="42"/>
      <c r="U31" s="42"/>
      <c r="V31" s="42"/>
      <c r="W31" s="42"/>
      <c r="X31" s="42"/>
      <c r="Y31" s="42"/>
      <c r="Z31" s="42"/>
      <c r="AA31" s="42"/>
      <c r="AB31" s="42"/>
      <c r="AC31" s="431"/>
      <c r="AE31" s="1" t="str">
        <f t="shared" si="0"/>
        <v>□</v>
      </c>
      <c r="AL31" s="30"/>
      <c r="AM31" s="36" t="s">
        <v>65</v>
      </c>
      <c r="AN31" s="36" t="s">
        <v>66</v>
      </c>
      <c r="AO31" s="36" t="s">
        <v>67</v>
      </c>
      <c r="AP31" s="38" t="s">
        <v>88</v>
      </c>
      <c r="AQ31" s="38" t="s">
        <v>68</v>
      </c>
      <c r="AT31" s="2"/>
      <c r="AU31" s="2"/>
      <c r="AV31" s="2"/>
      <c r="BE31" s="1"/>
      <c r="BG31" s="1"/>
      <c r="BH31" s="1"/>
      <c r="BI31" s="1"/>
      <c r="BJ31" s="1"/>
      <c r="BK31" s="1"/>
      <c r="BL31" s="1"/>
      <c r="BM31" s="1"/>
      <c r="BN31" s="1"/>
    </row>
    <row r="32" spans="2:66" ht="12.95" customHeight="1" x14ac:dyDescent="0.15">
      <c r="B32" s="486"/>
      <c r="C32" s="487"/>
      <c r="D32" s="528"/>
      <c r="E32" s="529"/>
      <c r="F32" s="515"/>
      <c r="G32" s="516"/>
      <c r="H32" s="517"/>
      <c r="I32" s="59" t="s">
        <v>413</v>
      </c>
      <c r="J32" s="470" t="s">
        <v>255</v>
      </c>
      <c r="K32" s="470"/>
      <c r="L32" s="470"/>
      <c r="M32" s="470"/>
      <c r="N32" s="470"/>
      <c r="O32" s="470"/>
      <c r="P32" s="470"/>
      <c r="Q32" s="471"/>
      <c r="R32" s="63"/>
      <c r="S32" s="63"/>
      <c r="T32" s="63"/>
      <c r="U32" s="63"/>
      <c r="V32" s="63"/>
      <c r="W32" s="63"/>
      <c r="X32" s="63"/>
      <c r="Y32" s="63"/>
      <c r="Z32" s="63"/>
      <c r="AA32" s="63"/>
      <c r="AB32" s="63"/>
      <c r="AC32" s="435"/>
      <c r="AE32" s="1" t="str">
        <f t="shared" si="0"/>
        <v>□</v>
      </c>
      <c r="AT32" s="2"/>
      <c r="AU32" s="2"/>
      <c r="AV32" s="2"/>
      <c r="BE32" s="1"/>
      <c r="BG32" s="1"/>
      <c r="BH32" s="1"/>
      <c r="BI32" s="1"/>
      <c r="BJ32" s="1"/>
      <c r="BK32" s="1"/>
      <c r="BL32" s="1"/>
      <c r="BM32" s="1"/>
      <c r="BN32" s="1"/>
    </row>
    <row r="33" spans="2:66" ht="26.1" customHeight="1" x14ac:dyDescent="0.15">
      <c r="B33" s="486"/>
      <c r="C33" s="487"/>
      <c r="D33" s="528"/>
      <c r="E33" s="480" t="s">
        <v>257</v>
      </c>
      <c r="F33" s="512" t="s">
        <v>258</v>
      </c>
      <c r="G33" s="513"/>
      <c r="H33" s="514"/>
      <c r="I33" s="56" t="s">
        <v>413</v>
      </c>
      <c r="J33" s="548" t="s">
        <v>259</v>
      </c>
      <c r="K33" s="548"/>
      <c r="L33" s="548"/>
      <c r="M33" s="548"/>
      <c r="N33" s="548"/>
      <c r="O33" s="548"/>
      <c r="P33" s="548"/>
      <c r="Q33" s="549"/>
      <c r="R33" s="137"/>
      <c r="S33" s="72"/>
      <c r="T33" s="72"/>
      <c r="U33" s="72"/>
      <c r="V33" s="72"/>
      <c r="W33" s="72"/>
      <c r="X33" s="72"/>
      <c r="Y33" s="72"/>
      <c r="Z33" s="72"/>
      <c r="AA33" s="72"/>
      <c r="AB33" s="72"/>
      <c r="AC33" s="434"/>
      <c r="AE33" s="35" t="str">
        <f t="shared" si="0"/>
        <v>□</v>
      </c>
      <c r="AH33" s="38" t="str">
        <f>IF(AE33&amp;AE34&amp;AE35&amp;AE36="■□□□","◎無し",IF(AE33&amp;AE34&amp;AE35&amp;AE36="□■□□","●適済",IF(AE33&amp;AE34&amp;AE35&amp;AE36="□□■□","●適合",IF(AE33&amp;AE34&amp;AE35&amp;AE36="□□□■","◆未達",IF(AE33&amp;AE34&amp;AE35&amp;AE36="□□□□","■未答","▼矛盾")))))</f>
        <v>■未答</v>
      </c>
      <c r="AI33" s="54"/>
      <c r="AL33" s="30" t="s">
        <v>92</v>
      </c>
      <c r="AM33" s="46" t="s">
        <v>424</v>
      </c>
      <c r="AN33" s="46" t="s">
        <v>423</v>
      </c>
      <c r="AO33" s="46" t="s">
        <v>422</v>
      </c>
      <c r="AP33" s="46" t="s">
        <v>421</v>
      </c>
      <c r="AQ33" s="46" t="s">
        <v>420</v>
      </c>
      <c r="AR33" s="46" t="s">
        <v>87</v>
      </c>
      <c r="AT33" s="2"/>
      <c r="AU33" s="2"/>
      <c r="AV33" s="2"/>
      <c r="BE33" s="1"/>
      <c r="BG33" s="1"/>
      <c r="BH33" s="1"/>
      <c r="BI33" s="1"/>
      <c r="BJ33" s="1"/>
      <c r="BK33" s="1"/>
      <c r="BL33" s="1"/>
      <c r="BM33" s="1"/>
      <c r="BN33" s="1"/>
    </row>
    <row r="34" spans="2:66" ht="12.95" customHeight="1" x14ac:dyDescent="0.15">
      <c r="B34" s="486"/>
      <c r="C34" s="487"/>
      <c r="D34" s="528"/>
      <c r="E34" s="528"/>
      <c r="F34" s="522"/>
      <c r="G34" s="523"/>
      <c r="H34" s="524"/>
      <c r="I34" s="56" t="s">
        <v>413</v>
      </c>
      <c r="J34" s="450" t="s">
        <v>254</v>
      </c>
      <c r="K34" s="450"/>
      <c r="L34" s="450"/>
      <c r="M34" s="450"/>
      <c r="N34" s="450"/>
      <c r="O34" s="450"/>
      <c r="P34" s="450"/>
      <c r="Q34" s="451"/>
      <c r="R34" s="49"/>
      <c r="S34" s="42"/>
      <c r="T34" s="42"/>
      <c r="U34" s="42"/>
      <c r="V34" s="42"/>
      <c r="W34" s="42"/>
      <c r="X34" s="42"/>
      <c r="Y34" s="42"/>
      <c r="Z34" s="42"/>
      <c r="AA34" s="42"/>
      <c r="AB34" s="42"/>
      <c r="AC34" s="431"/>
      <c r="AE34" s="1" t="str">
        <f t="shared" si="0"/>
        <v>□</v>
      </c>
      <c r="AL34" s="30"/>
      <c r="AM34" s="36" t="s">
        <v>65</v>
      </c>
      <c r="AN34" s="36" t="s">
        <v>260</v>
      </c>
      <c r="AO34" s="36" t="s">
        <v>66</v>
      </c>
      <c r="AP34" s="36" t="s">
        <v>67</v>
      </c>
      <c r="AQ34" s="38" t="s">
        <v>88</v>
      </c>
      <c r="AR34" s="38" t="s">
        <v>68</v>
      </c>
      <c r="AT34" s="2"/>
      <c r="AU34" s="2"/>
      <c r="AV34" s="2"/>
      <c r="BE34" s="1"/>
      <c r="BG34" s="1"/>
      <c r="BH34" s="1"/>
      <c r="BI34" s="1"/>
      <c r="BJ34" s="1"/>
      <c r="BK34" s="1"/>
      <c r="BL34" s="1"/>
      <c r="BM34" s="1"/>
      <c r="BN34" s="1"/>
    </row>
    <row r="35" spans="2:66" ht="12.95" customHeight="1" x14ac:dyDescent="0.15">
      <c r="B35" s="486"/>
      <c r="C35" s="487"/>
      <c r="D35" s="528"/>
      <c r="E35" s="528"/>
      <c r="F35" s="522"/>
      <c r="G35" s="523"/>
      <c r="H35" s="524"/>
      <c r="I35" s="56" t="s">
        <v>413</v>
      </c>
      <c r="J35" s="450" t="s">
        <v>261</v>
      </c>
      <c r="K35" s="450"/>
      <c r="L35" s="450"/>
      <c r="M35" s="450"/>
      <c r="N35" s="450"/>
      <c r="O35" s="450"/>
      <c r="P35" s="450"/>
      <c r="Q35" s="451"/>
      <c r="R35" s="49"/>
      <c r="S35" s="42"/>
      <c r="T35" s="42"/>
      <c r="U35" s="42"/>
      <c r="V35" s="42"/>
      <c r="W35" s="42"/>
      <c r="X35" s="42"/>
      <c r="Y35" s="42"/>
      <c r="Z35" s="42"/>
      <c r="AA35" s="42"/>
      <c r="AB35" s="42"/>
      <c r="AC35" s="431"/>
      <c r="AE35" s="1" t="str">
        <f t="shared" si="0"/>
        <v>□</v>
      </c>
      <c r="AT35" s="2"/>
      <c r="AU35" s="2"/>
      <c r="AV35" s="2"/>
      <c r="BE35" s="1"/>
      <c r="BG35" s="1"/>
      <c r="BH35" s="1"/>
      <c r="BI35" s="1"/>
      <c r="BJ35" s="1"/>
      <c r="BK35" s="1"/>
      <c r="BL35" s="1"/>
      <c r="BM35" s="1"/>
      <c r="BN35" s="1"/>
    </row>
    <row r="36" spans="2:66" ht="12.95" customHeight="1" x14ac:dyDescent="0.15">
      <c r="B36" s="486"/>
      <c r="C36" s="487"/>
      <c r="D36" s="528"/>
      <c r="E36" s="529"/>
      <c r="F36" s="515"/>
      <c r="G36" s="516"/>
      <c r="H36" s="517"/>
      <c r="I36" s="59" t="s">
        <v>413</v>
      </c>
      <c r="J36" s="470" t="s">
        <v>255</v>
      </c>
      <c r="K36" s="470"/>
      <c r="L36" s="470"/>
      <c r="M36" s="470"/>
      <c r="N36" s="470"/>
      <c r="O36" s="470"/>
      <c r="P36" s="470"/>
      <c r="Q36" s="471"/>
      <c r="R36" s="176"/>
      <c r="S36" s="63"/>
      <c r="T36" s="63"/>
      <c r="U36" s="63"/>
      <c r="V36" s="63"/>
      <c r="W36" s="63"/>
      <c r="X36" s="63"/>
      <c r="Y36" s="63"/>
      <c r="Z36" s="63"/>
      <c r="AA36" s="63"/>
      <c r="AB36" s="63"/>
      <c r="AC36" s="435"/>
      <c r="AE36" s="1" t="str">
        <f t="shared" si="0"/>
        <v>□</v>
      </c>
      <c r="AT36" s="2"/>
      <c r="AU36" s="2"/>
      <c r="AV36" s="2"/>
      <c r="BE36" s="1"/>
      <c r="BG36" s="1"/>
      <c r="BH36" s="1"/>
      <c r="BI36" s="1"/>
      <c r="BJ36" s="1"/>
      <c r="BK36" s="1"/>
      <c r="BL36" s="1"/>
      <c r="BM36" s="1"/>
      <c r="BN36" s="1"/>
    </row>
    <row r="37" spans="2:66" ht="12.95" customHeight="1" x14ac:dyDescent="0.15">
      <c r="B37" s="486"/>
      <c r="C37" s="487"/>
      <c r="D37" s="528"/>
      <c r="E37" s="480" t="s">
        <v>263</v>
      </c>
      <c r="F37" s="512" t="s">
        <v>264</v>
      </c>
      <c r="G37" s="513"/>
      <c r="H37" s="514"/>
      <c r="I37" s="50" t="s">
        <v>419</v>
      </c>
      <c r="J37" s="536" t="s">
        <v>266</v>
      </c>
      <c r="K37" s="536"/>
      <c r="L37" s="536"/>
      <c r="M37" s="536"/>
      <c r="N37" s="536"/>
      <c r="O37" s="536"/>
      <c r="P37" s="536"/>
      <c r="Q37" s="537"/>
      <c r="R37" s="137"/>
      <c r="S37" s="72"/>
      <c r="T37" s="72"/>
      <c r="U37" s="72"/>
      <c r="V37" s="72"/>
      <c r="W37" s="72"/>
      <c r="X37" s="72"/>
      <c r="Y37" s="72"/>
      <c r="Z37" s="72"/>
      <c r="AA37" s="72"/>
      <c r="AB37" s="72"/>
      <c r="AC37" s="434"/>
      <c r="AE37" s="35" t="str">
        <f t="shared" si="0"/>
        <v>□</v>
      </c>
      <c r="AH37" s="38" t="str">
        <f>IF(AE37&amp;AE38&amp;AE39&amp;AE40="■□□□","◎無し",IF(AE37&amp;AE38&amp;AE39&amp;AE40="□■□□","●適済",IF(AE37&amp;AE38&amp;AE39&amp;AE40="□□■□","●適合",IF(AE37&amp;AE38&amp;AE39&amp;AE40="□□□■","◆未達",IF(AE37&amp;AE38&amp;AE39&amp;AE40="□□□□","■未答","▼矛盾")))))</f>
        <v>■未答</v>
      </c>
      <c r="AI37" s="54"/>
      <c r="AL37" s="30" t="s">
        <v>92</v>
      </c>
      <c r="AM37" s="46" t="s">
        <v>424</v>
      </c>
      <c r="AN37" s="46" t="s">
        <v>423</v>
      </c>
      <c r="AO37" s="46" t="s">
        <v>422</v>
      </c>
      <c r="AP37" s="46" t="s">
        <v>421</v>
      </c>
      <c r="AQ37" s="46" t="s">
        <v>420</v>
      </c>
      <c r="AR37" s="46" t="s">
        <v>87</v>
      </c>
      <c r="AT37" s="2"/>
      <c r="AU37" s="2"/>
      <c r="AV37" s="2"/>
      <c r="BE37" s="1"/>
      <c r="BG37" s="1"/>
      <c r="BH37" s="1"/>
      <c r="BI37" s="1"/>
      <c r="BJ37" s="1"/>
      <c r="BK37" s="1"/>
      <c r="BL37" s="1"/>
      <c r="BM37" s="1"/>
      <c r="BN37" s="1"/>
    </row>
    <row r="38" spans="2:66" ht="12.95" customHeight="1" x14ac:dyDescent="0.15">
      <c r="B38" s="486"/>
      <c r="C38" s="487"/>
      <c r="D38" s="528"/>
      <c r="E38" s="528"/>
      <c r="F38" s="522"/>
      <c r="G38" s="523"/>
      <c r="H38" s="524"/>
      <c r="I38" s="56" t="s">
        <v>413</v>
      </c>
      <c r="J38" s="450" t="s">
        <v>254</v>
      </c>
      <c r="K38" s="450"/>
      <c r="L38" s="450"/>
      <c r="M38" s="450"/>
      <c r="N38" s="450"/>
      <c r="O38" s="450"/>
      <c r="P38" s="450"/>
      <c r="Q38" s="451"/>
      <c r="R38" s="49"/>
      <c r="S38" s="42"/>
      <c r="T38" s="42"/>
      <c r="U38" s="42"/>
      <c r="V38" s="42"/>
      <c r="W38" s="42"/>
      <c r="X38" s="42"/>
      <c r="Y38" s="42"/>
      <c r="Z38" s="42"/>
      <c r="AA38" s="42"/>
      <c r="AB38" s="42"/>
      <c r="AC38" s="431"/>
      <c r="AE38" s="1" t="str">
        <f t="shared" si="0"/>
        <v>□</v>
      </c>
      <c r="AL38" s="30"/>
      <c r="AM38" s="36" t="s">
        <v>65</v>
      </c>
      <c r="AN38" s="36" t="s">
        <v>260</v>
      </c>
      <c r="AO38" s="36" t="s">
        <v>66</v>
      </c>
      <c r="AP38" s="36" t="s">
        <v>67</v>
      </c>
      <c r="AQ38" s="38" t="s">
        <v>88</v>
      </c>
      <c r="AR38" s="38" t="s">
        <v>68</v>
      </c>
      <c r="AT38" s="2"/>
      <c r="AU38" s="2"/>
      <c r="AV38" s="2"/>
      <c r="BE38" s="1"/>
      <c r="BG38" s="1"/>
      <c r="BH38" s="1"/>
      <c r="BI38" s="1"/>
      <c r="BJ38" s="1"/>
      <c r="BK38" s="1"/>
      <c r="BL38" s="1"/>
      <c r="BM38" s="1"/>
      <c r="BN38" s="1"/>
    </row>
    <row r="39" spans="2:66" ht="12.95" customHeight="1" x14ac:dyDescent="0.15">
      <c r="B39" s="486"/>
      <c r="C39" s="487"/>
      <c r="D39" s="528"/>
      <c r="E39" s="528"/>
      <c r="F39" s="522"/>
      <c r="G39" s="523"/>
      <c r="H39" s="524"/>
      <c r="I39" s="56" t="s">
        <v>413</v>
      </c>
      <c r="J39" s="450" t="s">
        <v>261</v>
      </c>
      <c r="K39" s="450"/>
      <c r="L39" s="450"/>
      <c r="M39" s="450"/>
      <c r="N39" s="450"/>
      <c r="O39" s="450"/>
      <c r="P39" s="450"/>
      <c r="Q39" s="451"/>
      <c r="R39" s="49"/>
      <c r="S39" s="42"/>
      <c r="T39" s="42"/>
      <c r="U39" s="42"/>
      <c r="V39" s="42"/>
      <c r="W39" s="42"/>
      <c r="X39" s="42"/>
      <c r="Y39" s="42"/>
      <c r="Z39" s="42"/>
      <c r="AA39" s="42"/>
      <c r="AB39" s="42"/>
      <c r="AC39" s="431"/>
      <c r="AE39" s="1" t="str">
        <f t="shared" si="0"/>
        <v>□</v>
      </c>
      <c r="AT39" s="2"/>
      <c r="AU39" s="2"/>
      <c r="AV39" s="2"/>
      <c r="BE39" s="1"/>
      <c r="BG39" s="1"/>
      <c r="BH39" s="1"/>
      <c r="BI39" s="1"/>
      <c r="BJ39" s="1"/>
      <c r="BK39" s="1"/>
      <c r="BL39" s="1"/>
      <c r="BM39" s="1"/>
      <c r="BN39" s="1"/>
    </row>
    <row r="40" spans="2:66" ht="12.95" customHeight="1" thickBot="1" x14ac:dyDescent="0.2">
      <c r="B40" s="689"/>
      <c r="C40" s="719"/>
      <c r="D40" s="529"/>
      <c r="E40" s="529"/>
      <c r="F40" s="515"/>
      <c r="G40" s="516"/>
      <c r="H40" s="517"/>
      <c r="I40" s="59" t="s">
        <v>413</v>
      </c>
      <c r="J40" s="470" t="s">
        <v>255</v>
      </c>
      <c r="K40" s="470"/>
      <c r="L40" s="470"/>
      <c r="M40" s="470"/>
      <c r="N40" s="470"/>
      <c r="O40" s="470"/>
      <c r="P40" s="470"/>
      <c r="Q40" s="471"/>
      <c r="R40" s="176"/>
      <c r="S40" s="63"/>
      <c r="T40" s="63"/>
      <c r="U40" s="63"/>
      <c r="V40" s="63"/>
      <c r="W40" s="63"/>
      <c r="X40" s="63"/>
      <c r="Y40" s="63"/>
      <c r="Z40" s="63"/>
      <c r="AA40" s="63"/>
      <c r="AB40" s="63"/>
      <c r="AC40" s="435"/>
      <c r="AE40" s="1" t="str">
        <f t="shared" si="0"/>
        <v>□</v>
      </c>
      <c r="AT40" s="2"/>
      <c r="AU40" s="2"/>
      <c r="AV40" s="2"/>
      <c r="BE40" s="1"/>
      <c r="BG40" s="1"/>
      <c r="BH40" s="1"/>
      <c r="BI40" s="1"/>
      <c r="BJ40" s="1"/>
      <c r="BK40" s="1"/>
      <c r="BL40" s="1"/>
      <c r="BM40" s="1"/>
      <c r="BN40" s="1"/>
    </row>
    <row r="41" spans="2:66" ht="24" customHeight="1" thickBot="1" x14ac:dyDescent="0.2">
      <c r="B41" s="568" t="s">
        <v>429</v>
      </c>
      <c r="C41" s="569"/>
      <c r="D41" s="569"/>
      <c r="E41" s="569"/>
      <c r="F41" s="569"/>
      <c r="G41" s="569"/>
      <c r="H41" s="569"/>
      <c r="I41" s="187"/>
      <c r="J41" s="187"/>
      <c r="K41" s="187"/>
      <c r="L41" s="187"/>
      <c r="M41" s="187"/>
      <c r="N41" s="187"/>
      <c r="O41" s="187"/>
      <c r="P41" s="187"/>
      <c r="Q41" s="187"/>
      <c r="R41" s="188"/>
      <c r="S41" s="188"/>
      <c r="T41" s="188"/>
      <c r="U41" s="188"/>
      <c r="V41" s="188"/>
      <c r="W41" s="188"/>
      <c r="X41" s="188"/>
      <c r="Y41" s="188"/>
      <c r="Z41" s="188"/>
      <c r="AA41" s="188"/>
      <c r="AB41" s="188"/>
      <c r="AC41" s="189"/>
      <c r="AV41" s="2"/>
      <c r="BE41" s="1"/>
    </row>
    <row r="42" spans="2:66" ht="20.100000000000001" customHeight="1" x14ac:dyDescent="0.15">
      <c r="B42" s="484" t="s">
        <v>506</v>
      </c>
      <c r="C42" s="485"/>
      <c r="D42" s="711" t="s">
        <v>518</v>
      </c>
      <c r="E42" s="680"/>
      <c r="F42" s="680"/>
      <c r="G42" s="680"/>
      <c r="H42" s="683"/>
      <c r="I42" s="155" t="s">
        <v>81</v>
      </c>
      <c r="J42" s="156" t="s">
        <v>238</v>
      </c>
      <c r="K42" s="156"/>
      <c r="L42" s="156"/>
      <c r="M42" s="156"/>
      <c r="N42" s="156"/>
      <c r="O42" s="156"/>
      <c r="P42" s="315"/>
      <c r="Q42" s="157"/>
      <c r="R42" s="158"/>
      <c r="S42" s="159"/>
      <c r="T42" s="159"/>
      <c r="U42" s="159"/>
      <c r="V42" s="159"/>
      <c r="W42" s="159"/>
      <c r="X42" s="159"/>
      <c r="Y42" s="159"/>
      <c r="Z42" s="159"/>
      <c r="AA42" s="159"/>
      <c r="AB42" s="159"/>
      <c r="AC42" s="598"/>
      <c r="AE42" s="35" t="str">
        <f>+I42</f>
        <v>□</v>
      </c>
      <c r="AH42" s="38" t="str">
        <f>IF(AE42&amp;AE43&amp;AE44="■□□","●適合",IF(AE42&amp;AE43&amp;AE44="□■□","◆未達",IF(AE42&amp;AE43&amp;AE44="□□■","◆未達",IF(AE42&amp;AE43&amp;AE44="□□□","■未答","▼矛盾"))))</f>
        <v>■未答</v>
      </c>
      <c r="AI42" s="54"/>
      <c r="AL42" s="30" t="s">
        <v>107</v>
      </c>
      <c r="AM42" s="39" t="s">
        <v>108</v>
      </c>
      <c r="AN42" s="39" t="s">
        <v>109</v>
      </c>
      <c r="AO42" s="39" t="s">
        <v>110</v>
      </c>
      <c r="AP42" s="39" t="s">
        <v>111</v>
      </c>
      <c r="AQ42" s="39" t="s">
        <v>87</v>
      </c>
      <c r="AT42" s="2"/>
      <c r="AU42" s="2"/>
      <c r="AV42" s="2"/>
      <c r="BE42" s="1"/>
      <c r="BG42" s="1"/>
      <c r="BH42" s="1"/>
      <c r="BI42" s="1"/>
      <c r="BJ42" s="1"/>
      <c r="BK42" s="1"/>
      <c r="BL42" s="1"/>
      <c r="BM42" s="1"/>
      <c r="BN42" s="1"/>
    </row>
    <row r="43" spans="2:66" ht="20.100000000000001" customHeight="1" x14ac:dyDescent="0.15">
      <c r="B43" s="486"/>
      <c r="C43" s="487"/>
      <c r="D43" s="522"/>
      <c r="E43" s="523"/>
      <c r="F43" s="523"/>
      <c r="G43" s="523"/>
      <c r="H43" s="524"/>
      <c r="I43" s="161" t="s">
        <v>81</v>
      </c>
      <c r="J43" s="88" t="s">
        <v>239</v>
      </c>
      <c r="K43" s="88"/>
      <c r="L43" s="88"/>
      <c r="M43" s="88"/>
      <c r="N43" s="88"/>
      <c r="O43" s="88"/>
      <c r="P43" s="9"/>
      <c r="Q43" s="89"/>
      <c r="R43" s="150"/>
      <c r="S43" s="90"/>
      <c r="T43" s="90"/>
      <c r="U43" s="90"/>
      <c r="V43" s="90"/>
      <c r="W43" s="90"/>
      <c r="X43" s="90"/>
      <c r="Y43" s="90"/>
      <c r="Z43" s="90"/>
      <c r="AA43" s="90"/>
      <c r="AB43" s="90"/>
      <c r="AC43" s="443"/>
      <c r="AE43" s="1" t="str">
        <f>+I43</f>
        <v>□</v>
      </c>
      <c r="AL43" s="30"/>
      <c r="AM43" s="36" t="s">
        <v>66</v>
      </c>
      <c r="AN43" s="36" t="s">
        <v>67</v>
      </c>
      <c r="AO43" s="36" t="s">
        <v>67</v>
      </c>
      <c r="AP43" s="38" t="s">
        <v>88</v>
      </c>
      <c r="AQ43" s="38" t="s">
        <v>68</v>
      </c>
      <c r="AT43" s="2"/>
      <c r="AU43" s="2"/>
      <c r="AV43" s="2"/>
      <c r="BE43" s="1"/>
      <c r="BG43" s="1"/>
      <c r="BH43" s="1"/>
      <c r="BI43" s="1"/>
      <c r="BJ43" s="1"/>
      <c r="BK43" s="1"/>
      <c r="BL43" s="1"/>
      <c r="BM43" s="1"/>
      <c r="BN43" s="1"/>
    </row>
    <row r="44" spans="2:66" ht="20.100000000000001" customHeight="1" x14ac:dyDescent="0.15">
      <c r="B44" s="486"/>
      <c r="C44" s="487"/>
      <c r="D44" s="522"/>
      <c r="E44" s="523"/>
      <c r="F44" s="523"/>
      <c r="G44" s="523"/>
      <c r="H44" s="524"/>
      <c r="I44" s="161" t="s">
        <v>81</v>
      </c>
      <c r="J44" s="88" t="s">
        <v>240</v>
      </c>
      <c r="K44" s="88"/>
      <c r="L44" s="88"/>
      <c r="M44" s="88"/>
      <c r="N44" s="88"/>
      <c r="O44" s="88"/>
      <c r="P44" s="9"/>
      <c r="Q44" s="89"/>
      <c r="R44" s="150"/>
      <c r="S44" s="90"/>
      <c r="T44" s="90"/>
      <c r="U44" s="90"/>
      <c r="V44" s="90"/>
      <c r="W44" s="90"/>
      <c r="X44" s="90"/>
      <c r="Y44" s="90"/>
      <c r="Z44" s="90"/>
      <c r="AA44" s="90"/>
      <c r="AB44" s="90"/>
      <c r="AC44" s="443"/>
      <c r="AE44" s="1" t="str">
        <f>+I44</f>
        <v>□</v>
      </c>
      <c r="AT44" s="2"/>
      <c r="AU44" s="2"/>
      <c r="AV44" s="2"/>
      <c r="BE44" s="1"/>
      <c r="BG44" s="1"/>
      <c r="BH44" s="1"/>
      <c r="BI44" s="1"/>
      <c r="BJ44" s="1"/>
      <c r="BK44" s="1"/>
      <c r="BL44" s="1"/>
      <c r="BM44" s="1"/>
      <c r="BN44" s="1"/>
    </row>
    <row r="45" spans="2:66" ht="27.75" customHeight="1" x14ac:dyDescent="0.15">
      <c r="B45" s="486"/>
      <c r="C45" s="487"/>
      <c r="D45" s="522"/>
      <c r="E45" s="523"/>
      <c r="F45" s="523"/>
      <c r="G45" s="523"/>
      <c r="H45" s="524"/>
      <c r="I45" s="326"/>
      <c r="J45" s="94"/>
      <c r="K45" s="94"/>
      <c r="L45" s="94"/>
      <c r="M45" s="94"/>
      <c r="N45" s="94"/>
      <c r="O45" s="94"/>
      <c r="P45" s="324"/>
      <c r="Q45" s="95"/>
      <c r="R45" s="80"/>
      <c r="S45" s="81"/>
      <c r="T45" s="81"/>
      <c r="U45" s="81"/>
      <c r="V45" s="81"/>
      <c r="W45" s="81"/>
      <c r="X45" s="81"/>
      <c r="Y45" s="81"/>
      <c r="Z45" s="81"/>
      <c r="AA45" s="81"/>
      <c r="AB45" s="81"/>
      <c r="AC45" s="134"/>
      <c r="AT45" s="2"/>
      <c r="AU45" s="2"/>
      <c r="AV45" s="2"/>
      <c r="BE45" s="1"/>
      <c r="BG45" s="1"/>
      <c r="BH45" s="1"/>
      <c r="BI45" s="1"/>
      <c r="BJ45" s="1"/>
      <c r="BK45" s="1"/>
      <c r="BL45" s="1"/>
      <c r="BM45" s="1"/>
      <c r="BN45" s="1"/>
    </row>
    <row r="46" spans="2:66" ht="15.95" customHeight="1" x14ac:dyDescent="0.15">
      <c r="B46" s="486"/>
      <c r="C46" s="487"/>
      <c r="D46" s="323"/>
      <c r="E46" s="325" t="s">
        <v>516</v>
      </c>
      <c r="F46" s="695" t="s">
        <v>517</v>
      </c>
      <c r="G46" s="695"/>
      <c r="H46" s="696"/>
      <c r="I46" s="697"/>
      <c r="J46" s="698"/>
      <c r="K46" s="698"/>
      <c r="L46" s="698"/>
      <c r="M46" s="698"/>
      <c r="N46" s="698"/>
      <c r="O46" s="698"/>
      <c r="P46" s="698"/>
      <c r="Q46" s="699"/>
      <c r="R46" s="703"/>
      <c r="S46" s="704"/>
      <c r="T46" s="704"/>
      <c r="U46" s="704"/>
      <c r="V46" s="704"/>
      <c r="W46" s="704"/>
      <c r="X46" s="704"/>
      <c r="Y46" s="704"/>
      <c r="Z46" s="704"/>
      <c r="AA46" s="704"/>
      <c r="AB46" s="705"/>
      <c r="AC46" s="709"/>
      <c r="AT46" s="2"/>
      <c r="AU46" s="2"/>
      <c r="AV46" s="2"/>
      <c r="BE46" s="1"/>
      <c r="BG46" s="1"/>
      <c r="BH46" s="1"/>
      <c r="BI46" s="1"/>
      <c r="BJ46" s="1"/>
      <c r="BK46" s="1"/>
      <c r="BL46" s="1"/>
      <c r="BM46" s="1"/>
      <c r="BN46" s="1"/>
    </row>
    <row r="47" spans="2:66" ht="15.95" customHeight="1" x14ac:dyDescent="0.15">
      <c r="B47" s="486"/>
      <c r="C47" s="487"/>
      <c r="D47" s="528"/>
      <c r="E47" s="164" t="s">
        <v>433</v>
      </c>
      <c r="F47" s="509" t="s">
        <v>434</v>
      </c>
      <c r="G47" s="720"/>
      <c r="H47" s="721"/>
      <c r="I47" s="700"/>
      <c r="J47" s="701"/>
      <c r="K47" s="701"/>
      <c r="L47" s="701"/>
      <c r="M47" s="701"/>
      <c r="N47" s="701"/>
      <c r="O47" s="701"/>
      <c r="P47" s="701"/>
      <c r="Q47" s="702"/>
      <c r="R47" s="706"/>
      <c r="S47" s="707"/>
      <c r="T47" s="707"/>
      <c r="U47" s="707"/>
      <c r="V47" s="707"/>
      <c r="W47" s="707"/>
      <c r="X47" s="707"/>
      <c r="Y47" s="707"/>
      <c r="Z47" s="707"/>
      <c r="AA47" s="707"/>
      <c r="AB47" s="708"/>
      <c r="AC47" s="710"/>
      <c r="AT47" s="2"/>
      <c r="AU47" s="2"/>
      <c r="AV47" s="2"/>
      <c r="BE47" s="1"/>
      <c r="BG47" s="1"/>
      <c r="BH47" s="1"/>
      <c r="BI47" s="1"/>
      <c r="BJ47" s="1"/>
      <c r="BK47" s="1"/>
      <c r="BL47" s="1"/>
      <c r="BM47" s="1"/>
      <c r="BN47" s="1"/>
    </row>
    <row r="48" spans="2:66" ht="12.95" customHeight="1" x14ac:dyDescent="0.15">
      <c r="B48" s="486"/>
      <c r="C48" s="487"/>
      <c r="D48" s="528"/>
      <c r="E48" s="480" t="s">
        <v>504</v>
      </c>
      <c r="F48" s="512" t="s">
        <v>39</v>
      </c>
      <c r="G48" s="513"/>
      <c r="H48" s="514"/>
      <c r="I48" s="50" t="s">
        <v>69</v>
      </c>
      <c r="J48" s="536" t="s">
        <v>507</v>
      </c>
      <c r="K48" s="536"/>
      <c r="L48" s="536"/>
      <c r="M48" s="536"/>
      <c r="N48" s="536"/>
      <c r="O48" s="536"/>
      <c r="P48" s="536"/>
      <c r="Q48" s="537"/>
      <c r="R48" s="72"/>
      <c r="S48" s="72"/>
      <c r="T48" s="72"/>
      <c r="U48" s="72"/>
      <c r="V48" s="72"/>
      <c r="W48" s="72"/>
      <c r="X48" s="72"/>
      <c r="Y48" s="72"/>
      <c r="Z48" s="72"/>
      <c r="AA48" s="72"/>
      <c r="AB48" s="72"/>
      <c r="AC48" s="434"/>
      <c r="AE48" s="35" t="str">
        <f t="shared" ref="AE48:AE53" si="1">+I48</f>
        <v>□</v>
      </c>
      <c r="AH48" s="38" t="str">
        <f>IF(AE48&amp;AE49&amp;AE50="■□□","◎無し",IF(AE48&amp;AE49&amp;AE50="□■□","●適合",IF(AE48&amp;AE49&amp;AE50="□□■","◆未達",IF(AE48&amp;AE49&amp;AE50="□□□","■未答","▼矛盾"))))</f>
        <v>■未答</v>
      </c>
      <c r="AI48" s="54"/>
      <c r="AL48" s="30" t="s">
        <v>107</v>
      </c>
      <c r="AM48" s="39" t="s">
        <v>108</v>
      </c>
      <c r="AN48" s="39" t="s">
        <v>109</v>
      </c>
      <c r="AO48" s="39" t="s">
        <v>110</v>
      </c>
      <c r="AP48" s="39" t="s">
        <v>111</v>
      </c>
      <c r="AQ48" s="39" t="s">
        <v>87</v>
      </c>
      <c r="AT48" s="2"/>
      <c r="AU48" s="2"/>
      <c r="AV48" s="2"/>
      <c r="BE48" s="1"/>
      <c r="BG48" s="1"/>
      <c r="BH48" s="1"/>
      <c r="BI48" s="1"/>
      <c r="BJ48" s="1"/>
      <c r="BK48" s="1"/>
      <c r="BL48" s="1"/>
      <c r="BM48" s="1"/>
      <c r="BN48" s="1"/>
    </row>
    <row r="49" spans="2:88" ht="12.95" customHeight="1" x14ac:dyDescent="0.15">
      <c r="B49" s="486"/>
      <c r="C49" s="487"/>
      <c r="D49" s="528"/>
      <c r="E49" s="528"/>
      <c r="F49" s="522"/>
      <c r="G49" s="523"/>
      <c r="H49" s="524"/>
      <c r="I49" s="56" t="s">
        <v>81</v>
      </c>
      <c r="J49" s="450" t="s">
        <v>254</v>
      </c>
      <c r="K49" s="450"/>
      <c r="L49" s="450"/>
      <c r="M49" s="450"/>
      <c r="N49" s="450"/>
      <c r="O49" s="450"/>
      <c r="P49" s="450"/>
      <c r="Q49" s="451"/>
      <c r="R49" s="42"/>
      <c r="S49" s="42"/>
      <c r="T49" s="42"/>
      <c r="U49" s="42"/>
      <c r="V49" s="42"/>
      <c r="W49" s="42"/>
      <c r="X49" s="42"/>
      <c r="Y49" s="42"/>
      <c r="Z49" s="42"/>
      <c r="AA49" s="42"/>
      <c r="AB49" s="42"/>
      <c r="AC49" s="431"/>
      <c r="AE49" s="1" t="str">
        <f t="shared" si="1"/>
        <v>□</v>
      </c>
      <c r="AL49" s="30"/>
      <c r="AM49" s="36" t="s">
        <v>65</v>
      </c>
      <c r="AN49" s="36" t="s">
        <v>66</v>
      </c>
      <c r="AO49" s="36" t="s">
        <v>67</v>
      </c>
      <c r="AP49" s="38" t="s">
        <v>88</v>
      </c>
      <c r="AQ49" s="38" t="s">
        <v>68</v>
      </c>
      <c r="AT49" s="2"/>
      <c r="AU49" s="2"/>
      <c r="AV49" s="2"/>
      <c r="BE49" s="1"/>
      <c r="BG49" s="1"/>
      <c r="BH49" s="1"/>
      <c r="BI49" s="1"/>
      <c r="BJ49" s="1"/>
      <c r="BK49" s="1"/>
      <c r="BL49" s="1"/>
      <c r="BM49" s="1"/>
      <c r="BN49" s="1"/>
    </row>
    <row r="50" spans="2:88" ht="12.95" customHeight="1" x14ac:dyDescent="0.15">
      <c r="B50" s="486"/>
      <c r="C50" s="487"/>
      <c r="D50" s="528"/>
      <c r="E50" s="529"/>
      <c r="F50" s="515"/>
      <c r="G50" s="516"/>
      <c r="H50" s="517"/>
      <c r="I50" s="59" t="s">
        <v>81</v>
      </c>
      <c r="J50" s="470" t="s">
        <v>255</v>
      </c>
      <c r="K50" s="470"/>
      <c r="L50" s="470"/>
      <c r="M50" s="470"/>
      <c r="N50" s="470"/>
      <c r="O50" s="470"/>
      <c r="P50" s="470"/>
      <c r="Q50" s="471"/>
      <c r="R50" s="63"/>
      <c r="S50" s="63"/>
      <c r="T50" s="63"/>
      <c r="U50" s="63"/>
      <c r="V50" s="63"/>
      <c r="W50" s="63"/>
      <c r="X50" s="63"/>
      <c r="Y50" s="63"/>
      <c r="Z50" s="63"/>
      <c r="AA50" s="63"/>
      <c r="AB50" s="63"/>
      <c r="AC50" s="435"/>
      <c r="AE50" s="1" t="str">
        <f t="shared" si="1"/>
        <v>□</v>
      </c>
      <c r="AT50" s="2"/>
      <c r="AU50" s="2"/>
      <c r="AV50" s="2"/>
      <c r="BE50" s="1"/>
      <c r="BG50" s="1"/>
      <c r="BH50" s="1"/>
      <c r="BI50" s="1"/>
      <c r="BJ50" s="1"/>
      <c r="BK50" s="1"/>
      <c r="BL50" s="1"/>
      <c r="BM50" s="1"/>
      <c r="BN50" s="1"/>
    </row>
    <row r="51" spans="2:88" ht="12.95" customHeight="1" x14ac:dyDescent="0.15">
      <c r="B51" s="486"/>
      <c r="C51" s="487"/>
      <c r="D51" s="528"/>
      <c r="E51" s="480" t="s">
        <v>505</v>
      </c>
      <c r="F51" s="512" t="s">
        <v>503</v>
      </c>
      <c r="G51" s="513"/>
      <c r="H51" s="514"/>
      <c r="I51" s="50" t="s">
        <v>69</v>
      </c>
      <c r="J51" s="536" t="s">
        <v>508</v>
      </c>
      <c r="K51" s="536"/>
      <c r="L51" s="536"/>
      <c r="M51" s="536"/>
      <c r="N51" s="536"/>
      <c r="O51" s="536"/>
      <c r="P51" s="536"/>
      <c r="Q51" s="537"/>
      <c r="R51" s="72"/>
      <c r="S51" s="72"/>
      <c r="T51" s="72"/>
      <c r="U51" s="72"/>
      <c r="V51" s="72"/>
      <c r="W51" s="72"/>
      <c r="X51" s="72"/>
      <c r="Y51" s="72"/>
      <c r="Z51" s="72"/>
      <c r="AA51" s="72"/>
      <c r="AB51" s="72"/>
      <c r="AC51" s="434"/>
      <c r="AE51" s="35" t="str">
        <f t="shared" si="1"/>
        <v>□</v>
      </c>
      <c r="AH51" s="38" t="str">
        <f>IF(AE51&amp;AE52&amp;AE53="■□□","◎無し",IF(AE51&amp;AE52&amp;AE53="□■□","●適合",IF(AE51&amp;AE52&amp;AE53="□□■","◆未達",IF(AE51&amp;AE52&amp;AE53="□□□","■未答","▼矛盾"))))</f>
        <v>■未答</v>
      </c>
      <c r="AI51" s="54"/>
      <c r="AL51" s="30" t="s">
        <v>107</v>
      </c>
      <c r="AM51" s="39" t="s">
        <v>108</v>
      </c>
      <c r="AN51" s="39" t="s">
        <v>109</v>
      </c>
      <c r="AO51" s="39" t="s">
        <v>110</v>
      </c>
      <c r="AP51" s="39" t="s">
        <v>111</v>
      </c>
      <c r="AQ51" s="39" t="s">
        <v>87</v>
      </c>
      <c r="AT51" s="2"/>
      <c r="AU51" s="2"/>
      <c r="AV51" s="2"/>
      <c r="BE51" s="1"/>
      <c r="BG51" s="1"/>
      <c r="BH51" s="1"/>
      <c r="BI51" s="1"/>
      <c r="BJ51" s="1"/>
      <c r="BK51" s="1"/>
      <c r="BL51" s="1"/>
      <c r="BM51" s="1"/>
      <c r="BN51" s="1"/>
    </row>
    <row r="52" spans="2:88" ht="12.95" customHeight="1" x14ac:dyDescent="0.15">
      <c r="B52" s="486"/>
      <c r="C52" s="487"/>
      <c r="D52" s="528"/>
      <c r="E52" s="528"/>
      <c r="F52" s="522"/>
      <c r="G52" s="523"/>
      <c r="H52" s="524"/>
      <c r="I52" s="56" t="s">
        <v>81</v>
      </c>
      <c r="J52" s="450" t="s">
        <v>254</v>
      </c>
      <c r="K52" s="450"/>
      <c r="L52" s="450"/>
      <c r="M52" s="450"/>
      <c r="N52" s="450"/>
      <c r="O52" s="450"/>
      <c r="P52" s="450"/>
      <c r="Q52" s="451"/>
      <c r="R52" s="42"/>
      <c r="S52" s="42"/>
      <c r="T52" s="42"/>
      <c r="U52" s="42"/>
      <c r="V52" s="42"/>
      <c r="W52" s="42"/>
      <c r="X52" s="42"/>
      <c r="Y52" s="42"/>
      <c r="Z52" s="42"/>
      <c r="AA52" s="42"/>
      <c r="AB52" s="42"/>
      <c r="AC52" s="431"/>
      <c r="AE52" s="1" t="str">
        <f t="shared" si="1"/>
        <v>□</v>
      </c>
      <c r="AL52" s="30"/>
      <c r="AM52" s="36" t="s">
        <v>65</v>
      </c>
      <c r="AN52" s="36" t="s">
        <v>66</v>
      </c>
      <c r="AO52" s="36" t="s">
        <v>67</v>
      </c>
      <c r="AP52" s="38" t="s">
        <v>88</v>
      </c>
      <c r="AQ52" s="38" t="s">
        <v>68</v>
      </c>
      <c r="AT52" s="2"/>
      <c r="AU52" s="2"/>
      <c r="AV52" s="2"/>
      <c r="BE52" s="1"/>
      <c r="BG52" s="1"/>
      <c r="BH52" s="1"/>
      <c r="BI52" s="1"/>
      <c r="BJ52" s="1"/>
      <c r="BK52" s="1"/>
      <c r="BL52" s="1"/>
      <c r="BM52" s="1"/>
      <c r="BN52" s="1"/>
    </row>
    <row r="53" spans="2:88" ht="12.95" customHeight="1" thickBot="1" x14ac:dyDescent="0.2">
      <c r="B53" s="488"/>
      <c r="C53" s="489"/>
      <c r="D53" s="671"/>
      <c r="E53" s="671"/>
      <c r="F53" s="725"/>
      <c r="G53" s="726"/>
      <c r="H53" s="727"/>
      <c r="I53" s="183" t="s">
        <v>81</v>
      </c>
      <c r="J53" s="600" t="s">
        <v>255</v>
      </c>
      <c r="K53" s="600"/>
      <c r="L53" s="600"/>
      <c r="M53" s="600"/>
      <c r="N53" s="600"/>
      <c r="O53" s="600"/>
      <c r="P53" s="600"/>
      <c r="Q53" s="601"/>
      <c r="R53" s="144"/>
      <c r="S53" s="144"/>
      <c r="T53" s="144"/>
      <c r="U53" s="144"/>
      <c r="V53" s="144"/>
      <c r="W53" s="144"/>
      <c r="X53" s="144"/>
      <c r="Y53" s="144"/>
      <c r="Z53" s="144"/>
      <c r="AA53" s="144"/>
      <c r="AB53" s="144"/>
      <c r="AC53" s="432"/>
      <c r="AE53" s="1" t="str">
        <f t="shared" si="1"/>
        <v>□</v>
      </c>
      <c r="AT53" s="2"/>
      <c r="AU53" s="2"/>
      <c r="AV53" s="2"/>
      <c r="BE53" s="1"/>
      <c r="BG53" s="1"/>
      <c r="BH53" s="1"/>
      <c r="BI53" s="1"/>
      <c r="BJ53" s="1"/>
      <c r="BK53" s="1"/>
      <c r="BL53" s="1"/>
      <c r="BM53" s="1"/>
      <c r="BN53" s="1"/>
    </row>
    <row r="54" spans="2:88" s="11" customFormat="1" ht="23.25" customHeight="1" thickBot="1" x14ac:dyDescent="0.2">
      <c r="R54" s="225"/>
      <c r="S54" s="225"/>
      <c r="T54" s="225"/>
      <c r="U54" s="225"/>
      <c r="V54" s="225"/>
      <c r="W54" s="225"/>
      <c r="X54" s="225"/>
      <c r="Y54" s="225"/>
      <c r="Z54" s="225"/>
      <c r="AA54" s="225"/>
      <c r="AB54" s="225"/>
      <c r="AC54" s="225"/>
      <c r="AD54" s="226"/>
      <c r="AE54" s="226"/>
      <c r="AF54" s="226"/>
      <c r="AG54" s="226"/>
      <c r="AH54" s="227"/>
      <c r="AI54" s="227"/>
      <c r="AJ54" s="227"/>
      <c r="AK54" s="227"/>
      <c r="AL54" s="227"/>
      <c r="AM54" s="227"/>
      <c r="AN54" s="227"/>
      <c r="AO54" s="227"/>
      <c r="AP54" s="227"/>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row>
    <row r="55" spans="2:88" ht="107.25" customHeight="1" thickBot="1" x14ac:dyDescent="0.2">
      <c r="B55" s="316" t="s">
        <v>4</v>
      </c>
      <c r="C55" s="712" t="s">
        <v>5</v>
      </c>
      <c r="D55" s="712"/>
      <c r="E55" s="713"/>
      <c r="F55" s="713"/>
      <c r="G55" s="713"/>
      <c r="H55" s="713"/>
      <c r="I55" s="317" t="s">
        <v>6</v>
      </c>
      <c r="J55" s="714"/>
      <c r="K55" s="714"/>
      <c r="L55" s="714"/>
      <c r="M55" s="714"/>
      <c r="N55" s="714"/>
      <c r="O55" s="714"/>
      <c r="P55" s="714"/>
      <c r="Q55" s="715"/>
      <c r="R55" s="678"/>
      <c r="S55" s="661"/>
      <c r="T55" s="661"/>
      <c r="U55" s="661"/>
      <c r="V55" s="661"/>
      <c r="W55" s="661"/>
      <c r="X55" s="661"/>
      <c r="Y55" s="661"/>
      <c r="Z55" s="661"/>
      <c r="AA55" s="661"/>
      <c r="AB55" s="661"/>
      <c r="AC55" s="661"/>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1"/>
      <c r="BH55" s="232"/>
      <c r="BI55" s="232"/>
      <c r="BJ55" s="232"/>
      <c r="BK55" s="232"/>
      <c r="BL55" s="9"/>
      <c r="BM55" s="1"/>
      <c r="BN55" s="1"/>
    </row>
    <row r="56" spans="2:88" s="11" customFormat="1" ht="8.25" customHeight="1" x14ac:dyDescent="0.15">
      <c r="AD56" s="1"/>
      <c r="AE56" s="9"/>
      <c r="AF56" s="9"/>
      <c r="AG56" s="9"/>
      <c r="AH56" s="6"/>
      <c r="AI56" s="6"/>
      <c r="AJ56" s="6"/>
      <c r="AK56" s="6"/>
      <c r="AL56" s="30"/>
      <c r="AM56" s="37"/>
      <c r="AN56" s="37"/>
      <c r="AO56" s="37"/>
      <c r="AP56" s="54"/>
      <c r="AQ56" s="54"/>
      <c r="AR56" s="9"/>
      <c r="AS56" s="9"/>
      <c r="AT56" s="9"/>
      <c r="AU56" s="9"/>
      <c r="AV56" s="1"/>
      <c r="AW56" s="1"/>
      <c r="AX56" s="1"/>
      <c r="AY56" s="1"/>
      <c r="AZ56" s="1"/>
      <c r="BA56" s="1"/>
      <c r="BB56" s="1"/>
      <c r="BC56" s="1"/>
      <c r="BD56" s="226"/>
      <c r="BE56" s="227"/>
      <c r="BF56" s="226"/>
      <c r="BG56" s="227"/>
      <c r="BH56" s="227"/>
      <c r="BI56" s="227"/>
      <c r="BJ56" s="227"/>
      <c r="BK56" s="227"/>
      <c r="BL56" s="227"/>
      <c r="BM56" s="227"/>
      <c r="BN56" s="227"/>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6"/>
    </row>
    <row r="57" spans="2:88" x14ac:dyDescent="0.15">
      <c r="AE57" s="9"/>
      <c r="AF57" s="9"/>
      <c r="AG57" s="9"/>
      <c r="AH57" s="6"/>
      <c r="AI57" s="6"/>
      <c r="AJ57" s="6"/>
      <c r="AK57" s="6"/>
      <c r="AL57" s="6"/>
      <c r="AM57" s="6"/>
      <c r="AN57" s="6"/>
      <c r="AO57" s="6"/>
      <c r="AP57" s="6"/>
      <c r="AQ57" s="9"/>
      <c r="AR57" s="9"/>
      <c r="AS57" s="9"/>
      <c r="AT57" s="9"/>
      <c r="AU57" s="9"/>
      <c r="BE57" s="1"/>
      <c r="BG57" s="1"/>
      <c r="BH57" s="1"/>
      <c r="BI57" s="1"/>
      <c r="BJ57" s="1"/>
      <c r="BK57" s="1"/>
      <c r="BL57" s="1"/>
      <c r="BM57" s="1"/>
      <c r="BN57" s="1"/>
    </row>
    <row r="58" spans="2:88" x14ac:dyDescent="0.15">
      <c r="B58" s="235"/>
      <c r="C58" s="235"/>
      <c r="AE58" s="9"/>
      <c r="AF58" s="9"/>
      <c r="AG58" s="9"/>
      <c r="AH58" s="6"/>
      <c r="AI58" s="6"/>
      <c r="AJ58" s="6"/>
      <c r="AK58" s="6"/>
      <c r="AL58" s="6"/>
      <c r="AM58" s="6"/>
      <c r="AN58" s="6"/>
      <c r="AO58" s="6"/>
      <c r="AP58" s="6"/>
      <c r="AQ58" s="9"/>
      <c r="AR58" s="9"/>
      <c r="AS58" s="9"/>
      <c r="AT58" s="9"/>
      <c r="AU58" s="9"/>
      <c r="BE58" s="1"/>
      <c r="BG58" s="1"/>
      <c r="BH58" s="1"/>
      <c r="BI58" s="1"/>
      <c r="BJ58" s="1"/>
      <c r="BK58" s="1"/>
      <c r="BL58" s="1"/>
      <c r="BM58" s="1"/>
      <c r="BN58" s="1"/>
    </row>
    <row r="59" spans="2:88" x14ac:dyDescent="0.15">
      <c r="AE59" s="9"/>
      <c r="AF59" s="9"/>
      <c r="AG59" s="9"/>
      <c r="AH59" s="6"/>
      <c r="AI59" s="6"/>
      <c r="AJ59" s="6"/>
      <c r="AK59" s="6"/>
      <c r="AL59" s="6"/>
      <c r="AM59" s="6"/>
      <c r="AN59" s="6"/>
      <c r="AO59" s="6"/>
      <c r="AP59" s="6"/>
      <c r="AQ59" s="9"/>
      <c r="AR59" s="9"/>
      <c r="AS59" s="9"/>
      <c r="AT59" s="9"/>
      <c r="AU59" s="9"/>
      <c r="BE59" s="1"/>
      <c r="BG59" s="1"/>
      <c r="BH59" s="1"/>
      <c r="BI59" s="1"/>
      <c r="BJ59" s="1"/>
      <c r="BK59" s="1"/>
      <c r="BL59" s="1"/>
      <c r="BM59" s="1"/>
      <c r="BN59" s="1"/>
    </row>
    <row r="60" spans="2:88" x14ac:dyDescent="0.15">
      <c r="AE60" s="9"/>
      <c r="AF60" s="9"/>
      <c r="AG60" s="9"/>
      <c r="AH60" s="6"/>
      <c r="AI60" s="6"/>
      <c r="AJ60" s="6"/>
      <c r="AK60" s="6"/>
      <c r="AL60" s="6"/>
      <c r="AM60" s="6"/>
      <c r="AN60" s="6"/>
      <c r="AO60" s="6"/>
      <c r="AP60" s="6"/>
      <c r="AQ60" s="9"/>
      <c r="AR60" s="9"/>
      <c r="AS60" s="9"/>
      <c r="AT60" s="9"/>
      <c r="AU60" s="9"/>
      <c r="BE60" s="1"/>
      <c r="BG60" s="1"/>
      <c r="BH60" s="1"/>
      <c r="BI60" s="1"/>
      <c r="BJ60" s="1"/>
      <c r="BK60" s="1"/>
      <c r="BL60" s="1"/>
      <c r="BM60" s="1"/>
      <c r="BN60" s="1"/>
    </row>
    <row r="61" spans="2:88" x14ac:dyDescent="0.15">
      <c r="B61" s="235"/>
      <c r="C61" s="235"/>
      <c r="AE61" s="9"/>
      <c r="AF61" s="9"/>
      <c r="AG61" s="9"/>
      <c r="AH61" s="6"/>
      <c r="AI61" s="6"/>
      <c r="AJ61" s="6"/>
      <c r="AK61" s="6"/>
      <c r="AL61" s="6"/>
      <c r="AM61" s="6"/>
      <c r="AN61" s="6"/>
      <c r="AO61" s="6"/>
      <c r="AP61" s="6"/>
      <c r="AQ61" s="9"/>
      <c r="AR61" s="9"/>
      <c r="AS61" s="9"/>
      <c r="AT61" s="9"/>
      <c r="AU61" s="9"/>
      <c r="BE61" s="1"/>
      <c r="BG61" s="1"/>
      <c r="BH61" s="1"/>
      <c r="BI61" s="1"/>
      <c r="BJ61" s="1"/>
      <c r="BK61" s="1"/>
      <c r="BL61" s="1"/>
      <c r="BM61" s="1"/>
      <c r="BN61" s="1"/>
    </row>
    <row r="62" spans="2:88" x14ac:dyDescent="0.15">
      <c r="AE62" s="9"/>
      <c r="AF62" s="9"/>
      <c r="AG62" s="9"/>
      <c r="AH62" s="6"/>
      <c r="AI62" s="6"/>
      <c r="AJ62" s="6"/>
      <c r="AK62" s="6"/>
      <c r="AL62" s="6"/>
      <c r="AM62" s="6"/>
      <c r="AN62" s="6"/>
      <c r="AO62" s="6"/>
      <c r="AP62" s="6"/>
      <c r="AQ62" s="9"/>
      <c r="AR62" s="9"/>
      <c r="AS62" s="9"/>
      <c r="AT62" s="9"/>
      <c r="AU62" s="9"/>
      <c r="BE62" s="1"/>
      <c r="BG62" s="1"/>
      <c r="BH62" s="1"/>
      <c r="BI62" s="1"/>
      <c r="BJ62" s="1"/>
      <c r="BK62" s="1"/>
      <c r="BL62" s="1"/>
      <c r="BM62" s="1"/>
      <c r="BN62" s="1"/>
    </row>
    <row r="63" spans="2:88" x14ac:dyDescent="0.15">
      <c r="AE63" s="9"/>
      <c r="AF63" s="9"/>
      <c r="AG63" s="9"/>
      <c r="AH63" s="6"/>
      <c r="AI63" s="6"/>
      <c r="AJ63" s="6"/>
      <c r="AK63" s="6"/>
      <c r="AL63" s="6"/>
      <c r="AM63" s="6"/>
      <c r="AN63" s="6"/>
      <c r="AO63" s="6"/>
      <c r="AP63" s="6"/>
      <c r="AQ63" s="9"/>
      <c r="AR63" s="9"/>
      <c r="AS63" s="9"/>
      <c r="AT63" s="9"/>
      <c r="AU63" s="9"/>
      <c r="BE63" s="1"/>
      <c r="BG63" s="1"/>
      <c r="BH63" s="1"/>
      <c r="BI63" s="1"/>
      <c r="BJ63" s="1"/>
      <c r="BK63" s="1"/>
      <c r="BL63" s="1"/>
      <c r="BM63" s="1"/>
      <c r="BN63" s="1"/>
    </row>
    <row r="64" spans="2:88" x14ac:dyDescent="0.15">
      <c r="AE64" s="9"/>
      <c r="AF64" s="9"/>
      <c r="AG64" s="9"/>
      <c r="AH64" s="6"/>
      <c r="AI64" s="6"/>
      <c r="AJ64" s="6"/>
      <c r="AK64" s="6"/>
      <c r="AL64" s="6"/>
      <c r="AM64" s="6"/>
      <c r="AN64" s="6"/>
      <c r="AO64" s="6"/>
      <c r="AP64" s="6"/>
      <c r="AQ64" s="9"/>
      <c r="AR64" s="9"/>
      <c r="AS64" s="9"/>
      <c r="AT64" s="9"/>
      <c r="AU64" s="9"/>
      <c r="BE64" s="1"/>
      <c r="BG64" s="1"/>
      <c r="BH64" s="1"/>
      <c r="BI64" s="1"/>
      <c r="BJ64" s="1"/>
      <c r="BK64" s="1"/>
      <c r="BL64" s="1"/>
      <c r="BM64" s="1"/>
      <c r="BN64" s="1"/>
    </row>
    <row r="65" spans="31:66" x14ac:dyDescent="0.15">
      <c r="AE65" s="9"/>
      <c r="AF65" s="9"/>
      <c r="AG65" s="9"/>
      <c r="AH65" s="6"/>
      <c r="AI65" s="6"/>
      <c r="AJ65" s="6"/>
      <c r="AK65" s="6"/>
      <c r="AL65" s="6"/>
      <c r="AM65" s="6"/>
      <c r="AN65" s="6"/>
      <c r="AO65" s="6"/>
      <c r="AP65" s="6"/>
      <c r="AQ65" s="9"/>
      <c r="AR65" s="9"/>
      <c r="AS65" s="9"/>
      <c r="AT65" s="9"/>
      <c r="AU65" s="9"/>
      <c r="BE65" s="1"/>
      <c r="BG65" s="1"/>
      <c r="BH65" s="1"/>
      <c r="BI65" s="1"/>
      <c r="BJ65" s="1"/>
      <c r="BK65" s="1"/>
      <c r="BL65" s="1"/>
      <c r="BM65" s="1"/>
      <c r="BN65" s="1"/>
    </row>
    <row r="66" spans="31:66" x14ac:dyDescent="0.15">
      <c r="AE66" s="9"/>
      <c r="AF66" s="9"/>
      <c r="AG66" s="9"/>
      <c r="AH66" s="6"/>
      <c r="AI66" s="6"/>
      <c r="AJ66" s="6"/>
      <c r="AK66" s="6"/>
      <c r="AL66" s="6"/>
      <c r="AM66" s="6"/>
      <c r="AN66" s="6"/>
      <c r="AO66" s="6"/>
      <c r="AP66" s="6"/>
      <c r="AQ66" s="9"/>
      <c r="AR66" s="9"/>
      <c r="AS66" s="9"/>
      <c r="AT66" s="9"/>
      <c r="AU66" s="9"/>
      <c r="BE66" s="1"/>
      <c r="BG66" s="1"/>
      <c r="BH66" s="1"/>
      <c r="BI66" s="1"/>
      <c r="BJ66" s="1"/>
      <c r="BK66" s="1"/>
      <c r="BL66" s="1"/>
      <c r="BM66" s="1"/>
      <c r="BN66" s="1"/>
    </row>
    <row r="67" spans="31:66" x14ac:dyDescent="0.15">
      <c r="AE67" s="9"/>
      <c r="AF67" s="9"/>
      <c r="AG67" s="9"/>
      <c r="AH67" s="6"/>
      <c r="AI67" s="6"/>
      <c r="AJ67" s="6"/>
      <c r="AK67" s="6"/>
      <c r="AL67" s="6"/>
      <c r="AM67" s="6"/>
      <c r="AN67" s="6"/>
      <c r="AO67" s="6"/>
      <c r="AP67" s="6"/>
      <c r="AQ67" s="9"/>
      <c r="AR67" s="9"/>
      <c r="AS67" s="9"/>
      <c r="AT67" s="9"/>
      <c r="AU67" s="9"/>
      <c r="BE67" s="1"/>
      <c r="BG67" s="1"/>
      <c r="BH67" s="1"/>
      <c r="BI67" s="1"/>
      <c r="BJ67" s="1"/>
      <c r="BK67" s="1"/>
      <c r="BL67" s="1"/>
      <c r="BM67" s="1"/>
      <c r="BN67" s="1"/>
    </row>
    <row r="68" spans="31:66" x14ac:dyDescent="0.15">
      <c r="AE68" s="9"/>
      <c r="AF68" s="9"/>
      <c r="AG68" s="9"/>
      <c r="AH68" s="6"/>
      <c r="AI68" s="6"/>
      <c r="AJ68" s="6"/>
      <c r="AK68" s="6"/>
      <c r="AL68" s="6"/>
      <c r="AM68" s="6"/>
      <c r="AN68" s="6"/>
      <c r="AO68" s="6"/>
      <c r="AP68" s="6"/>
      <c r="AQ68" s="9"/>
      <c r="AR68" s="9"/>
      <c r="AS68" s="9"/>
      <c r="AT68" s="9"/>
      <c r="AU68" s="9"/>
      <c r="BE68" s="1"/>
      <c r="BG68" s="1"/>
      <c r="BH68" s="1"/>
      <c r="BI68" s="1"/>
      <c r="BJ68" s="1"/>
      <c r="BK68" s="1"/>
      <c r="BL68" s="1"/>
      <c r="BM68" s="1"/>
      <c r="BN68" s="1"/>
    </row>
    <row r="69" spans="31:66" x14ac:dyDescent="0.15">
      <c r="AE69" s="9"/>
      <c r="AF69" s="9"/>
      <c r="AG69" s="9"/>
      <c r="AH69" s="6"/>
      <c r="AI69" s="6"/>
      <c r="AJ69" s="6"/>
      <c r="AK69" s="6"/>
      <c r="AL69" s="6"/>
      <c r="AM69" s="6"/>
      <c r="AN69" s="6"/>
      <c r="AO69" s="6"/>
      <c r="AP69" s="6"/>
      <c r="AQ69" s="9"/>
      <c r="AR69" s="9"/>
      <c r="AS69" s="9"/>
      <c r="AT69" s="9"/>
      <c r="AU69" s="9"/>
      <c r="BE69" s="1"/>
      <c r="BG69" s="1"/>
      <c r="BH69" s="1"/>
      <c r="BI69" s="1"/>
      <c r="BJ69" s="1"/>
      <c r="BK69" s="1"/>
      <c r="BL69" s="1"/>
      <c r="BM69" s="1"/>
      <c r="BN69" s="1"/>
    </row>
    <row r="70" spans="31:66" x14ac:dyDescent="0.15">
      <c r="AE70" s="9"/>
      <c r="AF70" s="9"/>
      <c r="AG70" s="9"/>
      <c r="AH70" s="6"/>
      <c r="AI70" s="6"/>
      <c r="AJ70" s="6"/>
      <c r="AK70" s="6"/>
      <c r="AL70" s="6"/>
      <c r="AM70" s="6"/>
      <c r="AN70" s="6"/>
      <c r="AO70" s="6"/>
      <c r="AP70" s="6"/>
      <c r="AQ70" s="9"/>
      <c r="AR70" s="9"/>
      <c r="AS70" s="9"/>
      <c r="AT70" s="9"/>
      <c r="AU70" s="9"/>
      <c r="BE70" s="1"/>
      <c r="BG70" s="1"/>
      <c r="BH70" s="1"/>
      <c r="BI70" s="1"/>
      <c r="BJ70" s="1"/>
      <c r="BK70" s="1"/>
      <c r="BL70" s="1"/>
      <c r="BM70" s="1"/>
      <c r="BN70" s="1"/>
    </row>
    <row r="71" spans="31:66" x14ac:dyDescent="0.15">
      <c r="AE71" s="9"/>
      <c r="AF71" s="9"/>
      <c r="AG71" s="9"/>
      <c r="AH71" s="6"/>
      <c r="AI71" s="6"/>
      <c r="AJ71" s="6"/>
      <c r="AK71" s="6"/>
      <c r="AL71" s="6"/>
      <c r="AM71" s="6"/>
      <c r="AN71" s="6"/>
      <c r="AO71" s="6"/>
      <c r="AP71" s="6"/>
      <c r="AQ71" s="9"/>
      <c r="AR71" s="9"/>
      <c r="AS71" s="9"/>
      <c r="AT71" s="9"/>
      <c r="AU71" s="9"/>
      <c r="BE71" s="1"/>
      <c r="BG71" s="1"/>
      <c r="BH71" s="1"/>
      <c r="BI71" s="1"/>
      <c r="BJ71" s="1"/>
      <c r="BK71" s="1"/>
      <c r="BL71" s="1"/>
      <c r="BM71" s="1"/>
      <c r="BN71" s="1"/>
    </row>
    <row r="72" spans="31:66" x14ac:dyDescent="0.15">
      <c r="AE72" s="9"/>
      <c r="AF72" s="9"/>
      <c r="AG72" s="9"/>
      <c r="AH72" s="6"/>
      <c r="AI72" s="6"/>
      <c r="AJ72" s="6"/>
      <c r="AK72" s="6"/>
      <c r="AL72" s="6"/>
      <c r="AM72" s="6"/>
      <c r="AN72" s="6"/>
      <c r="AO72" s="6"/>
      <c r="AP72" s="6"/>
      <c r="AQ72" s="9"/>
      <c r="AR72" s="9"/>
      <c r="AS72" s="9"/>
      <c r="AT72" s="9"/>
      <c r="AU72" s="9"/>
      <c r="BE72" s="1"/>
      <c r="BG72" s="1"/>
      <c r="BH72" s="1"/>
      <c r="BI72" s="1"/>
      <c r="BJ72" s="1"/>
      <c r="BK72" s="1"/>
      <c r="BL72" s="1"/>
      <c r="BM72" s="1"/>
      <c r="BN72" s="1"/>
    </row>
    <row r="73" spans="31:66" x14ac:dyDescent="0.15">
      <c r="AE73" s="9"/>
      <c r="AF73" s="9"/>
      <c r="AG73" s="9"/>
      <c r="AH73" s="6"/>
      <c r="AI73" s="6"/>
      <c r="AJ73" s="6"/>
      <c r="AK73" s="6"/>
      <c r="AL73" s="6"/>
      <c r="AM73" s="6"/>
      <c r="AN73" s="6"/>
      <c r="AO73" s="6"/>
      <c r="AP73" s="6"/>
      <c r="AQ73" s="9"/>
      <c r="AR73" s="9"/>
      <c r="AS73" s="9"/>
      <c r="AT73" s="9"/>
      <c r="AU73" s="9"/>
      <c r="BE73" s="1"/>
      <c r="BG73" s="1"/>
      <c r="BH73" s="1"/>
      <c r="BI73" s="1"/>
      <c r="BJ73" s="1"/>
      <c r="BK73" s="1"/>
      <c r="BL73" s="1"/>
      <c r="BM73" s="1"/>
      <c r="BN73" s="1"/>
    </row>
    <row r="74" spans="31:66" x14ac:dyDescent="0.15">
      <c r="AE74" s="9"/>
      <c r="AF74" s="9"/>
      <c r="AG74" s="9"/>
      <c r="AH74" s="6"/>
      <c r="AI74" s="6"/>
      <c r="AJ74" s="6"/>
      <c r="AK74" s="6"/>
      <c r="AL74" s="6"/>
      <c r="AM74" s="6"/>
      <c r="AN74" s="6"/>
      <c r="AO74" s="6"/>
      <c r="AP74" s="6"/>
      <c r="AQ74" s="9"/>
      <c r="AR74" s="9"/>
      <c r="AS74" s="9"/>
      <c r="AT74" s="9"/>
      <c r="AU74" s="9"/>
      <c r="BE74" s="1"/>
      <c r="BG74" s="1"/>
      <c r="BH74" s="1"/>
      <c r="BI74" s="1"/>
      <c r="BJ74" s="1"/>
      <c r="BK74" s="1"/>
      <c r="BL74" s="1"/>
      <c r="BM74" s="1"/>
      <c r="BN74" s="1"/>
    </row>
    <row r="75" spans="31:66" x14ac:dyDescent="0.15">
      <c r="AE75" s="9"/>
      <c r="AF75" s="9"/>
      <c r="AG75" s="9"/>
      <c r="AH75" s="6"/>
      <c r="AI75" s="6"/>
      <c r="AJ75" s="6"/>
      <c r="AK75" s="6"/>
      <c r="AL75" s="6"/>
      <c r="AM75" s="6"/>
      <c r="AN75" s="6"/>
      <c r="AO75" s="6"/>
      <c r="AP75" s="6"/>
      <c r="AQ75" s="9"/>
      <c r="AR75" s="9"/>
      <c r="AS75" s="9"/>
      <c r="AT75" s="9"/>
      <c r="AU75" s="9"/>
      <c r="BE75" s="1"/>
      <c r="BG75" s="1"/>
      <c r="BH75" s="1"/>
      <c r="BI75" s="1"/>
      <c r="BJ75" s="1"/>
      <c r="BK75" s="1"/>
      <c r="BL75" s="1"/>
      <c r="BM75" s="1"/>
      <c r="BN75" s="1"/>
    </row>
    <row r="76" spans="31:66" x14ac:dyDescent="0.15">
      <c r="AE76" s="9"/>
      <c r="AF76" s="9"/>
      <c r="AG76" s="9"/>
      <c r="AH76" s="6"/>
      <c r="AI76" s="6"/>
      <c r="AJ76" s="6"/>
      <c r="AK76" s="6"/>
      <c r="AL76" s="6"/>
      <c r="AM76" s="6"/>
      <c r="AN76" s="6"/>
      <c r="AO76" s="6"/>
      <c r="AP76" s="6"/>
      <c r="AQ76" s="9"/>
      <c r="AR76" s="9"/>
      <c r="AS76" s="9"/>
      <c r="AT76" s="9"/>
      <c r="AU76" s="9"/>
      <c r="BE76" s="1"/>
      <c r="BG76" s="1"/>
      <c r="BH76" s="1"/>
      <c r="BI76" s="1"/>
      <c r="BJ76" s="1"/>
      <c r="BK76" s="1"/>
      <c r="BL76" s="1"/>
      <c r="BM76" s="1"/>
      <c r="BN76" s="1"/>
    </row>
    <row r="77" spans="31:66" x14ac:dyDescent="0.15">
      <c r="AE77" s="9"/>
      <c r="AF77" s="9"/>
      <c r="AG77" s="9"/>
      <c r="AH77" s="6"/>
      <c r="AI77" s="6"/>
      <c r="AJ77" s="6"/>
      <c r="AK77" s="6"/>
      <c r="AL77" s="6"/>
      <c r="AM77" s="6"/>
      <c r="AN77" s="6"/>
      <c r="AO77" s="6"/>
      <c r="AP77" s="6"/>
      <c r="AQ77" s="9"/>
      <c r="AR77" s="9"/>
      <c r="AS77" s="9"/>
      <c r="AT77" s="9"/>
      <c r="AU77" s="9"/>
      <c r="BE77" s="1"/>
      <c r="BG77" s="1"/>
      <c r="BH77" s="1"/>
      <c r="BI77" s="1"/>
      <c r="BJ77" s="1"/>
      <c r="BK77" s="1"/>
      <c r="BL77" s="1"/>
      <c r="BM77" s="1"/>
      <c r="BN77" s="1"/>
    </row>
    <row r="78" spans="31:66" x14ac:dyDescent="0.15">
      <c r="AE78" s="9"/>
      <c r="AF78" s="9"/>
      <c r="AG78" s="9"/>
      <c r="AH78" s="6"/>
      <c r="AI78" s="6"/>
      <c r="AJ78" s="6"/>
      <c r="AK78" s="6"/>
      <c r="AL78" s="6"/>
      <c r="AM78" s="6"/>
      <c r="AN78" s="6"/>
      <c r="AO78" s="6"/>
      <c r="AP78" s="6"/>
      <c r="AQ78" s="9"/>
      <c r="AR78" s="9"/>
      <c r="AS78" s="9"/>
      <c r="AT78" s="9"/>
      <c r="AU78" s="9"/>
      <c r="BE78" s="1"/>
      <c r="BG78" s="1"/>
      <c r="BH78" s="1"/>
      <c r="BI78" s="1"/>
      <c r="BJ78" s="1"/>
      <c r="BK78" s="1"/>
      <c r="BL78" s="1"/>
      <c r="BM78" s="1"/>
      <c r="BN78" s="1"/>
    </row>
    <row r="79" spans="31:66" x14ac:dyDescent="0.15">
      <c r="AE79" s="9"/>
      <c r="AF79" s="9"/>
      <c r="AG79" s="9"/>
      <c r="AH79" s="6"/>
      <c r="AI79" s="6"/>
      <c r="AJ79" s="6"/>
      <c r="AK79" s="6"/>
      <c r="AL79" s="6"/>
      <c r="AM79" s="6"/>
      <c r="AN79" s="6"/>
      <c r="AO79" s="6"/>
      <c r="AP79" s="6"/>
      <c r="AQ79" s="9"/>
      <c r="AR79" s="9"/>
      <c r="AS79" s="9"/>
      <c r="AT79" s="9"/>
      <c r="AU79" s="9"/>
      <c r="BE79" s="1"/>
      <c r="BG79" s="1"/>
      <c r="BH79" s="1"/>
      <c r="BI79" s="1"/>
      <c r="BJ79" s="1"/>
      <c r="BK79" s="1"/>
      <c r="BL79" s="1"/>
      <c r="BM79" s="1"/>
      <c r="BN79" s="1"/>
    </row>
    <row r="80" spans="31:66" x14ac:dyDescent="0.15">
      <c r="AE80" s="9"/>
      <c r="AF80" s="9"/>
      <c r="AG80" s="9"/>
      <c r="AH80" s="6"/>
      <c r="AI80" s="6"/>
      <c r="AJ80" s="6"/>
      <c r="AK80" s="6"/>
      <c r="AL80" s="6"/>
      <c r="AM80" s="6"/>
      <c r="AN80" s="6"/>
      <c r="AO80" s="6"/>
      <c r="AP80" s="6"/>
      <c r="AQ80" s="9"/>
      <c r="AR80" s="9"/>
      <c r="AS80" s="9"/>
      <c r="AT80" s="9"/>
      <c r="AU80" s="9"/>
      <c r="BE80" s="1"/>
      <c r="BG80" s="1"/>
      <c r="BH80" s="1"/>
      <c r="BI80" s="1"/>
      <c r="BJ80" s="1"/>
      <c r="BK80" s="1"/>
      <c r="BL80" s="1"/>
      <c r="BM80" s="1"/>
      <c r="BN80" s="1"/>
    </row>
    <row r="81" spans="31:66" x14ac:dyDescent="0.15">
      <c r="AE81" s="9"/>
      <c r="AF81" s="9"/>
      <c r="AG81" s="9"/>
      <c r="AH81" s="6"/>
      <c r="AI81" s="6"/>
      <c r="AJ81" s="6"/>
      <c r="AK81" s="6"/>
      <c r="AL81" s="6"/>
      <c r="AM81" s="6"/>
      <c r="AN81" s="6"/>
      <c r="AO81" s="6"/>
      <c r="AP81" s="6"/>
      <c r="AQ81" s="9"/>
      <c r="AR81" s="9"/>
      <c r="AS81" s="9"/>
      <c r="AT81" s="9"/>
      <c r="AU81" s="9"/>
      <c r="BE81" s="1"/>
      <c r="BG81" s="1"/>
      <c r="BH81" s="1"/>
      <c r="BI81" s="1"/>
      <c r="BJ81" s="1"/>
      <c r="BK81" s="1"/>
      <c r="BL81" s="1"/>
      <c r="BM81" s="1"/>
      <c r="BN81" s="1"/>
    </row>
    <row r="82" spans="31:66" x14ac:dyDescent="0.15">
      <c r="AE82" s="9"/>
      <c r="AF82" s="9"/>
      <c r="AG82" s="9"/>
      <c r="AH82" s="6"/>
      <c r="AI82" s="6"/>
      <c r="AJ82" s="6"/>
      <c r="AK82" s="6"/>
      <c r="AL82" s="6"/>
      <c r="AM82" s="6"/>
      <c r="AN82" s="6"/>
      <c r="AO82" s="6"/>
      <c r="AP82" s="6"/>
      <c r="AQ82" s="9"/>
      <c r="AR82" s="9"/>
      <c r="AS82" s="9"/>
      <c r="AT82" s="9"/>
      <c r="AU82" s="9"/>
      <c r="BE82" s="1"/>
      <c r="BG82" s="1"/>
      <c r="BH82" s="1"/>
      <c r="BI82" s="1"/>
      <c r="BJ82" s="1"/>
      <c r="BK82" s="1"/>
      <c r="BL82" s="1"/>
      <c r="BM82" s="1"/>
      <c r="BN82" s="1"/>
    </row>
    <row r="83" spans="31:66" x14ac:dyDescent="0.15">
      <c r="AE83" s="9"/>
      <c r="AF83" s="9"/>
      <c r="AG83" s="9"/>
      <c r="AH83" s="6"/>
      <c r="AI83" s="6"/>
      <c r="AJ83" s="6"/>
      <c r="AK83" s="6"/>
      <c r="AL83" s="6"/>
      <c r="AM83" s="6"/>
      <c r="AN83" s="6"/>
      <c r="AO83" s="6"/>
      <c r="AP83" s="6"/>
      <c r="AQ83" s="9"/>
      <c r="AR83" s="9"/>
      <c r="AS83" s="9"/>
      <c r="AT83" s="9"/>
      <c r="AU83" s="9"/>
      <c r="BE83" s="1"/>
      <c r="BG83" s="1"/>
      <c r="BH83" s="1"/>
      <c r="BI83" s="1"/>
      <c r="BJ83" s="1"/>
      <c r="BK83" s="1"/>
      <c r="BL83" s="1"/>
      <c r="BM83" s="1"/>
      <c r="BN83" s="1"/>
    </row>
    <row r="84" spans="31:66" x14ac:dyDescent="0.15">
      <c r="AE84" s="9"/>
      <c r="AF84" s="9"/>
      <c r="AG84" s="9"/>
      <c r="AH84" s="6"/>
      <c r="AI84" s="6"/>
      <c r="AJ84" s="6"/>
      <c r="AK84" s="6"/>
      <c r="AL84" s="6"/>
      <c r="AM84" s="6"/>
      <c r="AN84" s="6"/>
      <c r="AO84" s="6"/>
      <c r="AP84" s="6"/>
      <c r="AQ84" s="9"/>
      <c r="AR84" s="9"/>
      <c r="AS84" s="9"/>
      <c r="AT84" s="9"/>
      <c r="AU84" s="9"/>
      <c r="BE84" s="1"/>
      <c r="BG84" s="1"/>
      <c r="BH84" s="1"/>
      <c r="BI84" s="1"/>
      <c r="BJ84" s="1"/>
      <c r="BK84" s="1"/>
      <c r="BL84" s="1"/>
      <c r="BM84" s="1"/>
      <c r="BN84" s="1"/>
    </row>
    <row r="85" spans="31:66" x14ac:dyDescent="0.15">
      <c r="AE85" s="9"/>
      <c r="AF85" s="9"/>
      <c r="AG85" s="9"/>
      <c r="AH85" s="6"/>
      <c r="AI85" s="6"/>
      <c r="AJ85" s="6"/>
      <c r="AK85" s="6"/>
      <c r="AL85" s="6"/>
      <c r="AM85" s="6"/>
      <c r="AN85" s="6"/>
      <c r="AO85" s="6"/>
      <c r="AP85" s="6"/>
      <c r="AQ85" s="9"/>
      <c r="AR85" s="9"/>
      <c r="AS85" s="9"/>
      <c r="AT85" s="9"/>
      <c r="AU85" s="9"/>
      <c r="BE85" s="1"/>
      <c r="BG85" s="1"/>
      <c r="BH85" s="1"/>
      <c r="BI85" s="1"/>
      <c r="BJ85" s="1"/>
      <c r="BK85" s="1"/>
      <c r="BL85" s="1"/>
      <c r="BM85" s="1"/>
      <c r="BN85" s="1"/>
    </row>
    <row r="86" spans="31:66" x14ac:dyDescent="0.15">
      <c r="AE86" s="9"/>
      <c r="AF86" s="9"/>
      <c r="AG86" s="9"/>
      <c r="AH86" s="6"/>
      <c r="AI86" s="6"/>
      <c r="AJ86" s="6"/>
      <c r="AK86" s="6"/>
      <c r="AL86" s="6"/>
      <c r="AM86" s="6"/>
      <c r="AN86" s="6"/>
      <c r="AO86" s="6"/>
      <c r="AP86" s="6"/>
      <c r="AQ86" s="9"/>
      <c r="AR86" s="9"/>
      <c r="AS86" s="9"/>
      <c r="AT86" s="9"/>
      <c r="AU86" s="9"/>
      <c r="BE86" s="1"/>
      <c r="BG86" s="1"/>
      <c r="BH86" s="1"/>
      <c r="BI86" s="1"/>
      <c r="BJ86" s="1"/>
      <c r="BK86" s="1"/>
      <c r="BL86" s="1"/>
      <c r="BM86" s="1"/>
      <c r="BN86" s="1"/>
    </row>
    <row r="87" spans="31:66" x14ac:dyDescent="0.15">
      <c r="AE87" s="9"/>
      <c r="AF87" s="9"/>
      <c r="AG87" s="9"/>
      <c r="AH87" s="6"/>
      <c r="AI87" s="6"/>
      <c r="AJ87" s="6"/>
      <c r="AK87" s="6"/>
      <c r="AL87" s="6"/>
      <c r="AM87" s="6"/>
      <c r="AN87" s="6"/>
      <c r="AO87" s="6"/>
      <c r="AP87" s="6"/>
      <c r="AQ87" s="9"/>
      <c r="AR87" s="9"/>
      <c r="AS87" s="9"/>
      <c r="AT87" s="9"/>
      <c r="AU87" s="9"/>
      <c r="BE87" s="1"/>
      <c r="BG87" s="1"/>
      <c r="BH87" s="1"/>
      <c r="BI87" s="1"/>
      <c r="BJ87" s="1"/>
      <c r="BK87" s="1"/>
      <c r="BL87" s="1"/>
      <c r="BM87" s="1"/>
      <c r="BN87" s="1"/>
    </row>
    <row r="88" spans="31:66" x14ac:dyDescent="0.15">
      <c r="AE88" s="9"/>
      <c r="AF88" s="9"/>
      <c r="AG88" s="9"/>
      <c r="AH88" s="6"/>
      <c r="AI88" s="6"/>
      <c r="AJ88" s="6"/>
      <c r="AK88" s="6"/>
      <c r="AL88" s="6"/>
      <c r="AM88" s="6"/>
      <c r="AN88" s="6"/>
      <c r="AO88" s="6"/>
      <c r="AP88" s="6"/>
      <c r="AQ88" s="9"/>
      <c r="AR88" s="9"/>
      <c r="AS88" s="9"/>
      <c r="AT88" s="9"/>
      <c r="AU88" s="9"/>
      <c r="BE88" s="1"/>
      <c r="BG88" s="1"/>
      <c r="BH88" s="1"/>
      <c r="BI88" s="1"/>
      <c r="BJ88" s="1"/>
      <c r="BK88" s="1"/>
      <c r="BL88" s="1"/>
      <c r="BM88" s="1"/>
      <c r="BN88" s="1"/>
    </row>
    <row r="89" spans="31:66" x14ac:dyDescent="0.15">
      <c r="AE89" s="9"/>
      <c r="AF89" s="9"/>
      <c r="AG89" s="9"/>
      <c r="AH89" s="6"/>
      <c r="AI89" s="6"/>
      <c r="AJ89" s="6"/>
      <c r="AK89" s="6"/>
      <c r="AL89" s="6"/>
      <c r="AM89" s="6"/>
      <c r="AN89" s="6"/>
      <c r="AO89" s="6"/>
      <c r="AP89" s="6"/>
      <c r="AQ89" s="9"/>
      <c r="AR89" s="9"/>
      <c r="AS89" s="9"/>
      <c r="AT89" s="9"/>
      <c r="AU89" s="9"/>
      <c r="BE89" s="1"/>
      <c r="BG89" s="1"/>
      <c r="BH89" s="1"/>
      <c r="BI89" s="1"/>
      <c r="BJ89" s="1"/>
      <c r="BK89" s="1"/>
      <c r="BL89" s="1"/>
      <c r="BM89" s="1"/>
      <c r="BN89" s="1"/>
    </row>
    <row r="90" spans="31:66" x14ac:dyDescent="0.15">
      <c r="AE90" s="9"/>
      <c r="AF90" s="9"/>
      <c r="AG90" s="9"/>
      <c r="AH90" s="6"/>
      <c r="AI90" s="6"/>
      <c r="AJ90" s="6"/>
      <c r="AK90" s="6"/>
      <c r="AL90" s="6"/>
      <c r="AM90" s="6"/>
      <c r="AN90" s="6"/>
      <c r="AO90" s="6"/>
      <c r="AP90" s="6"/>
      <c r="AQ90" s="9"/>
      <c r="AR90" s="9"/>
      <c r="AS90" s="9"/>
      <c r="AT90" s="9"/>
      <c r="AU90" s="9"/>
      <c r="BE90" s="1"/>
      <c r="BG90" s="1"/>
      <c r="BH90" s="1"/>
      <c r="BI90" s="1"/>
      <c r="BJ90" s="1"/>
      <c r="BK90" s="1"/>
      <c r="BL90" s="1"/>
      <c r="BM90" s="1"/>
      <c r="BN90" s="1"/>
    </row>
    <row r="91" spans="31:66" x14ac:dyDescent="0.15">
      <c r="AE91" s="9"/>
      <c r="AF91" s="9"/>
      <c r="AG91" s="9"/>
      <c r="AH91" s="6"/>
      <c r="AI91" s="6"/>
      <c r="AJ91" s="6"/>
      <c r="AK91" s="6"/>
      <c r="AL91" s="6"/>
      <c r="AM91" s="6"/>
      <c r="AN91" s="6"/>
      <c r="AO91" s="6"/>
      <c r="AP91" s="6"/>
      <c r="AQ91" s="9"/>
      <c r="AR91" s="9"/>
      <c r="AS91" s="9"/>
      <c r="AT91" s="9"/>
      <c r="AU91" s="9"/>
      <c r="BE91" s="1"/>
      <c r="BG91" s="1"/>
      <c r="BH91" s="1"/>
      <c r="BI91" s="1"/>
      <c r="BJ91" s="1"/>
      <c r="BK91" s="1"/>
      <c r="BL91" s="1"/>
      <c r="BM91" s="1"/>
      <c r="BN91" s="1"/>
    </row>
    <row r="92" spans="31:66" x14ac:dyDescent="0.15">
      <c r="AE92" s="9"/>
      <c r="AF92" s="9"/>
      <c r="AG92" s="9"/>
      <c r="AH92" s="6"/>
      <c r="AI92" s="6"/>
      <c r="AJ92" s="6"/>
      <c r="AK92" s="6"/>
      <c r="AL92" s="6"/>
      <c r="AM92" s="6"/>
      <c r="AN92" s="6"/>
      <c r="AO92" s="6"/>
      <c r="AP92" s="6"/>
      <c r="AQ92" s="9"/>
      <c r="AR92" s="9"/>
      <c r="AS92" s="9"/>
      <c r="AT92" s="9"/>
      <c r="AU92" s="9"/>
      <c r="BE92" s="1"/>
      <c r="BG92" s="1"/>
      <c r="BH92" s="1"/>
      <c r="BI92" s="1"/>
      <c r="BJ92" s="1"/>
      <c r="BK92" s="1"/>
      <c r="BL92" s="1"/>
      <c r="BM92" s="1"/>
      <c r="BN92" s="1"/>
    </row>
    <row r="93" spans="31:66" x14ac:dyDescent="0.15">
      <c r="AE93" s="9"/>
      <c r="AF93" s="9"/>
      <c r="AG93" s="9"/>
      <c r="AH93" s="6"/>
      <c r="AI93" s="6"/>
      <c r="AJ93" s="6"/>
      <c r="AK93" s="6"/>
      <c r="AL93" s="6"/>
      <c r="AM93" s="6"/>
      <c r="AN93" s="6"/>
      <c r="AO93" s="6"/>
      <c r="AP93" s="6"/>
      <c r="AQ93" s="9"/>
      <c r="AR93" s="9"/>
      <c r="AS93" s="9"/>
      <c r="AT93" s="9"/>
      <c r="AU93" s="9"/>
      <c r="BE93" s="1"/>
      <c r="BG93" s="1"/>
      <c r="BH93" s="1"/>
      <c r="BI93" s="1"/>
      <c r="BJ93" s="1"/>
      <c r="BK93" s="1"/>
      <c r="BL93" s="1"/>
      <c r="BM93" s="1"/>
      <c r="BN93" s="1"/>
    </row>
    <row r="94" spans="31:66" x14ac:dyDescent="0.15">
      <c r="AE94" s="9"/>
      <c r="AF94" s="9"/>
      <c r="AG94" s="9"/>
      <c r="AH94" s="6"/>
      <c r="AI94" s="6"/>
      <c r="AJ94" s="6"/>
      <c r="AK94" s="6"/>
      <c r="AL94" s="6"/>
      <c r="AM94" s="6"/>
      <c r="AN94" s="6"/>
      <c r="AO94" s="6"/>
      <c r="AP94" s="6"/>
      <c r="AQ94" s="9"/>
      <c r="AR94" s="9"/>
      <c r="AS94" s="9"/>
      <c r="AT94" s="9"/>
      <c r="AU94" s="9"/>
      <c r="BE94" s="1"/>
      <c r="BG94" s="1"/>
      <c r="BH94" s="1"/>
      <c r="BI94" s="1"/>
      <c r="BJ94" s="1"/>
      <c r="BK94" s="1"/>
      <c r="BL94" s="1"/>
      <c r="BM94" s="1"/>
      <c r="BN94" s="1"/>
    </row>
    <row r="95" spans="31:66" x14ac:dyDescent="0.15">
      <c r="AE95" s="9"/>
      <c r="AF95" s="9"/>
      <c r="AG95" s="9"/>
      <c r="AH95" s="6"/>
      <c r="AI95" s="6"/>
      <c r="AJ95" s="6"/>
      <c r="AK95" s="6"/>
      <c r="AL95" s="6"/>
      <c r="AM95" s="6"/>
      <c r="AN95" s="6"/>
      <c r="AO95" s="6"/>
      <c r="AP95" s="6"/>
      <c r="AQ95" s="9"/>
      <c r="AR95" s="9"/>
      <c r="AS95" s="9"/>
      <c r="AT95" s="9"/>
      <c r="AU95" s="9"/>
      <c r="BE95" s="1"/>
      <c r="BG95" s="1"/>
      <c r="BH95" s="1"/>
      <c r="BI95" s="1"/>
      <c r="BJ95" s="1"/>
      <c r="BK95" s="1"/>
      <c r="BL95" s="1"/>
      <c r="BM95" s="1"/>
      <c r="BN95" s="1"/>
    </row>
    <row r="96" spans="31:66" x14ac:dyDescent="0.15">
      <c r="AE96" s="9"/>
      <c r="AF96" s="9"/>
      <c r="AG96" s="9"/>
      <c r="AH96" s="6"/>
      <c r="AI96" s="6"/>
      <c r="AJ96" s="6"/>
      <c r="AK96" s="6"/>
      <c r="AL96" s="6"/>
      <c r="AM96" s="6"/>
      <c r="AN96" s="6"/>
      <c r="AO96" s="6"/>
      <c r="AP96" s="6"/>
      <c r="AQ96" s="9"/>
      <c r="AR96" s="9"/>
      <c r="AS96" s="9"/>
      <c r="AT96" s="9"/>
      <c r="AU96" s="9"/>
      <c r="BE96" s="1"/>
      <c r="BG96" s="1"/>
      <c r="BH96" s="1"/>
      <c r="BI96" s="1"/>
      <c r="BJ96" s="1"/>
      <c r="BK96" s="1"/>
      <c r="BL96" s="1"/>
      <c r="BM96" s="1"/>
      <c r="BN96" s="1"/>
    </row>
    <row r="97" spans="31:66" x14ac:dyDescent="0.15">
      <c r="AE97" s="9"/>
      <c r="AF97" s="9"/>
      <c r="AG97" s="9"/>
      <c r="AH97" s="6"/>
      <c r="AI97" s="6"/>
      <c r="AJ97" s="6"/>
      <c r="AK97" s="6"/>
      <c r="AL97" s="6"/>
      <c r="AM97" s="6"/>
      <c r="AN97" s="6"/>
      <c r="AO97" s="6"/>
      <c r="AP97" s="6"/>
      <c r="AQ97" s="9"/>
      <c r="AR97" s="9"/>
      <c r="AS97" s="9"/>
      <c r="AT97" s="9"/>
      <c r="AU97" s="9"/>
      <c r="BE97" s="1"/>
      <c r="BG97" s="1"/>
      <c r="BH97" s="1"/>
      <c r="BI97" s="1"/>
      <c r="BJ97" s="1"/>
      <c r="BK97" s="1"/>
      <c r="BL97" s="1"/>
      <c r="BM97" s="1"/>
      <c r="BN97" s="1"/>
    </row>
    <row r="98" spans="31:66" x14ac:dyDescent="0.15">
      <c r="AE98" s="9"/>
      <c r="AF98" s="9"/>
      <c r="AG98" s="9"/>
      <c r="AH98" s="6"/>
      <c r="AI98" s="6"/>
      <c r="AJ98" s="6"/>
      <c r="AK98" s="6"/>
      <c r="AL98" s="6"/>
      <c r="AM98" s="6"/>
      <c r="AN98" s="6"/>
      <c r="AO98" s="6"/>
      <c r="AP98" s="6"/>
      <c r="AQ98" s="9"/>
      <c r="AR98" s="9"/>
      <c r="AS98" s="9"/>
      <c r="AT98" s="9"/>
      <c r="AU98" s="9"/>
      <c r="BE98" s="1"/>
      <c r="BG98" s="1"/>
      <c r="BH98" s="1"/>
      <c r="BI98" s="1"/>
      <c r="BJ98" s="1"/>
      <c r="BK98" s="1"/>
      <c r="BL98" s="1"/>
      <c r="BM98" s="1"/>
      <c r="BN98" s="1"/>
    </row>
    <row r="99" spans="31:66" x14ac:dyDescent="0.15">
      <c r="AE99" s="9"/>
      <c r="AF99" s="9"/>
      <c r="AG99" s="9"/>
      <c r="AH99" s="6"/>
      <c r="AI99" s="6"/>
      <c r="AJ99" s="6"/>
      <c r="AK99" s="6"/>
      <c r="AL99" s="6"/>
      <c r="AM99" s="6"/>
      <c r="AN99" s="6"/>
      <c r="AO99" s="6"/>
      <c r="AP99" s="6"/>
      <c r="AQ99" s="9"/>
      <c r="AR99" s="9"/>
      <c r="AS99" s="9"/>
      <c r="AT99" s="9"/>
      <c r="AU99" s="9"/>
      <c r="BE99" s="1"/>
      <c r="BG99" s="1"/>
      <c r="BH99" s="1"/>
      <c r="BI99" s="1"/>
      <c r="BJ99" s="1"/>
      <c r="BK99" s="1"/>
      <c r="BL99" s="1"/>
      <c r="BM99" s="1"/>
      <c r="BN99" s="1"/>
    </row>
    <row r="100" spans="31:66" x14ac:dyDescent="0.15">
      <c r="AE100" s="9"/>
      <c r="AF100" s="9"/>
      <c r="AG100" s="9"/>
      <c r="AH100" s="6"/>
      <c r="AI100" s="6"/>
      <c r="AJ100" s="6"/>
      <c r="AK100" s="6"/>
      <c r="AL100" s="6"/>
      <c r="AM100" s="6"/>
      <c r="AN100" s="6"/>
      <c r="AO100" s="6"/>
      <c r="AP100" s="6"/>
      <c r="AQ100" s="9"/>
      <c r="AR100" s="9"/>
      <c r="AS100" s="9"/>
      <c r="AT100" s="9"/>
      <c r="AU100" s="9"/>
      <c r="BE100" s="1"/>
      <c r="BG100" s="1"/>
      <c r="BH100" s="1"/>
      <c r="BI100" s="1"/>
      <c r="BJ100" s="1"/>
      <c r="BK100" s="1"/>
      <c r="BL100" s="1"/>
      <c r="BM100" s="1"/>
      <c r="BN100" s="1"/>
    </row>
    <row r="101" spans="31:66" x14ac:dyDescent="0.15">
      <c r="AE101" s="9"/>
      <c r="AF101" s="9"/>
      <c r="AG101" s="9"/>
      <c r="AH101" s="6"/>
      <c r="AI101" s="6"/>
      <c r="AJ101" s="6"/>
      <c r="AK101" s="6"/>
      <c r="AL101" s="6"/>
      <c r="AM101" s="6"/>
      <c r="AN101" s="6"/>
      <c r="AO101" s="6"/>
      <c r="AP101" s="6"/>
      <c r="AQ101" s="9"/>
      <c r="AR101" s="9"/>
      <c r="AS101" s="9"/>
      <c r="AT101" s="9"/>
      <c r="AU101" s="9"/>
      <c r="BE101" s="1"/>
      <c r="BG101" s="1"/>
      <c r="BH101" s="1"/>
      <c r="BI101" s="1"/>
      <c r="BJ101" s="1"/>
      <c r="BK101" s="1"/>
      <c r="BL101" s="1"/>
      <c r="BM101" s="1"/>
      <c r="BN101" s="1"/>
    </row>
    <row r="102" spans="31:66" x14ac:dyDescent="0.15">
      <c r="AE102" s="9"/>
      <c r="AF102" s="9"/>
      <c r="AG102" s="9"/>
      <c r="AH102" s="6"/>
      <c r="AI102" s="6"/>
      <c r="AJ102" s="6"/>
      <c r="AK102" s="6"/>
      <c r="AL102" s="6"/>
      <c r="AM102" s="6"/>
      <c r="AN102" s="6"/>
      <c r="AO102" s="6"/>
      <c r="AP102" s="6"/>
      <c r="AQ102" s="9"/>
      <c r="AR102" s="9"/>
      <c r="AS102" s="9"/>
      <c r="AT102" s="9"/>
      <c r="AU102" s="9"/>
      <c r="BE102" s="1"/>
      <c r="BG102" s="1"/>
      <c r="BH102" s="1"/>
      <c r="BI102" s="1"/>
      <c r="BJ102" s="1"/>
      <c r="BK102" s="1"/>
      <c r="BL102" s="1"/>
      <c r="BM102" s="1"/>
      <c r="BN102" s="1"/>
    </row>
    <row r="103" spans="31:66" x14ac:dyDescent="0.15">
      <c r="AE103" s="9"/>
      <c r="AF103" s="9"/>
      <c r="AG103" s="9"/>
      <c r="AH103" s="6"/>
      <c r="AI103" s="6"/>
      <c r="AJ103" s="6"/>
      <c r="AK103" s="6"/>
      <c r="AL103" s="6"/>
      <c r="AM103" s="6"/>
      <c r="AN103" s="6"/>
      <c r="AO103" s="6"/>
      <c r="AP103" s="6"/>
      <c r="AQ103" s="9"/>
      <c r="AR103" s="9"/>
      <c r="AS103" s="9"/>
      <c r="AT103" s="9"/>
      <c r="AU103" s="9"/>
      <c r="BE103" s="1"/>
      <c r="BG103" s="1"/>
      <c r="BH103" s="1"/>
      <c r="BI103" s="1"/>
      <c r="BJ103" s="1"/>
      <c r="BK103" s="1"/>
      <c r="BL103" s="1"/>
      <c r="BM103" s="1"/>
      <c r="BN103" s="1"/>
    </row>
    <row r="104" spans="31:66" x14ac:dyDescent="0.15">
      <c r="AE104" s="9"/>
      <c r="AF104" s="9"/>
      <c r="AG104" s="9"/>
      <c r="AH104" s="6"/>
      <c r="AI104" s="6"/>
      <c r="AJ104" s="6"/>
      <c r="AK104" s="6"/>
      <c r="AL104" s="6"/>
      <c r="AM104" s="6"/>
      <c r="AN104" s="6"/>
      <c r="AO104" s="6"/>
      <c r="AP104" s="6"/>
      <c r="AQ104" s="9"/>
      <c r="AR104" s="9"/>
      <c r="AS104" s="9"/>
      <c r="AT104" s="9"/>
      <c r="AU104" s="9"/>
      <c r="BE104" s="1"/>
      <c r="BG104" s="1"/>
      <c r="BH104" s="1"/>
      <c r="BI104" s="1"/>
      <c r="BJ104" s="1"/>
      <c r="BK104" s="1"/>
      <c r="BL104" s="1"/>
      <c r="BM104" s="1"/>
      <c r="BN104" s="1"/>
    </row>
    <row r="105" spans="31:66" x14ac:dyDescent="0.15">
      <c r="AE105" s="9"/>
      <c r="AF105" s="9"/>
      <c r="AG105" s="9"/>
      <c r="AH105" s="6"/>
      <c r="AI105" s="6"/>
      <c r="AJ105" s="6"/>
      <c r="AK105" s="6"/>
      <c r="AL105" s="6"/>
      <c r="AM105" s="6"/>
      <c r="AN105" s="6"/>
      <c r="AO105" s="6"/>
      <c r="AP105" s="6"/>
      <c r="AQ105" s="9"/>
      <c r="AR105" s="9"/>
      <c r="AS105" s="9"/>
      <c r="AT105" s="9"/>
      <c r="AU105" s="9"/>
      <c r="BE105" s="1"/>
      <c r="BG105" s="1"/>
      <c r="BH105" s="1"/>
      <c r="BI105" s="1"/>
      <c r="BJ105" s="1"/>
      <c r="BK105" s="1"/>
      <c r="BL105" s="1"/>
      <c r="BM105" s="1"/>
      <c r="BN105" s="1"/>
    </row>
    <row r="106" spans="31:66" x14ac:dyDescent="0.15">
      <c r="AE106" s="9"/>
      <c r="AF106" s="9"/>
      <c r="AG106" s="9"/>
      <c r="AH106" s="6"/>
      <c r="AI106" s="6"/>
      <c r="AJ106" s="6"/>
      <c r="AK106" s="6"/>
      <c r="AL106" s="6"/>
      <c r="AM106" s="6"/>
      <c r="AN106" s="6"/>
      <c r="AO106" s="6"/>
      <c r="AP106" s="6"/>
      <c r="AQ106" s="9"/>
      <c r="AR106" s="9"/>
      <c r="AS106" s="9"/>
      <c r="AT106" s="9"/>
      <c r="AU106" s="9"/>
      <c r="BE106" s="1"/>
      <c r="BG106" s="1"/>
      <c r="BH106" s="1"/>
      <c r="BI106" s="1"/>
      <c r="BJ106" s="1"/>
      <c r="BK106" s="1"/>
      <c r="BL106" s="1"/>
      <c r="BM106" s="1"/>
      <c r="BN106" s="1"/>
    </row>
    <row r="107" spans="31:66" x14ac:dyDescent="0.15">
      <c r="AE107" s="9"/>
      <c r="AF107" s="9"/>
      <c r="AG107" s="9"/>
      <c r="AH107" s="6"/>
      <c r="AI107" s="6"/>
      <c r="AJ107" s="6"/>
      <c r="AK107" s="6"/>
      <c r="AL107" s="6"/>
      <c r="AM107" s="6"/>
      <c r="AN107" s="6"/>
      <c r="AO107" s="6"/>
      <c r="AP107" s="6"/>
      <c r="AQ107" s="9"/>
      <c r="AR107" s="9"/>
      <c r="AS107" s="9"/>
      <c r="AT107" s="9"/>
      <c r="AU107" s="9"/>
      <c r="BE107" s="1"/>
      <c r="BG107" s="1"/>
      <c r="BH107" s="1"/>
      <c r="BI107" s="1"/>
      <c r="BJ107" s="1"/>
      <c r="BK107" s="1"/>
      <c r="BL107" s="1"/>
      <c r="BM107" s="1"/>
      <c r="BN107" s="1"/>
    </row>
    <row r="108" spans="31:66" x14ac:dyDescent="0.15">
      <c r="AE108" s="9"/>
      <c r="AF108" s="9"/>
      <c r="AG108" s="9"/>
      <c r="AH108" s="6"/>
      <c r="AI108" s="6"/>
      <c r="AJ108" s="6"/>
      <c r="AK108" s="6"/>
      <c r="AL108" s="6"/>
      <c r="AM108" s="6"/>
      <c r="AN108" s="6"/>
      <c r="AO108" s="6"/>
      <c r="AP108" s="6"/>
      <c r="AQ108" s="9"/>
      <c r="AR108" s="9"/>
      <c r="AS108" s="9"/>
      <c r="AT108" s="9"/>
      <c r="AU108" s="9"/>
      <c r="BE108" s="1"/>
      <c r="BG108" s="1"/>
      <c r="BH108" s="1"/>
      <c r="BI108" s="1"/>
      <c r="BJ108" s="1"/>
      <c r="BK108" s="1"/>
      <c r="BL108" s="1"/>
      <c r="BM108" s="1"/>
      <c r="BN108" s="1"/>
    </row>
    <row r="109" spans="31:66" x14ac:dyDescent="0.15">
      <c r="AE109" s="9"/>
      <c r="AF109" s="9"/>
      <c r="AG109" s="9"/>
      <c r="AH109" s="6"/>
      <c r="AI109" s="6"/>
      <c r="AJ109" s="6"/>
      <c r="AK109" s="6"/>
      <c r="AL109" s="6"/>
      <c r="AM109" s="6"/>
      <c r="AN109" s="6"/>
      <c r="AO109" s="6"/>
      <c r="AP109" s="6"/>
      <c r="AQ109" s="9"/>
      <c r="AR109" s="9"/>
      <c r="AS109" s="9"/>
      <c r="AT109" s="9"/>
      <c r="AU109" s="9"/>
      <c r="BE109" s="1"/>
      <c r="BG109" s="1"/>
      <c r="BH109" s="1"/>
      <c r="BI109" s="1"/>
      <c r="BJ109" s="1"/>
      <c r="BK109" s="1"/>
      <c r="BL109" s="1"/>
      <c r="BM109" s="1"/>
      <c r="BN109" s="1"/>
    </row>
    <row r="110" spans="31:66" x14ac:dyDescent="0.15">
      <c r="AE110" s="9"/>
      <c r="AF110" s="9"/>
      <c r="AG110" s="9"/>
      <c r="AH110" s="6"/>
      <c r="AI110" s="6"/>
      <c r="AJ110" s="6"/>
      <c r="AK110" s="6"/>
      <c r="AL110" s="6"/>
      <c r="AM110" s="6"/>
      <c r="AN110" s="6"/>
      <c r="AO110" s="6"/>
      <c r="AP110" s="6"/>
      <c r="AQ110" s="9"/>
      <c r="AR110" s="9"/>
      <c r="AS110" s="9"/>
      <c r="AT110" s="9"/>
      <c r="AU110" s="9"/>
      <c r="BE110" s="1"/>
      <c r="BG110" s="1"/>
      <c r="BH110" s="1"/>
      <c r="BI110" s="1"/>
      <c r="BJ110" s="1"/>
      <c r="BK110" s="1"/>
      <c r="BL110" s="1"/>
      <c r="BM110" s="1"/>
      <c r="BN110" s="1"/>
    </row>
    <row r="111" spans="31:66" x14ac:dyDescent="0.15">
      <c r="AE111" s="9"/>
      <c r="AF111" s="9"/>
      <c r="AG111" s="9"/>
      <c r="AH111" s="6"/>
      <c r="AI111" s="6"/>
      <c r="AJ111" s="6"/>
      <c r="AK111" s="6"/>
      <c r="AL111" s="6"/>
      <c r="AM111" s="6"/>
      <c r="AN111" s="6"/>
      <c r="AO111" s="6"/>
      <c r="AP111" s="6"/>
      <c r="AQ111" s="9"/>
      <c r="AR111" s="9"/>
      <c r="AS111" s="9"/>
      <c r="AT111" s="9"/>
      <c r="AU111" s="9"/>
      <c r="BE111" s="1"/>
      <c r="BG111" s="1"/>
      <c r="BH111" s="1"/>
      <c r="BI111" s="1"/>
      <c r="BJ111" s="1"/>
      <c r="BK111" s="1"/>
      <c r="BL111" s="1"/>
      <c r="BM111" s="1"/>
      <c r="BN111" s="1"/>
    </row>
    <row r="112" spans="31:66" x14ac:dyDescent="0.15">
      <c r="AE112" s="9"/>
      <c r="AF112" s="9"/>
      <c r="AG112" s="9"/>
      <c r="AH112" s="6"/>
      <c r="AI112" s="6"/>
      <c r="AJ112" s="6"/>
      <c r="AK112" s="6"/>
      <c r="AL112" s="6"/>
      <c r="AM112" s="6"/>
      <c r="AN112" s="6"/>
      <c r="AO112" s="6"/>
      <c r="AP112" s="6"/>
      <c r="AQ112" s="9"/>
      <c r="AR112" s="9"/>
      <c r="AS112" s="9"/>
      <c r="AT112" s="9"/>
      <c r="AU112" s="9"/>
      <c r="BE112" s="1"/>
      <c r="BG112" s="1"/>
      <c r="BH112" s="1"/>
      <c r="BI112" s="1"/>
      <c r="BJ112" s="1"/>
      <c r="BK112" s="1"/>
      <c r="BL112" s="1"/>
      <c r="BM112" s="1"/>
      <c r="BN112" s="1"/>
    </row>
    <row r="113" spans="31:66" x14ac:dyDescent="0.15">
      <c r="AE113" s="9"/>
      <c r="AF113" s="9"/>
      <c r="AG113" s="9"/>
      <c r="AH113" s="6"/>
      <c r="AI113" s="6"/>
      <c r="AJ113" s="6"/>
      <c r="AK113" s="6"/>
      <c r="AL113" s="6"/>
      <c r="AM113" s="6"/>
      <c r="AN113" s="6"/>
      <c r="AO113" s="6"/>
      <c r="AP113" s="6"/>
      <c r="AQ113" s="9"/>
      <c r="AR113" s="9"/>
      <c r="AS113" s="9"/>
      <c r="AT113" s="9"/>
      <c r="AU113" s="9"/>
      <c r="BE113" s="1"/>
      <c r="BG113" s="1"/>
      <c r="BH113" s="1"/>
      <c r="BI113" s="1"/>
      <c r="BJ113" s="1"/>
      <c r="BK113" s="1"/>
      <c r="BL113" s="1"/>
      <c r="BM113" s="1"/>
      <c r="BN113" s="1"/>
    </row>
    <row r="114" spans="31:66" x14ac:dyDescent="0.15">
      <c r="AE114" s="9"/>
      <c r="AF114" s="9"/>
      <c r="AG114" s="9"/>
      <c r="AH114" s="6"/>
      <c r="AI114" s="6"/>
      <c r="AJ114" s="6"/>
      <c r="AK114" s="6"/>
      <c r="AL114" s="6"/>
      <c r="AM114" s="6"/>
      <c r="AN114" s="6"/>
      <c r="AO114" s="6"/>
      <c r="AP114" s="6"/>
      <c r="AQ114" s="9"/>
      <c r="AR114" s="9"/>
      <c r="AS114" s="9"/>
      <c r="AT114" s="9"/>
      <c r="AU114" s="9"/>
      <c r="BE114" s="1"/>
      <c r="BG114" s="1"/>
      <c r="BH114" s="1"/>
      <c r="BI114" s="1"/>
      <c r="BJ114" s="1"/>
      <c r="BK114" s="1"/>
      <c r="BL114" s="1"/>
      <c r="BM114" s="1"/>
      <c r="BN114" s="1"/>
    </row>
    <row r="115" spans="31:66" x14ac:dyDescent="0.15">
      <c r="AE115" s="9"/>
      <c r="AF115" s="9"/>
      <c r="AG115" s="9"/>
      <c r="AH115" s="6"/>
      <c r="AI115" s="6"/>
      <c r="AJ115" s="6"/>
      <c r="AK115" s="6"/>
      <c r="AL115" s="6"/>
      <c r="AM115" s="6"/>
      <c r="AN115" s="6"/>
      <c r="AO115" s="6"/>
      <c r="AP115" s="6"/>
      <c r="AQ115" s="9"/>
      <c r="AR115" s="9"/>
      <c r="AS115" s="9"/>
      <c r="AT115" s="9"/>
      <c r="AU115" s="9"/>
      <c r="BE115" s="1"/>
      <c r="BG115" s="1"/>
      <c r="BH115" s="1"/>
      <c r="BI115" s="1"/>
      <c r="BJ115" s="1"/>
      <c r="BK115" s="1"/>
      <c r="BL115" s="1"/>
      <c r="BM115" s="1"/>
      <c r="BN115" s="1"/>
    </row>
    <row r="116" spans="31:66" x14ac:dyDescent="0.15">
      <c r="AE116" s="9"/>
      <c r="AF116" s="9"/>
      <c r="AG116" s="9"/>
      <c r="AH116" s="6"/>
      <c r="AI116" s="6"/>
      <c r="AJ116" s="6"/>
      <c r="AK116" s="6"/>
      <c r="AL116" s="6"/>
      <c r="AM116" s="6"/>
      <c r="AN116" s="6"/>
      <c r="AO116" s="6"/>
      <c r="AP116" s="6"/>
      <c r="AQ116" s="9"/>
      <c r="AR116" s="9"/>
      <c r="AS116" s="9"/>
      <c r="AT116" s="9"/>
      <c r="AU116" s="9"/>
      <c r="BE116" s="1"/>
      <c r="BG116" s="1"/>
      <c r="BH116" s="1"/>
      <c r="BI116" s="1"/>
      <c r="BJ116" s="1"/>
      <c r="BK116" s="1"/>
      <c r="BL116" s="1"/>
      <c r="BM116" s="1"/>
      <c r="BN116" s="1"/>
    </row>
    <row r="117" spans="31:66" x14ac:dyDescent="0.15">
      <c r="AE117" s="9"/>
      <c r="AF117" s="9"/>
      <c r="AG117" s="9"/>
      <c r="AH117" s="6"/>
      <c r="AI117" s="6"/>
      <c r="AJ117" s="6"/>
      <c r="AK117" s="6"/>
      <c r="AL117" s="6"/>
      <c r="AM117" s="6"/>
      <c r="AN117" s="6"/>
      <c r="AO117" s="6"/>
      <c r="AP117" s="6"/>
      <c r="AQ117" s="9"/>
      <c r="AR117" s="9"/>
      <c r="AS117" s="9"/>
      <c r="AT117" s="9"/>
      <c r="AU117" s="9"/>
      <c r="BE117" s="1"/>
      <c r="BG117" s="1"/>
      <c r="BH117" s="1"/>
      <c r="BI117" s="1"/>
      <c r="BJ117" s="1"/>
      <c r="BK117" s="1"/>
      <c r="BL117" s="1"/>
      <c r="BM117" s="1"/>
      <c r="BN117" s="1"/>
    </row>
    <row r="118" spans="31:66" x14ac:dyDescent="0.15">
      <c r="AE118" s="9"/>
      <c r="AF118" s="9"/>
      <c r="AG118" s="9"/>
      <c r="AH118" s="6"/>
      <c r="AI118" s="6"/>
      <c r="AJ118" s="6"/>
      <c r="AK118" s="6"/>
      <c r="AL118" s="6"/>
      <c r="AM118" s="6"/>
      <c r="AN118" s="6"/>
      <c r="AO118" s="6"/>
      <c r="AP118" s="6"/>
      <c r="AQ118" s="9"/>
      <c r="AR118" s="9"/>
      <c r="AS118" s="9"/>
      <c r="AT118" s="9"/>
      <c r="AU118" s="9"/>
      <c r="BE118" s="1"/>
      <c r="BG118" s="1"/>
      <c r="BH118" s="1"/>
      <c r="BI118" s="1"/>
      <c r="BJ118" s="1"/>
      <c r="BK118" s="1"/>
      <c r="BL118" s="1"/>
      <c r="BM118" s="1"/>
      <c r="BN118" s="1"/>
    </row>
    <row r="119" spans="31:66" x14ac:dyDescent="0.15">
      <c r="AE119" s="9"/>
      <c r="AF119" s="9"/>
      <c r="AG119" s="9"/>
      <c r="AH119" s="6"/>
      <c r="AI119" s="6"/>
      <c r="AJ119" s="6"/>
      <c r="AK119" s="6"/>
      <c r="AL119" s="6"/>
      <c r="AM119" s="6"/>
      <c r="AN119" s="6"/>
      <c r="AO119" s="6"/>
      <c r="AP119" s="6"/>
      <c r="AQ119" s="9"/>
      <c r="AR119" s="9"/>
      <c r="AS119" s="9"/>
      <c r="AT119" s="9"/>
      <c r="AU119" s="9"/>
      <c r="BE119" s="1"/>
      <c r="BG119" s="1"/>
      <c r="BH119" s="1"/>
      <c r="BI119" s="1"/>
      <c r="BJ119" s="1"/>
      <c r="BK119" s="1"/>
      <c r="BL119" s="1"/>
      <c r="BM119" s="1"/>
      <c r="BN119" s="1"/>
    </row>
    <row r="120" spans="31:66" x14ac:dyDescent="0.15">
      <c r="AE120" s="9"/>
      <c r="AF120" s="9"/>
      <c r="AG120" s="9"/>
      <c r="AH120" s="6"/>
      <c r="AI120" s="6"/>
      <c r="AJ120" s="6"/>
      <c r="AK120" s="6"/>
      <c r="AL120" s="6"/>
      <c r="AM120" s="6"/>
      <c r="AN120" s="6"/>
      <c r="AO120" s="6"/>
      <c r="AP120" s="6"/>
      <c r="AQ120" s="9"/>
      <c r="AR120" s="9"/>
      <c r="AS120" s="9"/>
      <c r="AT120" s="9"/>
      <c r="AU120" s="9"/>
      <c r="BE120" s="1"/>
      <c r="BG120" s="1"/>
      <c r="BH120" s="1"/>
      <c r="BI120" s="1"/>
      <c r="BJ120" s="1"/>
      <c r="BK120" s="1"/>
      <c r="BL120" s="1"/>
      <c r="BM120" s="1"/>
      <c r="BN120" s="1"/>
    </row>
    <row r="121" spans="31:66" x14ac:dyDescent="0.15">
      <c r="AE121" s="9"/>
      <c r="AF121" s="9"/>
      <c r="AG121" s="9"/>
      <c r="AH121" s="6"/>
      <c r="AI121" s="6"/>
      <c r="AJ121" s="6"/>
      <c r="AK121" s="6"/>
      <c r="AL121" s="6"/>
      <c r="AM121" s="6"/>
      <c r="AN121" s="6"/>
      <c r="AO121" s="6"/>
      <c r="AP121" s="6"/>
      <c r="AQ121" s="9"/>
      <c r="AR121" s="9"/>
      <c r="AS121" s="9"/>
      <c r="AT121" s="9"/>
      <c r="AU121" s="9"/>
      <c r="BE121" s="1"/>
      <c r="BG121" s="1"/>
      <c r="BH121" s="1"/>
      <c r="BI121" s="1"/>
      <c r="BJ121" s="1"/>
      <c r="BK121" s="1"/>
      <c r="BL121" s="1"/>
      <c r="BM121" s="1"/>
      <c r="BN121" s="1"/>
    </row>
    <row r="122" spans="31:66" x14ac:dyDescent="0.15">
      <c r="AE122" s="9"/>
      <c r="AF122" s="9"/>
      <c r="AG122" s="9"/>
      <c r="AH122" s="6"/>
      <c r="AI122" s="6"/>
      <c r="AJ122" s="6"/>
      <c r="AK122" s="6"/>
      <c r="AL122" s="6"/>
      <c r="AM122" s="6"/>
      <c r="AN122" s="6"/>
      <c r="AO122" s="6"/>
      <c r="AP122" s="6"/>
      <c r="AQ122" s="9"/>
      <c r="AR122" s="9"/>
      <c r="AS122" s="9"/>
      <c r="AT122" s="9"/>
      <c r="AU122" s="9"/>
      <c r="BE122" s="1"/>
      <c r="BG122" s="1"/>
      <c r="BH122" s="1"/>
      <c r="BI122" s="1"/>
      <c r="BJ122" s="1"/>
      <c r="BK122" s="1"/>
      <c r="BL122" s="1"/>
      <c r="BM122" s="1"/>
      <c r="BN122" s="1"/>
    </row>
    <row r="123" spans="31:66" x14ac:dyDescent="0.15">
      <c r="AE123" s="9"/>
      <c r="AF123" s="9"/>
      <c r="AG123" s="9"/>
      <c r="AH123" s="6"/>
      <c r="AI123" s="6"/>
      <c r="AJ123" s="6"/>
      <c r="AK123" s="6"/>
      <c r="AL123" s="6"/>
      <c r="AM123" s="6"/>
      <c r="AN123" s="6"/>
      <c r="AO123" s="6"/>
      <c r="AP123" s="6"/>
      <c r="AQ123" s="9"/>
      <c r="AR123" s="9"/>
      <c r="AS123" s="9"/>
      <c r="AT123" s="9"/>
      <c r="AU123" s="9"/>
      <c r="BE123" s="1"/>
      <c r="BG123" s="1"/>
      <c r="BH123" s="1"/>
      <c r="BI123" s="1"/>
      <c r="BJ123" s="1"/>
      <c r="BK123" s="1"/>
      <c r="BL123" s="1"/>
      <c r="BM123" s="1"/>
      <c r="BN123" s="1"/>
    </row>
    <row r="124" spans="31:66" x14ac:dyDescent="0.15">
      <c r="AE124" s="9"/>
      <c r="AF124" s="9"/>
      <c r="AG124" s="9"/>
      <c r="AH124" s="6"/>
      <c r="AI124" s="6"/>
      <c r="AJ124" s="6"/>
      <c r="AK124" s="6"/>
      <c r="AL124" s="6"/>
      <c r="AM124" s="6"/>
      <c r="AN124" s="6"/>
      <c r="AO124" s="6"/>
      <c r="AP124" s="6"/>
      <c r="AQ124" s="9"/>
      <c r="AR124" s="9"/>
      <c r="AS124" s="9"/>
      <c r="AT124" s="9"/>
      <c r="AU124" s="9"/>
      <c r="BE124" s="1"/>
      <c r="BG124" s="1"/>
      <c r="BH124" s="1"/>
      <c r="BI124" s="1"/>
      <c r="BJ124" s="1"/>
      <c r="BK124" s="1"/>
      <c r="BL124" s="1"/>
      <c r="BM124" s="1"/>
      <c r="BN124" s="1"/>
    </row>
    <row r="125" spans="31:66" x14ac:dyDescent="0.15">
      <c r="AE125" s="9"/>
      <c r="AF125" s="9"/>
      <c r="AG125" s="9"/>
      <c r="AH125" s="6"/>
      <c r="AI125" s="6"/>
      <c r="AJ125" s="6"/>
      <c r="AK125" s="6"/>
      <c r="AL125" s="6"/>
      <c r="AM125" s="6"/>
      <c r="AN125" s="6"/>
      <c r="AO125" s="6"/>
      <c r="AP125" s="6"/>
      <c r="AQ125" s="9"/>
      <c r="AR125" s="9"/>
      <c r="AS125" s="9"/>
      <c r="AT125" s="9"/>
      <c r="AU125" s="9"/>
      <c r="BE125" s="1"/>
      <c r="BG125" s="1"/>
      <c r="BH125" s="1"/>
      <c r="BI125" s="1"/>
      <c r="BJ125" s="1"/>
      <c r="BK125" s="1"/>
      <c r="BL125" s="1"/>
      <c r="BM125" s="1"/>
      <c r="BN125" s="1"/>
    </row>
    <row r="126" spans="31:66" x14ac:dyDescent="0.15">
      <c r="AE126" s="9"/>
      <c r="AF126" s="9"/>
      <c r="AG126" s="9"/>
      <c r="AH126" s="6"/>
      <c r="AI126" s="6"/>
      <c r="AJ126" s="6"/>
      <c r="AK126" s="6"/>
      <c r="AL126" s="6"/>
      <c r="AM126" s="6"/>
      <c r="AN126" s="6"/>
      <c r="AO126" s="6"/>
      <c r="AP126" s="6"/>
      <c r="AQ126" s="9"/>
      <c r="AR126" s="9"/>
      <c r="AS126" s="9"/>
      <c r="AT126" s="9"/>
      <c r="AU126" s="9"/>
      <c r="BE126" s="1"/>
      <c r="BG126" s="1"/>
      <c r="BH126" s="1"/>
      <c r="BI126" s="1"/>
      <c r="BJ126" s="1"/>
      <c r="BK126" s="1"/>
      <c r="BL126" s="1"/>
      <c r="BM126" s="1"/>
      <c r="BN126" s="1"/>
    </row>
    <row r="127" spans="31:66" x14ac:dyDescent="0.15">
      <c r="AE127" s="9"/>
      <c r="AF127" s="9"/>
      <c r="AG127" s="9"/>
      <c r="AH127" s="6"/>
      <c r="AI127" s="6"/>
      <c r="AJ127" s="6"/>
      <c r="AK127" s="6"/>
      <c r="AL127" s="6"/>
      <c r="AM127" s="6"/>
      <c r="AN127" s="6"/>
      <c r="AO127" s="6"/>
      <c r="AP127" s="6"/>
      <c r="AQ127" s="9"/>
      <c r="AR127" s="9"/>
      <c r="AS127" s="9"/>
      <c r="AT127" s="9"/>
      <c r="AU127" s="9"/>
      <c r="BE127" s="1"/>
      <c r="BG127" s="1"/>
      <c r="BH127" s="1"/>
      <c r="BI127" s="1"/>
      <c r="BJ127" s="1"/>
      <c r="BK127" s="1"/>
      <c r="BL127" s="1"/>
      <c r="BM127" s="1"/>
      <c r="BN127" s="1"/>
    </row>
    <row r="128" spans="31:66" x14ac:dyDescent="0.15">
      <c r="AE128" s="9"/>
      <c r="AF128" s="9"/>
      <c r="AG128" s="9"/>
      <c r="AH128" s="6"/>
      <c r="AI128" s="6"/>
      <c r="AJ128" s="6"/>
      <c r="AK128" s="6"/>
      <c r="AL128" s="6"/>
      <c r="AM128" s="6"/>
      <c r="AN128" s="6"/>
      <c r="AO128" s="6"/>
      <c r="AP128" s="6"/>
      <c r="AQ128" s="9"/>
      <c r="AR128" s="9"/>
      <c r="AS128" s="9"/>
      <c r="AT128" s="9"/>
      <c r="AU128" s="9"/>
      <c r="BE128" s="1"/>
      <c r="BG128" s="1"/>
      <c r="BH128" s="1"/>
      <c r="BI128" s="1"/>
      <c r="BJ128" s="1"/>
      <c r="BK128" s="1"/>
      <c r="BL128" s="1"/>
      <c r="BM128" s="1"/>
      <c r="BN128" s="1"/>
    </row>
    <row r="129" spans="31:66" x14ac:dyDescent="0.15">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31:66" x14ac:dyDescent="0.15">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31:66" x14ac:dyDescent="0.15">
      <c r="AE131" s="9"/>
      <c r="AF131" s="9"/>
      <c r="AG131" s="9"/>
      <c r="AH131" s="6"/>
      <c r="AI131" s="6"/>
      <c r="AJ131" s="6"/>
      <c r="AK131" s="6"/>
      <c r="AL131" s="6"/>
      <c r="AM131" s="6"/>
      <c r="AN131" s="6"/>
      <c r="AO131" s="6"/>
      <c r="AP131" s="6"/>
      <c r="AQ131" s="9"/>
      <c r="AR131" s="9"/>
      <c r="AS131" s="9"/>
      <c r="AT131" s="9"/>
      <c r="AU131" s="9"/>
      <c r="BE131" s="1"/>
      <c r="BG131" s="1"/>
      <c r="BH131" s="1"/>
      <c r="BI131" s="1"/>
      <c r="BJ131" s="1"/>
      <c r="BK131" s="1"/>
      <c r="BL131" s="1"/>
      <c r="BM131" s="1"/>
      <c r="BN131" s="1"/>
    </row>
    <row r="132" spans="31:66" x14ac:dyDescent="0.15">
      <c r="AE132" s="9"/>
      <c r="AF132" s="9"/>
      <c r="AG132" s="9"/>
      <c r="AH132" s="6"/>
      <c r="AI132" s="6"/>
      <c r="AJ132" s="6"/>
      <c r="AK132" s="6"/>
      <c r="AL132" s="6"/>
      <c r="AM132" s="6"/>
      <c r="AN132" s="6"/>
      <c r="AO132" s="6"/>
      <c r="AP132" s="6"/>
      <c r="AQ132" s="9"/>
      <c r="AR132" s="9"/>
      <c r="AS132" s="9"/>
      <c r="AT132" s="9"/>
      <c r="AU132" s="9"/>
      <c r="BE132" s="1"/>
      <c r="BG132" s="1"/>
      <c r="BH132" s="1"/>
      <c r="BI132" s="1"/>
      <c r="BJ132" s="1"/>
      <c r="BK132" s="1"/>
      <c r="BL132" s="1"/>
      <c r="BM132" s="1"/>
      <c r="BN132" s="1"/>
    </row>
  </sheetData>
  <mergeCells count="104">
    <mergeCell ref="E48:E50"/>
    <mergeCell ref="F48:H50"/>
    <mergeCell ref="AC48:AC50"/>
    <mergeCell ref="J50:Q50"/>
    <mergeCell ref="J29:Q29"/>
    <mergeCell ref="J35:Q35"/>
    <mergeCell ref="J30:Q30"/>
    <mergeCell ref="E51:E53"/>
    <mergeCell ref="F51:H53"/>
    <mergeCell ref="J51:Q51"/>
    <mergeCell ref="AC51:AC53"/>
    <mergeCell ref="J52:Q52"/>
    <mergeCell ref="J53:Q53"/>
    <mergeCell ref="AC11:AC12"/>
    <mergeCell ref="C9:H10"/>
    <mergeCell ref="I9:I10"/>
    <mergeCell ref="J9:K10"/>
    <mergeCell ref="N9:N10"/>
    <mergeCell ref="O9:P10"/>
    <mergeCell ref="AC9:AC10"/>
    <mergeCell ref="R8:AB14"/>
    <mergeCell ref="C11:H12"/>
    <mergeCell ref="I11:I12"/>
    <mergeCell ref="J11:K12"/>
    <mergeCell ref="N11:N12"/>
    <mergeCell ref="O11:P12"/>
    <mergeCell ref="AC13:AC14"/>
    <mergeCell ref="C13:H14"/>
    <mergeCell ref="I13:I14"/>
    <mergeCell ref="J13:K14"/>
    <mergeCell ref="N13:N14"/>
    <mergeCell ref="O13:P14"/>
    <mergeCell ref="B3:AC3"/>
    <mergeCell ref="B18:C40"/>
    <mergeCell ref="AC37:AC40"/>
    <mergeCell ref="J33:Q33"/>
    <mergeCell ref="E33:E36"/>
    <mergeCell ref="E24:E27"/>
    <mergeCell ref="F23:H23"/>
    <mergeCell ref="E28:E29"/>
    <mergeCell ref="J40:Q40"/>
    <mergeCell ref="E30:E32"/>
    <mergeCell ref="F33:H36"/>
    <mergeCell ref="F30:H32"/>
    <mergeCell ref="AC18:AC20"/>
    <mergeCell ref="AC33:AC36"/>
    <mergeCell ref="AC28:AC29"/>
    <mergeCell ref="AC24:AC27"/>
    <mergeCell ref="AC30:AC32"/>
    <mergeCell ref="R26:U26"/>
    <mergeCell ref="Z26:AA26"/>
    <mergeCell ref="X25:Y25"/>
    <mergeCell ref="Z25:AA25"/>
    <mergeCell ref="J38:Q38"/>
    <mergeCell ref="J31:Q31"/>
    <mergeCell ref="J32:Q32"/>
    <mergeCell ref="B2:E2"/>
    <mergeCell ref="W26:X26"/>
    <mergeCell ref="AH5:AJ5"/>
    <mergeCell ref="C55:D55"/>
    <mergeCell ref="E55:H55"/>
    <mergeCell ref="J55:Q55"/>
    <mergeCell ref="B42:C53"/>
    <mergeCell ref="B6:H6"/>
    <mergeCell ref="I6:Q6"/>
    <mergeCell ref="R6:AB6"/>
    <mergeCell ref="D4:E4"/>
    <mergeCell ref="I5:Q5"/>
    <mergeCell ref="I15:Q15"/>
    <mergeCell ref="R5:AB5"/>
    <mergeCell ref="J49:Q49"/>
    <mergeCell ref="R55:AC55"/>
    <mergeCell ref="R15:AB15"/>
    <mergeCell ref="X27:Z27"/>
    <mergeCell ref="R27:W27"/>
    <mergeCell ref="R25:W25"/>
    <mergeCell ref="B15:H15"/>
    <mergeCell ref="J26:Q26"/>
    <mergeCell ref="J27:Q27"/>
    <mergeCell ref="F24:H27"/>
    <mergeCell ref="F46:H46"/>
    <mergeCell ref="I46:Q47"/>
    <mergeCell ref="R46:AB47"/>
    <mergeCell ref="AC46:AC47"/>
    <mergeCell ref="D18:H21"/>
    <mergeCell ref="F22:H22"/>
    <mergeCell ref="D42:H45"/>
    <mergeCell ref="I22:Q23"/>
    <mergeCell ref="R22:AB23"/>
    <mergeCell ref="AC22:AC23"/>
    <mergeCell ref="D23:D40"/>
    <mergeCell ref="J28:Q28"/>
    <mergeCell ref="F28:H29"/>
    <mergeCell ref="F37:H40"/>
    <mergeCell ref="E37:E40"/>
    <mergeCell ref="J39:Q39"/>
    <mergeCell ref="B41:H41"/>
    <mergeCell ref="J37:Q37"/>
    <mergeCell ref="J36:Q36"/>
    <mergeCell ref="J34:Q34"/>
    <mergeCell ref="AC42:AC44"/>
    <mergeCell ref="D47:D53"/>
    <mergeCell ref="F47:H47"/>
    <mergeCell ref="J48:Q48"/>
  </mergeCells>
  <phoneticPr fontId="18"/>
  <conditionalFormatting sqref="AH18:AI18 AM19:AQ19 AH24:AI24 AM25:AR25 AM31:AQ31 AH33:AI33 AM34:AR34 AH37:AI37 AH28:AI28 AM29:AP29 AH30:AI30 AM38:AR38 AJ26">
    <cfRule type="cellIs" dxfId="32" priority="1" stopIfTrue="1" operator="greaterThanOrEqual">
      <formula>"●適合"</formula>
    </cfRule>
    <cfRule type="cellIs" dxfId="31" priority="2" stopIfTrue="1" operator="equal">
      <formula>"◆未達"</formula>
    </cfRule>
    <cfRule type="cellIs" dxfId="30" priority="3" stopIfTrue="1" operator="equal">
      <formula>"▼矛盾"</formula>
    </cfRule>
  </conditionalFormatting>
  <conditionalFormatting sqref="AJ27">
    <cfRule type="cellIs" dxfId="29" priority="4" stopIfTrue="1" operator="greaterThanOrEqual">
      <formula>"●適合"</formula>
    </cfRule>
    <cfRule type="cellIs" dxfId="28" priority="5" stopIfTrue="1" operator="equal">
      <formula>"◆低すぎ"</formula>
    </cfRule>
    <cfRule type="cellIs" dxfId="27" priority="6" stopIfTrue="1" operator="equal">
      <formula>"高すぎ"</formula>
    </cfRule>
  </conditionalFormatting>
  <conditionalFormatting sqref="AJ25">
    <cfRule type="cellIs" dxfId="26" priority="7" stopIfTrue="1" operator="lessThanOrEqual">
      <formula>45</formula>
    </cfRule>
    <cfRule type="cellIs" dxfId="25" priority="8" stopIfTrue="1" operator="equal">
      <formula>"■未答"</formula>
    </cfRule>
    <cfRule type="cellIs" dxfId="24" priority="9" stopIfTrue="1" operator="greaterThan">
      <formula>45</formula>
    </cfRule>
  </conditionalFormatting>
  <conditionalFormatting sqref="AH9">
    <cfRule type="cellIs" dxfId="23" priority="10" stopIfTrue="1" operator="greaterThanOrEqual">
      <formula>"●適合"</formula>
    </cfRule>
    <cfRule type="cellIs" dxfId="22" priority="11" stopIfTrue="1" operator="equal">
      <formula>"◆未達"</formula>
    </cfRule>
    <cfRule type="cellIs" dxfId="21" priority="12" stopIfTrue="1" operator="equal">
      <formula>"▼矛盾"</formula>
    </cfRule>
  </conditionalFormatting>
  <conditionalFormatting sqref="AH11">
    <cfRule type="cellIs" dxfId="20" priority="13" stopIfTrue="1" operator="greaterThanOrEqual">
      <formula>"●適合"</formula>
    </cfRule>
    <cfRule type="cellIs" dxfId="19" priority="14" stopIfTrue="1" operator="equal">
      <formula>"◆未達"</formula>
    </cfRule>
    <cfRule type="cellIs" dxfId="18" priority="15" stopIfTrue="1" operator="equal">
      <formula>"▼矛盾"</formula>
    </cfRule>
  </conditionalFormatting>
  <conditionalFormatting sqref="AM10:AP10">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M12:AP12">
    <cfRule type="cellIs" dxfId="14" priority="19" stopIfTrue="1" operator="greaterThanOrEqual">
      <formula>"●適合"</formula>
    </cfRule>
    <cfRule type="cellIs" dxfId="13" priority="20" stopIfTrue="1" operator="equal">
      <formula>"◆未達"</formula>
    </cfRule>
    <cfRule type="cellIs" dxfId="12" priority="21" stopIfTrue="1" operator="equal">
      <formula>"▼矛盾"</formula>
    </cfRule>
  </conditionalFormatting>
  <conditionalFormatting sqref="AM14:AP14">
    <cfRule type="cellIs" dxfId="11" priority="22" stopIfTrue="1" operator="greaterThanOrEqual">
      <formula>"●適合"</formula>
    </cfRule>
    <cfRule type="cellIs" dxfId="10" priority="23" stopIfTrue="1" operator="equal">
      <formula>"◆未達"</formula>
    </cfRule>
    <cfRule type="cellIs" dxfId="9" priority="24" stopIfTrue="1" operator="equal">
      <formula>"▼矛盾"</formula>
    </cfRule>
  </conditionalFormatting>
  <conditionalFormatting sqref="AH13">
    <cfRule type="cellIs" dxfId="8" priority="25" stopIfTrue="1" operator="greaterThanOrEqual">
      <formula>"●適合"</formula>
    </cfRule>
    <cfRule type="cellIs" dxfId="7" priority="26" stopIfTrue="1" operator="equal">
      <formula>"◆未達"</formula>
    </cfRule>
    <cfRule type="cellIs" dxfId="6" priority="27" stopIfTrue="1" operator="equal">
      <formula>"▼矛盾"</formula>
    </cfRule>
  </conditionalFormatting>
  <conditionalFormatting sqref="AH42:AI42 AM43:AQ43 AM52:AQ52 AH51:AI51">
    <cfRule type="cellIs" dxfId="5" priority="28" stopIfTrue="1" operator="greaterThanOrEqual">
      <formula>"●適合"</formula>
    </cfRule>
    <cfRule type="cellIs" dxfId="4" priority="29" stopIfTrue="1" operator="equal">
      <formula>"◆未達"</formula>
    </cfRule>
    <cfRule type="cellIs" dxfId="3" priority="30" stopIfTrue="1" operator="equal">
      <formula>"▼矛盾"</formula>
    </cfRule>
  </conditionalFormatting>
  <conditionalFormatting sqref="AM49:AQ49 AH48:AI48">
    <cfRule type="cellIs" dxfId="2" priority="31" stopIfTrue="1" operator="greaterThanOrEqual">
      <formula>"●適合"</formula>
    </cfRule>
    <cfRule type="cellIs" dxfId="1" priority="32" stopIfTrue="1" operator="equal">
      <formula>"◆未達"</formula>
    </cfRule>
    <cfRule type="cellIs" dxfId="0" priority="33" stopIfTrue="1" operator="equal">
      <formula>"▼矛盾"</formula>
    </cfRule>
  </conditionalFormatting>
  <printOptions horizontalCentered="1" verticalCentered="1"/>
  <pageMargins left="0.55118110236220474" right="0.31496062992125984" top="0.51181102362204722" bottom="0.43307086614173229" header="0.27559055118110237" footer="0.15748031496062992"/>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バリフリ【新築】</vt:lpstr>
      <vt:lpstr>バリフリ【既存】</vt:lpstr>
      <vt:lpstr>バリフリ【既存】!Print_Area</vt:lpstr>
      <vt:lpstr>バリフリ【新築】!Print_Area</vt:lpstr>
      <vt:lpstr>バリフリ【既存】!Print_Titles</vt:lpstr>
      <vt:lpstr>バリフリ【新築】!Print_Titles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相良　唯</cp:lastModifiedBy>
  <cp:lastPrinted>2018-11-28T08:27:36Z</cp:lastPrinted>
  <dcterms:created xsi:type="dcterms:W3CDTF">2011-09-12T03:12:47Z</dcterms:created>
  <dcterms:modified xsi:type="dcterms:W3CDTF">2023-06-07T01:15:28Z</dcterms:modified>
</cp:coreProperties>
</file>