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9.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2.kobe.local\work2\14_建築住宅局\13_安全対策課\02_ビル防災対策係\0202 定期報告\●様式\00_報告書様式\2025(R7)\"/>
    </mc:Choice>
  </mc:AlternateContent>
  <bookViews>
    <workbookView xWindow="0" yWindow="0" windowWidth="20500" windowHeight="7130" tabRatio="601" firstSheet="3" activeTab="3"/>
  </bookViews>
  <sheets>
    <sheet name="hide" sheetId="20" state="hidden" r:id="rId1"/>
    <sheet name="調査項目集計" sheetId="31" state="hidden" r:id="rId2"/>
    <sheet name="報告書取り込み" sheetId="38" state="hidden" r:id="rId3"/>
    <sheet name="はじめに" sheetId="37" r:id="rId4"/>
    <sheet name="説明" sheetId="34" r:id="rId5"/>
    <sheet name="1表紙" sheetId="19" r:id="rId6"/>
    <sheet name="2報告書" sheetId="1" r:id="rId7"/>
    <sheet name="2面積表" sheetId="15" r:id="rId8"/>
    <sheet name="3履歴事項" sheetId="11" r:id="rId9"/>
    <sheet name="4結果表" sheetId="5" r:id="rId10"/>
    <sheet name="4特記事項A" sheetId="8" r:id="rId11"/>
    <sheet name="4特記事項B" sheetId="23" r:id="rId12"/>
    <sheet name="5図面" sheetId="25" r:id="rId13"/>
    <sheet name="6写真A" sheetId="12" r:id="rId14"/>
    <sheet name="6写真B" sheetId="28" r:id="rId15"/>
    <sheet name="チェックシート" sheetId="39" r:id="rId16"/>
    <sheet name="概要書" sheetId="24" r:id="rId17"/>
    <sheet name="その他記載" sheetId="22" r:id="rId18"/>
    <sheet name="記入要領" sheetId="27" r:id="rId19"/>
    <sheet name="外壁記載例" sheetId="26" r:id="rId20"/>
  </sheets>
  <definedNames>
    <definedName name="B11所有者フリガナ">'2報告書'!$H$13</definedName>
    <definedName name="B11所有者氏名">'2報告書'!$H$14</definedName>
    <definedName name="B11所有者住所">'2報告書'!$H$16</definedName>
    <definedName name="B11所有者電話番号">'2報告書'!$H$17</definedName>
    <definedName name="B11所有者郵便番号">'2報告書'!$H$15</definedName>
    <definedName name="B12C所有者報告">hide!$B$2</definedName>
    <definedName name="B12管理者フリガナ">'2報告書'!$H$19</definedName>
    <definedName name="B12管理者氏名">'2報告書'!$H$20</definedName>
    <definedName name="B12管理者住所">'2報告書'!$H$22</definedName>
    <definedName name="B12管理者電話番号">'2報告書'!$H$23</definedName>
    <definedName name="B12管理者郵便番号">'2報告書'!$H$21</definedName>
    <definedName name="B13調査者Aフリガナ">'2報告書'!$H$28</definedName>
    <definedName name="B13調査者A勤務先">'2報告書'!$H$30</definedName>
    <definedName name="B13調査者A勤務先事務所">'2報告書'!$I$31</definedName>
    <definedName name="B13調査者A勤務先登録">'2報告書'!$Q$31</definedName>
    <definedName name="B13調査者A勤務先番号">'2報告書'!$Y$31</definedName>
    <definedName name="B13調査者A建築士">'2報告書'!$I$26</definedName>
    <definedName name="B13調査者A建築士登録">'2報告書'!$P$26</definedName>
    <definedName name="B13調査者A建築士番号">'2報告書'!$Y$26</definedName>
    <definedName name="B13調査者A氏名">'2報告書'!$H$29</definedName>
    <definedName name="B13調査者A所在地">'2報告書'!$H$33</definedName>
    <definedName name="B13調査者A調査員">'2報告書'!$Y$27</definedName>
    <definedName name="B13調査者A電話番号">'2報告書'!$H$34</definedName>
    <definedName name="B13調査者A郵便番号">'2報告書'!$H$32</definedName>
    <definedName name="B13調査者Bフリガナ">'2報告書'!$H$38</definedName>
    <definedName name="B13調査者B勤務先">'2報告書'!$H$40</definedName>
    <definedName name="B13調査者B勤務先事務所">'2報告書'!$I$41</definedName>
    <definedName name="B13調査者B勤務先登録">'2報告書'!$Q$41</definedName>
    <definedName name="B13調査者B勤務先番号">'2報告書'!$Y$41</definedName>
    <definedName name="B13調査者B建築士">'2報告書'!$I$36</definedName>
    <definedName name="B13調査者B建築士登録">'2報告書'!$P$36</definedName>
    <definedName name="B13調査者B建築士番号">'2報告書'!$Y$36</definedName>
    <definedName name="B13調査者B氏名">'2報告書'!$H$39</definedName>
    <definedName name="B13調査者B所在地">'2報告書'!$H$43</definedName>
    <definedName name="B13調査者B調査員">'2報告書'!$Y$37</definedName>
    <definedName name="B13調査者B電話番号">'2報告書'!$H$44</definedName>
    <definedName name="B13調査者B郵便番号">'2報告書'!$H$42</definedName>
    <definedName name="B14対象フリガナ">'2報告書'!$H$47</definedName>
    <definedName name="B14対象区">'2報告書'!$L$46</definedName>
    <definedName name="B14対象町番地">'2報告書'!$P$46</definedName>
    <definedName name="B14対象名称">'2報告書'!$H$48</definedName>
    <definedName name="B14対象用途">'2報告書'!$H$49</definedName>
    <definedName name="B15C外壁未">hide!$B$6</definedName>
    <definedName name="B15C既存不適格">hide!$B$3</definedName>
    <definedName name="B15C指摘有">hide!$E$9</definedName>
    <definedName name="B15C石綿未">hide!$B$8</definedName>
    <definedName name="B15C耐震未">hide!$B$7</definedName>
    <definedName name="B15C予定無">hide!$B$5</definedName>
    <definedName name="B15C予定有">hide!$B$4</definedName>
    <definedName name="B15指摘の概要">'2報告書'!$C$53</definedName>
    <definedName name="B15指摘の概要その他1">'2報告書'!$H$58</definedName>
    <definedName name="B15指摘の概要その他2">'2報告書'!$C$61</definedName>
    <definedName name="B1TOP">'2報告書'!$A$6</definedName>
    <definedName name="B1コード1">'2報告書'!$V$4</definedName>
    <definedName name="B1コード2">'2報告書'!$Y$4</definedName>
    <definedName name="B1コード3">'2報告書'!$AB$4</definedName>
    <definedName name="B1コード4">'2報告書'!$AE$4</definedName>
    <definedName name="B21C防火その他">hide!$B$11</definedName>
    <definedName name="B21C防火なし">hide!$B$12</definedName>
    <definedName name="B21C防火準防火">hide!$B$10</definedName>
    <definedName name="B21C防火防火">hide!$B$9</definedName>
    <definedName name="B21防火地域その他">'2報告書'!$L$70</definedName>
    <definedName name="B21用途地域1">'2報告書'!$I$71</definedName>
    <definedName name="B21用途地域2">'2報告書'!$P$71</definedName>
    <definedName name="B21用途地域3">'2報告書'!$X$71</definedName>
    <definedName name="B22C構造RC">hide!$B$13</definedName>
    <definedName name="B22C構造S">hide!$B$15</definedName>
    <definedName name="B22C構造SRC">hide!$B$14</definedName>
    <definedName name="B22C構造その他">hide!$B$16</definedName>
    <definedName name="B22延べ面積">'2報告書'!$H$78</definedName>
    <definedName name="B22建築面積">'2報告書'!$H$77</definedName>
    <definedName name="B22構造その他詳細">'2報告書'!$U$74</definedName>
    <definedName name="B22地下階数">'2報告書'!$U$75</definedName>
    <definedName name="B22地上階数">'2報告書'!$K$75</definedName>
    <definedName name="B22敷地面積">'2報告書'!$H$76</definedName>
    <definedName name="B23C面積別紙">hide!$B$17</definedName>
    <definedName name="B24C性能その他">hide!$B$24</definedName>
    <definedName name="B24C性能階">hide!$B$22</definedName>
    <definedName name="B24C性能区画">hide!$B$21</definedName>
    <definedName name="B24C性能全館">hide!$B$23</definedName>
    <definedName name="B24C性能耐火">hide!$B$19</definedName>
    <definedName name="B24C性能防火">hide!$B$20</definedName>
    <definedName name="B24C性能無">hide!$B$18</definedName>
    <definedName name="B24階避難">'2報告書'!$Q$93</definedName>
    <definedName name="B24区画避難">'2報告書'!$Q$92</definedName>
    <definedName name="B24性能その他">'2報告書'!$M$94</definedName>
    <definedName name="B26C準則無">hide!$B$53</definedName>
    <definedName name="B26C準則有">hide!$B$52</definedName>
    <definedName name="B26C初回">hide!$B$54</definedName>
    <definedName name="B26C初回のみ">hide!$B$25</definedName>
    <definedName name="B26C初回確認機関">hide!$B$45</definedName>
    <definedName name="B26C初回確認主事">hide!$B$44</definedName>
    <definedName name="B26C初回確認図書無">hide!$B$41</definedName>
    <definedName name="B26C初回確認図書有">hide!$B$39</definedName>
    <definedName name="B26C初回確認図面有">hide!$B$40</definedName>
    <definedName name="B26C初回確認無">hide!$B$43</definedName>
    <definedName name="B26C初回確認有">hide!$B$42</definedName>
    <definedName name="B26C初回検査機関">hide!$B$51</definedName>
    <definedName name="B26C初回検査主事">hide!$B$50</definedName>
    <definedName name="B26C初回検査図書無">hide!$B$47</definedName>
    <definedName name="B26C初回検査図書有">hide!$B$46</definedName>
    <definedName name="B26C初回検査図面有" localSheetId="15">hide!#REF!</definedName>
    <definedName name="B26C初回検査図面有" localSheetId="3">hide!#REF!</definedName>
    <definedName name="B26C初回検査図面有">hide!$B$33</definedName>
    <definedName name="B26C初回検査無">hide!$B$49</definedName>
    <definedName name="B26C初回検査有">hide!$B$48</definedName>
    <definedName name="B26C前回対象外">hide!$B$57</definedName>
    <definedName name="B26C前回未実施">hide!$B$58</definedName>
    <definedName name="B26C前回無">hide!$B$56</definedName>
    <definedName name="B26C前回有">hide!$B$55</definedName>
    <definedName name="B26C直近確認機関">hide!$B$32</definedName>
    <definedName name="B26C直近確認主事">hide!$B$31</definedName>
    <definedName name="B26C直近確認図書無">hide!$B$28</definedName>
    <definedName name="B26C直近確認図書有">hide!$B$26</definedName>
    <definedName name="B26C直近確認図面有">hide!$B$27</definedName>
    <definedName name="B26C直近確認無">hide!$B$30</definedName>
    <definedName name="B26C直近確認有">hide!$B$29</definedName>
    <definedName name="B26C直近検査機関">hide!$B$38</definedName>
    <definedName name="B26C直近検査主事">hide!$B$37</definedName>
    <definedName name="B26C直近検査図書無">hide!$B$34</definedName>
    <definedName name="B26C直近検査図書有">hide!$B$33</definedName>
    <definedName name="B26C直近検査図面有" localSheetId="15">hide!#REF!</definedName>
    <definedName name="B26C直近検査図面有" localSheetId="3">hide!#REF!</definedName>
    <definedName name="B26C直近検査図面有">hide!#REF!</definedName>
    <definedName name="B26C直近検査無">hide!$B$36</definedName>
    <definedName name="B26C直近検査有">hide!$B$35</definedName>
    <definedName name="B26初回確認月">'2報告書'!$S$121</definedName>
    <definedName name="B26初回確認元号">'2報告書'!$M$121</definedName>
    <definedName name="B26初回確認日">'2報告書'!$V$121</definedName>
    <definedName name="B26初回確認年">'2報告書'!$P$121</definedName>
    <definedName name="B26初回確認番号">'2報告書'!$Z$121</definedName>
    <definedName name="B26初回検査月">'2報告書'!$S$125</definedName>
    <definedName name="B26初回検査元号">'2報告書'!$M$125</definedName>
    <definedName name="B26初回検査日">'2報告書'!$V$125</definedName>
    <definedName name="B26初回検査年">'2報告書'!$P$125</definedName>
    <definedName name="B26初回検査番号">'2報告書'!$Z$125</definedName>
    <definedName name="B26直近確認機関">'2報告書'!$Y$104</definedName>
    <definedName name="B26直近確認月">'2報告書'!$S$103</definedName>
    <definedName name="B26直近確認元号">'2報告書'!$M$103</definedName>
    <definedName name="B26直近確認日">'2報告書'!$V$103</definedName>
    <definedName name="B26直近確認年">'2報告書'!$P$103</definedName>
    <definedName name="B26直近確認番号">'2報告書'!$Z$103</definedName>
    <definedName name="B26直近検査機関">'2報告書'!$Y$108</definedName>
    <definedName name="B26直近検査月">'2報告書'!$S$107</definedName>
    <definedName name="B26直近検査元号">'2報告書'!$M$107</definedName>
    <definedName name="B26直近検査日">'2報告書'!$V$107</definedName>
    <definedName name="B26直近検査年">'2報告書'!$P$107</definedName>
    <definedName name="B26直近検査番号">'2報告書'!$Z$107</definedName>
    <definedName name="B27備考">'2報告書'!$B$112</definedName>
    <definedName name="B2TOP">'2報告書'!$A$66</definedName>
    <definedName name="B31C昇降機実施">hide!$B$63</definedName>
    <definedName name="B31C昇降機未実施">hide!$B$64</definedName>
    <definedName name="B31C設備実施">hide!$B$61</definedName>
    <definedName name="B31C設備未実施">hide!$B$62</definedName>
    <definedName name="B31C前回実施">hide!$B$59</definedName>
    <definedName name="B31C前回未実施">hide!$B$60</definedName>
    <definedName name="B31C防火実施">hide!$B$65</definedName>
    <definedName name="B31C防火未実施">hide!$B$66</definedName>
    <definedName name="B32C屋上改善無">hide!$B$75</definedName>
    <definedName name="B32C屋上改善有">hide!$B$74</definedName>
    <definedName name="B32C屋上既存不適格">hide!$B$73</definedName>
    <definedName name="B32C屋上有">hide!$E$4</definedName>
    <definedName name="B32C外部改善無">hide!$B$72</definedName>
    <definedName name="B32C外部改善有">hide!$B$71</definedName>
    <definedName name="B32C外部既存不適格">hide!$B$70</definedName>
    <definedName name="B32C外部有">hide!$E$3</definedName>
    <definedName name="B32C他改善無">hide!$B$84</definedName>
    <definedName name="B32C他改善有">hide!$B$83</definedName>
    <definedName name="B32C他既存不適格">hide!$B$82</definedName>
    <definedName name="B32C他既不" localSheetId="15">hide!#REF!</definedName>
    <definedName name="B32C他既不" localSheetId="3">hide!#REF!</definedName>
    <definedName name="B32C他既不">hide!#REF!</definedName>
    <definedName name="B32C他有">hide!$E$7</definedName>
    <definedName name="B32C内部改善無">hide!$B$78</definedName>
    <definedName name="B32C内部改善有">hide!$B$77</definedName>
    <definedName name="B32C内部既存不適格">hide!$B$76</definedName>
    <definedName name="B32C内部有">hide!$E$5</definedName>
    <definedName name="B32C避難改善無">hide!$B$81</definedName>
    <definedName name="B32C避難改善有">hide!$B$80</definedName>
    <definedName name="B32C避難既存不適格">hide!$B$79</definedName>
    <definedName name="B32C避難有">hide!$E$6</definedName>
    <definedName name="B32C敷地改善無">hide!$B$69</definedName>
    <definedName name="B32C敷地改善有">hide!$B$68</definedName>
    <definedName name="B32C敷地既存不適格">hide!$B$67</definedName>
    <definedName name="B32C敷地有">hide!$E$2</definedName>
    <definedName name="B32その他指摘">'2報告書'!$H$164</definedName>
    <definedName name="B32屋上指摘">'2報告書'!$H$149</definedName>
    <definedName name="B32外部指摘">'2報告書'!$H$144</definedName>
    <definedName name="B32内部指摘">'2報告書'!$H$154</definedName>
    <definedName name="B32避難指摘">'2報告書'!$H$159</definedName>
    <definedName name="B32敷地指摘">'2報告書'!$H$139</definedName>
    <definedName name="B33C石綿未調査">hide!$B$90</definedName>
    <definedName name="B33C石綿無">hide!$B$87</definedName>
    <definedName name="B33C石綿有無">hide!$B$86</definedName>
    <definedName name="B33C石綿有有">hide!$B$85</definedName>
    <definedName name="B33C石綿予定無">hide!$B$89</definedName>
    <definedName name="B33C石綿予定有">hide!$B$88</definedName>
    <definedName name="B34C改修対象外">hide!$B$96</definedName>
    <definedName name="B34C改修無">hide!$B$95</definedName>
    <definedName name="B34C改修有">hide!$B$94</definedName>
    <definedName name="B34C診断対象外">hide!$B$93</definedName>
    <definedName name="B34C診断無">hide!$B$92</definedName>
    <definedName name="B34C診断有">hide!$B$91</definedName>
    <definedName name="B35C不具合改善済">hide!$B$101</definedName>
    <definedName name="B35C不具合改善予定無">hide!$B$103</definedName>
    <definedName name="B35C不具合改善予定有">hide!$B$102</definedName>
    <definedName name="B35C不具合記録無">hide!$B$100</definedName>
    <definedName name="B35C不具合記録有">hide!$B$99</definedName>
    <definedName name="B35C不具合無">hide!$B$98</definedName>
    <definedName name="B35C不具合有">hide!$B$97</definedName>
    <definedName name="B36上記以外指摘">'2報告書'!$B$181</definedName>
    <definedName name="B36備考">'2報告書'!$B$184</definedName>
    <definedName name="B3TOP">'2報告書'!$A$128</definedName>
    <definedName name="B4TOP">'2報告書'!$A$190</definedName>
    <definedName name="D1敷地指摘">'4結果表'!$X$21</definedName>
    <definedName name="D1敷地指摘B">'4特記事項B'!$K$54</definedName>
    <definedName name="D23用途1">'2報告書'!$I$88</definedName>
    <definedName name="D23用途1面積">'2報告書'!$X$88</definedName>
    <definedName name="D23用途2">'2報告書'!$I$89</definedName>
    <definedName name="D23用途2面積">'2報告書'!$X$89</definedName>
    <definedName name="D23用途3">'2報告書'!$I$90</definedName>
    <definedName name="D23用途3面積">'2報告書'!$X$90</definedName>
    <definedName name="D2外部指摘">'4結果表'!$X$40</definedName>
    <definedName name="D2外部指摘B">'4特記事項B'!$L$54</definedName>
    <definedName name="D3屋上指摘">'4結果表'!$X$50</definedName>
    <definedName name="D3屋上指摘B">'4特記事項B'!$M$54</definedName>
    <definedName name="D4内部指摘">'4結果表'!$X$105</definedName>
    <definedName name="D4内部指摘B">'4特記事項B'!$N$54</definedName>
    <definedName name="D5避難指摘">'4結果表'!$X$146</definedName>
    <definedName name="D5避難指摘B">'4特記事項B'!$O$54</definedName>
    <definedName name="D6その他指摘">'4結果表'!$X$156</definedName>
    <definedName name="D6その他指摘B">'4特記事項B'!$P$54</definedName>
    <definedName name="D7_10上記以外指摘B">'4特記事項B'!$AA$54</definedName>
    <definedName name="D7_11上記以外指摘B">'4特記事項B'!$AB$54</definedName>
    <definedName name="D7_12上記以外指摘B">'4特記事項B'!$AC$54</definedName>
    <definedName name="D7_13上記以外指摘B">'4特記事項B'!$AD$54</definedName>
    <definedName name="D7_1上記以外指摘B">'4特記事項B'!$R$54</definedName>
    <definedName name="D7_2上記以外指摘B">'4特記事項B'!$S$54</definedName>
    <definedName name="D7_3上記以外指摘B">'4特記事項B'!$T$54</definedName>
    <definedName name="D7_4上記以外指摘B">'4特記事項B'!$U$54</definedName>
    <definedName name="D7_5上記以外指摘B">'4特記事項B'!$V$54</definedName>
    <definedName name="D7_6上記以外指摘B">'4特記事項B'!$W$54</definedName>
    <definedName name="D7_7上記以外指摘B">'4特記事項B'!$X$54</definedName>
    <definedName name="D7_8上記以外指摘B">'4特記事項B'!$Y$54</definedName>
    <definedName name="D7_9上記以外指摘B">'4特記事項B'!$Z$54</definedName>
    <definedName name="D7上記以外指摘">'4結果表'!$X$160</definedName>
    <definedName name="D7上記以外指摘B">'4特記事項B'!$Q$54</definedName>
    <definedName name="Dその他">'4結果表'!$Y$160</definedName>
    <definedName name="Dその他B">'4特記事項B'!$AE$54</definedName>
    <definedName name="D外壁">'4結果表'!$M$33</definedName>
    <definedName name="D調査結果表">'4結果表'!$A:$R</definedName>
    <definedName name="D調査結果表写真用">'4結果表'!$B:$R</definedName>
    <definedName name="D調査者1">'4結果表'!$G$5</definedName>
    <definedName name="D調査者2">'4結果表'!$G$6</definedName>
    <definedName name="D判定要是正1敷地">'4結果表'!$S$13:$S$21</definedName>
    <definedName name="D判定要是正2外部">'4結果表'!$S$23:$S$40</definedName>
    <definedName name="D判定要是正3屋上">'4結果表'!$S$42:$S$50</definedName>
    <definedName name="D判定要是正4内部">'4結果表'!$S$52:$S$105</definedName>
    <definedName name="D判定要是正5避難">'4結果表'!$S$107:$S$146</definedName>
    <definedName name="D判定要是正6その他">'4結果表'!$S$148:$S$156</definedName>
    <definedName name="D判定要是正7上記以外">'4結果表'!$S$158</definedName>
    <definedName name="G61C前回調査">hide!$E$27</definedName>
    <definedName name="H1Cタイル10から13年">hide!$B$118</definedName>
    <definedName name="H1Cタイル10年未満">hide!$B$117</definedName>
    <definedName name="H1Cタイル13年以上">hide!$B$119</definedName>
    <definedName name="H1Cタイル改修完了">hide!$B$113</definedName>
    <definedName name="H1Cタイル改修未定">hide!$B$115</definedName>
    <definedName name="H1Cタイル改修予定無">hide!$B$116</definedName>
    <definedName name="H1Cタイル改修予定有">hide!$B$114</definedName>
    <definedName name="H1Cタイル判定打診">hide!$D$106</definedName>
    <definedName name="H1Cタイル判定年数">hide!$D$108</definedName>
    <definedName name="H1Cタイル判定年数他">hide!$D$109</definedName>
    <definedName name="H1Cタイル無">hide!$B$105</definedName>
    <definedName name="H1Cタイル有">hide!$B$104</definedName>
    <definedName name="H1C全面打診NG">hide!$B$111</definedName>
    <definedName name="H1C全面打診OK">hide!$B$112</definedName>
    <definedName name="H1C全面打診履歴">hide!$B$109</definedName>
    <definedName name="H1C全面打診歴無">hide!$B$110</definedName>
    <definedName name="H1C部分打診NG">hide!$B$106</definedName>
    <definedName name="H1C部分打診OK">hide!$B$107</definedName>
    <definedName name="H1C部分打診特記">hide!$B$108</definedName>
    <definedName name="H1C部分打診履歴">hide!$B$109</definedName>
    <definedName name="H6機械換気無">hide!$B$121</definedName>
    <definedName name="H6機械換気有">hide!$B$120</definedName>
    <definedName name="H6機械排煙無">hide!$B$123</definedName>
    <definedName name="H6機械排煙有">hide!$B$122</definedName>
    <definedName name="H6非常照明無">hide!$B$125</definedName>
    <definedName name="H6非常照明有">hide!$B$124</definedName>
    <definedName name="H6防火設備対象外">hide!$B$127</definedName>
    <definedName name="H6防火設備無">hide!$B$128</definedName>
    <definedName name="H6防火設備有">hide!$B$126</definedName>
    <definedName name="H7住戸数">'3履歴事項'!$T$57</definedName>
    <definedName name="H7賃貸">hide!$B$130</definedName>
    <definedName name="H7分譲">hide!$B$129</definedName>
    <definedName name="H外壁改修">hide!$E$13</definedName>
    <definedName name="H外壁調査">hide!$E$12</definedName>
    <definedName name="H外壁直近">hide!$E$14</definedName>
    <definedName name="_xlnm.Print_Area" localSheetId="5">'1表紙'!$A$3:$Z$43</definedName>
    <definedName name="_xlnm.Print_Area" localSheetId="6">'2報告書'!$A$4:$AE$214</definedName>
    <definedName name="_xlnm.Print_Area" localSheetId="7">'2面積表'!$A$2:$J$34</definedName>
    <definedName name="_xlnm.Print_Area" localSheetId="8">'3履歴事項'!$A$3:$AF$58</definedName>
    <definedName name="_xlnm.Print_Area" localSheetId="9">'4結果表'!$D$3:$L$163</definedName>
    <definedName name="_xlnm.Print_Area" localSheetId="10">'4特記事項A'!$B$3:$H$28</definedName>
    <definedName name="_xlnm.Print_Area" localSheetId="11">'4特記事項B'!$A$1:$AB$28</definedName>
    <definedName name="_xlnm.Print_Area" localSheetId="12">'5図面'!$A$4:$C$48</definedName>
    <definedName name="_xlnm.Print_Area" localSheetId="13">'6写真A'!$B$3:$J$435</definedName>
    <definedName name="_xlnm.Print_Area" localSheetId="14">'6写真B'!$B$4:$J$436</definedName>
    <definedName name="_xlnm.Print_Area" localSheetId="15">チェックシート!$A$3:$Z$50</definedName>
    <definedName name="_xlnm.Print_Area" localSheetId="16">概要書!$A$3:$AE$130</definedName>
    <definedName name="_xlnm.Print_Area" localSheetId="18">記入要領!$A$1:$B$93</definedName>
    <definedName name="_xlnm.Print_Area" localSheetId="4">説明!$A$1:$AD$42</definedName>
    <definedName name="_xlnm.Print_Titles" localSheetId="9">'4結果表'!$9:$11</definedName>
    <definedName name="_xlnm.Print_Titles" localSheetId="10">'4特記事項A'!$3:$4</definedName>
    <definedName name="_xlnm.Print_Titles" localSheetId="11">'4特記事項B'!$4:$5</definedName>
    <definedName name="_xlnm.Print_Titles" localSheetId="13">'6写真A'!$3:$4</definedName>
    <definedName name="_xlnm.Print_Titles" localSheetId="14">'6写真B'!$4:$5</definedName>
    <definedName name="チェックシート">チェックシート!$H$4</definedName>
    <definedName name="概要書A添付">hide!$E$23</definedName>
    <definedName name="概要書B添付">hide!$E$24</definedName>
    <definedName name="概要書面積添付" localSheetId="15">hide!#REF!</definedName>
    <definedName name="概要書面積添付">hide!$B$17</definedName>
    <definedName name="既存不適格数">hide!$E$19</definedName>
    <definedName name="記入要領結果表">記入要領!$A$68</definedName>
    <definedName name="自由記入">その他記載!$A$1</definedName>
    <definedName name="受理日" localSheetId="15">'1表紙'!$M$41:$Q$41</definedName>
    <definedName name="受理日">'1表紙'!$M$41</definedName>
    <definedName name="特記事項B">'4特記事項B'!$A:$I</definedName>
    <definedName name="表紙">'1表紙'!$H$4</definedName>
    <definedName name="要是正数">hide!$E$18</definedName>
  </definedNames>
  <calcPr calcId="162913"/>
</workbook>
</file>

<file path=xl/calcChain.xml><?xml version="1.0" encoding="utf-8"?>
<calcChain xmlns="http://schemas.openxmlformats.org/spreadsheetml/2006/main">
  <c r="C53" i="1" l="1"/>
  <c r="X156" i="5" l="1"/>
  <c r="X158" i="5"/>
  <c r="K6" i="23"/>
  <c r="K7" i="23" s="1"/>
  <c r="K8" i="23" s="1"/>
  <c r="J6" i="23"/>
  <c r="X148" i="5" l="1"/>
  <c r="R6" i="23"/>
  <c r="R7" i="23" s="1"/>
  <c r="Q85" i="5"/>
  <c r="Q86" i="5"/>
  <c r="Q87" i="5"/>
  <c r="Q88" i="5"/>
  <c r="Q89" i="5"/>
  <c r="Q99" i="5"/>
  <c r="Q100" i="5"/>
  <c r="Q127" i="5"/>
  <c r="Q133" i="5"/>
  <c r="Q135" i="5"/>
  <c r="Q141" i="5"/>
  <c r="Q145" i="5"/>
  <c r="Q146" i="5"/>
  <c r="S6" i="23"/>
  <c r="S7" i="23" s="1"/>
  <c r="S8" i="23" s="1"/>
  <c r="S9" i="23" s="1"/>
  <c r="S10" i="23" s="1"/>
  <c r="S11" i="23" s="1"/>
  <c r="S12" i="23" s="1"/>
  <c r="S13" i="23" s="1"/>
  <c r="S14" i="23" s="1"/>
  <c r="S15" i="23" s="1"/>
  <c r="S16" i="23" s="1"/>
  <c r="S17" i="23" s="1"/>
  <c r="S18" i="23" s="1"/>
  <c r="S19" i="23" s="1"/>
  <c r="S20" i="23" s="1"/>
  <c r="S21" i="23" s="1"/>
  <c r="S22" i="23" s="1"/>
  <c r="S23" i="23" s="1"/>
  <c r="S24" i="23" s="1"/>
  <c r="S25" i="23" s="1"/>
  <c r="S26" i="23" s="1"/>
  <c r="S27" i="23" s="1"/>
  <c r="S28" i="23" s="1"/>
  <c r="S29" i="23" s="1"/>
  <c r="S30" i="23" s="1"/>
  <c r="S31" i="23" s="1"/>
  <c r="S32" i="23" s="1"/>
  <c r="S33" i="23" s="1"/>
  <c r="S34" i="23" s="1"/>
  <c r="S35" i="23" s="1"/>
  <c r="S36" i="23" s="1"/>
  <c r="S37" i="23" s="1"/>
  <c r="S38" i="23" s="1"/>
  <c r="S39" i="23" s="1"/>
  <c r="S40" i="23" s="1"/>
  <c r="S41" i="23" s="1"/>
  <c r="S42" i="23" s="1"/>
  <c r="S43" i="23" s="1"/>
  <c r="S44" i="23" s="1"/>
  <c r="S45" i="23" s="1"/>
  <c r="S46" i="23" s="1"/>
  <c r="S47" i="23" s="1"/>
  <c r="S48" i="23" s="1"/>
  <c r="S49" i="23" s="1"/>
  <c r="S50" i="23" s="1"/>
  <c r="S51" i="23" s="1"/>
  <c r="S52" i="23" s="1"/>
  <c r="S53" i="23" s="1"/>
  <c r="S54" i="23" s="1"/>
  <c r="AD6" i="23"/>
  <c r="AD7" i="23" s="1"/>
  <c r="AD8" i="23" s="1"/>
  <c r="AD9" i="23" s="1"/>
  <c r="AD10" i="23" s="1"/>
  <c r="AD11" i="23" s="1"/>
  <c r="AD12" i="23" s="1"/>
  <c r="AD13" i="23" s="1"/>
  <c r="AD14" i="23" s="1"/>
  <c r="AD15" i="23" s="1"/>
  <c r="AD16" i="23" s="1"/>
  <c r="AD17" i="23" s="1"/>
  <c r="AD18" i="23" s="1"/>
  <c r="AD19" i="23" s="1"/>
  <c r="AD20" i="23" s="1"/>
  <c r="AD21" i="23" s="1"/>
  <c r="AD22" i="23" s="1"/>
  <c r="AD23" i="23" s="1"/>
  <c r="AD24" i="23" s="1"/>
  <c r="AD25" i="23" s="1"/>
  <c r="AD26" i="23" s="1"/>
  <c r="AD27" i="23" s="1"/>
  <c r="AD28" i="23" s="1"/>
  <c r="AD29" i="23" s="1"/>
  <c r="AD30" i="23" s="1"/>
  <c r="AD31" i="23" s="1"/>
  <c r="AD32" i="23" s="1"/>
  <c r="AD33" i="23" s="1"/>
  <c r="AD34" i="23" s="1"/>
  <c r="AD35" i="23" s="1"/>
  <c r="AD36" i="23" s="1"/>
  <c r="AD37" i="23" s="1"/>
  <c r="AD38" i="23" s="1"/>
  <c r="AD39" i="23" s="1"/>
  <c r="AD40" i="23" s="1"/>
  <c r="AD41" i="23" s="1"/>
  <c r="AD42" i="23" s="1"/>
  <c r="AD43" i="23" s="1"/>
  <c r="AD44" i="23" s="1"/>
  <c r="AD45" i="23" s="1"/>
  <c r="AD46" i="23" s="1"/>
  <c r="AD47" i="23" s="1"/>
  <c r="AD48" i="23" s="1"/>
  <c r="AD49" i="23" s="1"/>
  <c r="AD50" i="23" s="1"/>
  <c r="AD51" i="23" s="1"/>
  <c r="AD52" i="23" s="1"/>
  <c r="AD53" i="23" s="1"/>
  <c r="AD54" i="23" s="1"/>
  <c r="P6" i="23"/>
  <c r="P7" i="23" s="1"/>
  <c r="P8" i="23" s="1"/>
  <c r="P9" i="23" s="1"/>
  <c r="P10" i="23" s="1"/>
  <c r="P11" i="23" s="1"/>
  <c r="P12" i="23" s="1"/>
  <c r="P13" i="23" s="1"/>
  <c r="P14" i="23" s="1"/>
  <c r="P15" i="23" s="1"/>
  <c r="P16" i="23" s="1"/>
  <c r="P17" i="23" s="1"/>
  <c r="P18" i="23" s="1"/>
  <c r="P19" i="23" s="1"/>
  <c r="P20" i="23" s="1"/>
  <c r="P21" i="23" s="1"/>
  <c r="P22" i="23" s="1"/>
  <c r="P23" i="23" s="1"/>
  <c r="P24" i="23" s="1"/>
  <c r="P25" i="23" s="1"/>
  <c r="P26" i="23" s="1"/>
  <c r="P27" i="23" s="1"/>
  <c r="P28" i="23" s="1"/>
  <c r="P29" i="23" s="1"/>
  <c r="P30" i="23" s="1"/>
  <c r="P31" i="23" s="1"/>
  <c r="P32" i="23" s="1"/>
  <c r="P33" i="23" s="1"/>
  <c r="P34" i="23" s="1"/>
  <c r="P35" i="23" s="1"/>
  <c r="P36" i="23" s="1"/>
  <c r="P37" i="23" s="1"/>
  <c r="P38" i="23" s="1"/>
  <c r="P39" i="23" s="1"/>
  <c r="P40" i="23" s="1"/>
  <c r="P41" i="23" s="1"/>
  <c r="P42" i="23" s="1"/>
  <c r="P43" i="23" s="1"/>
  <c r="P44" i="23" s="1"/>
  <c r="P45" i="23" s="1"/>
  <c r="P46" i="23" s="1"/>
  <c r="P47" i="23" s="1"/>
  <c r="P48" i="23" s="1"/>
  <c r="P49" i="23" s="1"/>
  <c r="P50" i="23" s="1"/>
  <c r="P51" i="23" s="1"/>
  <c r="P52" i="23" s="1"/>
  <c r="P53" i="23" s="1"/>
  <c r="P54" i="23" s="1"/>
  <c r="Q6" i="23"/>
  <c r="Q7" i="23" s="1"/>
  <c r="Q8" i="23" s="1"/>
  <c r="Q9" i="23" s="1"/>
  <c r="Q10" i="23" s="1"/>
  <c r="Q11" i="23" s="1"/>
  <c r="Q12" i="23" s="1"/>
  <c r="Q13" i="23" s="1"/>
  <c r="Q14" i="23" s="1"/>
  <c r="Q15" i="23" s="1"/>
  <c r="Q16" i="23" s="1"/>
  <c r="Q17" i="23" s="1"/>
  <c r="Q18" i="23" s="1"/>
  <c r="Q19" i="23" s="1"/>
  <c r="Q20" i="23" s="1"/>
  <c r="Q21" i="23" s="1"/>
  <c r="Q22" i="23" s="1"/>
  <c r="Q23" i="23" s="1"/>
  <c r="Q24" i="23" s="1"/>
  <c r="Q25" i="23" s="1"/>
  <c r="Q26" i="23" s="1"/>
  <c r="Q27" i="23" s="1"/>
  <c r="Q28" i="23" s="1"/>
  <c r="Q29" i="23" s="1"/>
  <c r="Q30" i="23" s="1"/>
  <c r="Q31" i="23" s="1"/>
  <c r="Q32" i="23" s="1"/>
  <c r="Q33" i="23" s="1"/>
  <c r="Q34" i="23" s="1"/>
  <c r="Q35" i="23" s="1"/>
  <c r="Q36" i="23" s="1"/>
  <c r="Q37" i="23" s="1"/>
  <c r="Q38" i="23" s="1"/>
  <c r="Q39" i="23" s="1"/>
  <c r="Q40" i="23" s="1"/>
  <c r="Q41" i="23" s="1"/>
  <c r="Q42" i="23" s="1"/>
  <c r="Q43" i="23" s="1"/>
  <c r="Q44" i="23" s="1"/>
  <c r="Q45" i="23" s="1"/>
  <c r="Q46" i="23" s="1"/>
  <c r="Q47" i="23" s="1"/>
  <c r="Q48" i="23" s="1"/>
  <c r="Q49" i="23" s="1"/>
  <c r="Q50" i="23" s="1"/>
  <c r="Q51" i="23" s="1"/>
  <c r="Q52" i="23" s="1"/>
  <c r="Q53" i="23" s="1"/>
  <c r="Q54" i="23" s="1"/>
  <c r="T6" i="23"/>
  <c r="T7" i="23" s="1"/>
  <c r="T8" i="23" s="1"/>
  <c r="T9" i="23" s="1"/>
  <c r="T10" i="23" s="1"/>
  <c r="T11" i="23" s="1"/>
  <c r="T12" i="23" s="1"/>
  <c r="T13" i="23" s="1"/>
  <c r="T14" i="23" s="1"/>
  <c r="T15" i="23" s="1"/>
  <c r="T16" i="23" s="1"/>
  <c r="T17" i="23" s="1"/>
  <c r="T18" i="23" s="1"/>
  <c r="T19" i="23" s="1"/>
  <c r="T20" i="23" s="1"/>
  <c r="T21" i="23" s="1"/>
  <c r="T22" i="23" s="1"/>
  <c r="T23" i="23" s="1"/>
  <c r="T24" i="23" s="1"/>
  <c r="T25" i="23" s="1"/>
  <c r="T26" i="23" s="1"/>
  <c r="T27" i="23" s="1"/>
  <c r="T28" i="23" s="1"/>
  <c r="T29" i="23" s="1"/>
  <c r="T30" i="23" s="1"/>
  <c r="T31" i="23" s="1"/>
  <c r="T32" i="23" s="1"/>
  <c r="T33" i="23" s="1"/>
  <c r="T34" i="23" s="1"/>
  <c r="T35" i="23" s="1"/>
  <c r="T36" i="23" s="1"/>
  <c r="T37" i="23" s="1"/>
  <c r="T38" i="23" s="1"/>
  <c r="T39" i="23" s="1"/>
  <c r="T40" i="23" s="1"/>
  <c r="T41" i="23" s="1"/>
  <c r="T42" i="23" s="1"/>
  <c r="T43" i="23" s="1"/>
  <c r="T44" i="23" s="1"/>
  <c r="T45" i="23" s="1"/>
  <c r="T46" i="23" s="1"/>
  <c r="T47" i="23" s="1"/>
  <c r="T48" i="23" s="1"/>
  <c r="T49" i="23" s="1"/>
  <c r="T50" i="23" s="1"/>
  <c r="T51" i="23" s="1"/>
  <c r="T52" i="23" s="1"/>
  <c r="T53" i="23" s="1"/>
  <c r="T54" i="23" s="1"/>
  <c r="U6" i="23"/>
  <c r="U7" i="23" s="1"/>
  <c r="U8" i="23" s="1"/>
  <c r="U9" i="23" s="1"/>
  <c r="U10" i="23" s="1"/>
  <c r="U11" i="23" s="1"/>
  <c r="U12" i="23" s="1"/>
  <c r="U13" i="23" s="1"/>
  <c r="U14" i="23" s="1"/>
  <c r="U15" i="23" s="1"/>
  <c r="U16" i="23" s="1"/>
  <c r="U17" i="23" s="1"/>
  <c r="U18" i="23" s="1"/>
  <c r="U19" i="23" s="1"/>
  <c r="U20" i="23" s="1"/>
  <c r="U21" i="23" s="1"/>
  <c r="U22" i="23" s="1"/>
  <c r="U23" i="23" s="1"/>
  <c r="U24" i="23" s="1"/>
  <c r="U25" i="23" s="1"/>
  <c r="U26" i="23" s="1"/>
  <c r="U27" i="23" s="1"/>
  <c r="U28" i="23" s="1"/>
  <c r="U29" i="23" s="1"/>
  <c r="U30" i="23" s="1"/>
  <c r="U31" i="23" s="1"/>
  <c r="U32" i="23" s="1"/>
  <c r="U33" i="23" s="1"/>
  <c r="U34" i="23" s="1"/>
  <c r="U35" i="23" s="1"/>
  <c r="U36" i="23" s="1"/>
  <c r="U37" i="23" s="1"/>
  <c r="U38" i="23" s="1"/>
  <c r="U39" i="23" s="1"/>
  <c r="U40" i="23" s="1"/>
  <c r="U41" i="23" s="1"/>
  <c r="U42" i="23" s="1"/>
  <c r="U43" i="23" s="1"/>
  <c r="U44" i="23" s="1"/>
  <c r="U45" i="23" s="1"/>
  <c r="U46" i="23" s="1"/>
  <c r="U47" i="23" s="1"/>
  <c r="U48" i="23" s="1"/>
  <c r="U49" i="23" s="1"/>
  <c r="U50" i="23" s="1"/>
  <c r="U51" i="23" s="1"/>
  <c r="U52" i="23" s="1"/>
  <c r="U53" i="23" s="1"/>
  <c r="U54" i="23" s="1"/>
  <c r="V6" i="23"/>
  <c r="V7" i="23" s="1"/>
  <c r="V8" i="23" s="1"/>
  <c r="V9" i="23" s="1"/>
  <c r="V10" i="23" s="1"/>
  <c r="V11" i="23" s="1"/>
  <c r="V12" i="23" s="1"/>
  <c r="V13" i="23" s="1"/>
  <c r="V14" i="23" s="1"/>
  <c r="V15" i="23" s="1"/>
  <c r="V16" i="23" s="1"/>
  <c r="V17" i="23" s="1"/>
  <c r="V18" i="23" s="1"/>
  <c r="V19" i="23" s="1"/>
  <c r="V20" i="23" s="1"/>
  <c r="V21" i="23" s="1"/>
  <c r="V22" i="23" s="1"/>
  <c r="V23" i="23" s="1"/>
  <c r="V24" i="23" s="1"/>
  <c r="V25" i="23" s="1"/>
  <c r="V26" i="23" s="1"/>
  <c r="V27" i="23" s="1"/>
  <c r="V28" i="23" s="1"/>
  <c r="V29"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V51" i="23" s="1"/>
  <c r="V52" i="23" s="1"/>
  <c r="V53" i="23" s="1"/>
  <c r="V54" i="23" s="1"/>
  <c r="W6" i="23"/>
  <c r="W7" i="23" s="1"/>
  <c r="W8" i="23" s="1"/>
  <c r="W9" i="23" s="1"/>
  <c r="W10" i="23" s="1"/>
  <c r="W11" i="23" s="1"/>
  <c r="W12" i="23" s="1"/>
  <c r="W13" i="23" s="1"/>
  <c r="W14" i="23" s="1"/>
  <c r="W15" i="23" s="1"/>
  <c r="W16" i="23" s="1"/>
  <c r="W17" i="23" s="1"/>
  <c r="W18" i="23" s="1"/>
  <c r="W19" i="23" s="1"/>
  <c r="W20" i="23" s="1"/>
  <c r="W21" i="23" s="1"/>
  <c r="W22" i="23" s="1"/>
  <c r="W23" i="23" s="1"/>
  <c r="W24" i="23" s="1"/>
  <c r="W25" i="23" s="1"/>
  <c r="W26" i="23" s="1"/>
  <c r="W27" i="23" s="1"/>
  <c r="W28" i="23" s="1"/>
  <c r="W29" i="23" s="1"/>
  <c r="W30" i="23" s="1"/>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W51" i="23" s="1"/>
  <c r="W52" i="23" s="1"/>
  <c r="W53" i="23" s="1"/>
  <c r="W54" i="23" s="1"/>
  <c r="X6" i="23"/>
  <c r="X7" i="23" s="1"/>
  <c r="X8" i="23" s="1"/>
  <c r="X9" i="23" s="1"/>
  <c r="X10" i="23" s="1"/>
  <c r="X11" i="23" s="1"/>
  <c r="X12" i="23" s="1"/>
  <c r="X13" i="23" s="1"/>
  <c r="X14" i="23" s="1"/>
  <c r="X15" i="23" s="1"/>
  <c r="X16" i="23" s="1"/>
  <c r="X17" i="23" s="1"/>
  <c r="X18" i="23" s="1"/>
  <c r="X19" i="23" s="1"/>
  <c r="X20" i="23" s="1"/>
  <c r="X21" i="23" s="1"/>
  <c r="X22" i="23" s="1"/>
  <c r="X23" i="23" s="1"/>
  <c r="X24" i="23" s="1"/>
  <c r="X25" i="23" s="1"/>
  <c r="X26" i="23" s="1"/>
  <c r="X27" i="23" s="1"/>
  <c r="X28" i="23" s="1"/>
  <c r="X29" i="23" s="1"/>
  <c r="X30" i="23" s="1"/>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X51" i="23" s="1"/>
  <c r="X52" i="23" s="1"/>
  <c r="X53" i="23" s="1"/>
  <c r="X54" i="23" s="1"/>
  <c r="Y6" i="23"/>
  <c r="Y7" i="23" s="1"/>
  <c r="Y8" i="23" s="1"/>
  <c r="Y9" i="23" s="1"/>
  <c r="Y10" i="23" s="1"/>
  <c r="Y11" i="23" s="1"/>
  <c r="Y12" i="23" s="1"/>
  <c r="Y13" i="23" s="1"/>
  <c r="Y14" i="23" s="1"/>
  <c r="Y15" i="23" s="1"/>
  <c r="Y16" i="23" s="1"/>
  <c r="Y17" i="23" s="1"/>
  <c r="Y18" i="23" s="1"/>
  <c r="Y19" i="23" s="1"/>
  <c r="Y20" i="23" s="1"/>
  <c r="Y21" i="23" s="1"/>
  <c r="Y22" i="23" s="1"/>
  <c r="Y23" i="23" s="1"/>
  <c r="Y24" i="23" s="1"/>
  <c r="Y25" i="23" s="1"/>
  <c r="Y26" i="23" s="1"/>
  <c r="Y27" i="23" s="1"/>
  <c r="Y28" i="23" s="1"/>
  <c r="Y29" i="23" s="1"/>
  <c r="Y30" i="23" s="1"/>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Y51" i="23" s="1"/>
  <c r="Y52" i="23" s="1"/>
  <c r="Y53" i="23" s="1"/>
  <c r="Y54" i="23" s="1"/>
  <c r="Z6" i="23"/>
  <c r="Z7" i="23" s="1"/>
  <c r="Z8" i="23" s="1"/>
  <c r="Z9" i="23" s="1"/>
  <c r="Z10" i="23" s="1"/>
  <c r="Z11" i="23" s="1"/>
  <c r="Z12" i="23" s="1"/>
  <c r="Z13" i="23" s="1"/>
  <c r="Z14" i="23" s="1"/>
  <c r="Z15" i="23" s="1"/>
  <c r="Z16" i="23" s="1"/>
  <c r="Z17" i="23" s="1"/>
  <c r="Z18" i="23" s="1"/>
  <c r="Z19" i="23" s="1"/>
  <c r="Z20" i="23" s="1"/>
  <c r="Z21" i="23" s="1"/>
  <c r="Z22" i="23" s="1"/>
  <c r="Z23" i="23" s="1"/>
  <c r="Z24" i="23" s="1"/>
  <c r="Z25" i="23" s="1"/>
  <c r="Z26" i="23" s="1"/>
  <c r="Z27" i="23" s="1"/>
  <c r="Z28" i="23" s="1"/>
  <c r="Z29" i="23" s="1"/>
  <c r="Z30" i="23" s="1"/>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Z51" i="23" s="1"/>
  <c r="Z52" i="23" s="1"/>
  <c r="Z53" i="23" s="1"/>
  <c r="Z54" i="23" s="1"/>
  <c r="AA6" i="23"/>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AA26" i="23" s="1"/>
  <c r="AA27" i="23" s="1"/>
  <c r="AA28" i="23" s="1"/>
  <c r="AA29" i="23" s="1"/>
  <c r="AA30" i="23" s="1"/>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AA51" i="23" s="1"/>
  <c r="AA52" i="23" s="1"/>
  <c r="AA53" i="23" s="1"/>
  <c r="AA54" i="23" s="1"/>
  <c r="AB6" i="23"/>
  <c r="AB7" i="23" s="1"/>
  <c r="AB8" i="23" s="1"/>
  <c r="AB9" i="23" s="1"/>
  <c r="AB10" i="23" s="1"/>
  <c r="AB11" i="23" s="1"/>
  <c r="AB12" i="23" s="1"/>
  <c r="AB13" i="23" s="1"/>
  <c r="AB14" i="23" s="1"/>
  <c r="AB15" i="23" s="1"/>
  <c r="AB16" i="23" s="1"/>
  <c r="AB17" i="23" s="1"/>
  <c r="AB18" i="23" s="1"/>
  <c r="AB19" i="23" s="1"/>
  <c r="AB20" i="23" s="1"/>
  <c r="AB21" i="23" s="1"/>
  <c r="AB22" i="23" s="1"/>
  <c r="AB23" i="23" s="1"/>
  <c r="AB24" i="23" s="1"/>
  <c r="AB25" i="23" s="1"/>
  <c r="AB26" i="23" s="1"/>
  <c r="AB27" i="23" s="1"/>
  <c r="AB28" i="23" s="1"/>
  <c r="AB29" i="23" s="1"/>
  <c r="AB30" i="23" s="1"/>
  <c r="AB31" i="23" s="1"/>
  <c r="AB32" i="23" s="1"/>
  <c r="AB33" i="23" s="1"/>
  <c r="AB34" i="23" s="1"/>
  <c r="AB35" i="23" s="1"/>
  <c r="AB36" i="23" s="1"/>
  <c r="AB37" i="23" s="1"/>
  <c r="AB38" i="23" s="1"/>
  <c r="AB39" i="23" s="1"/>
  <c r="AB40" i="23" s="1"/>
  <c r="AB41" i="23" s="1"/>
  <c r="AB42" i="23" s="1"/>
  <c r="AB43" i="23" s="1"/>
  <c r="AB44" i="23" s="1"/>
  <c r="AB45" i="23" s="1"/>
  <c r="AB46" i="23" s="1"/>
  <c r="AB47" i="23" s="1"/>
  <c r="AB48" i="23" s="1"/>
  <c r="AB49" i="23" s="1"/>
  <c r="AB50" i="23" s="1"/>
  <c r="AB51" i="23" s="1"/>
  <c r="AB52" i="23" s="1"/>
  <c r="AB53" i="23" s="1"/>
  <c r="AB54" i="23" s="1"/>
  <c r="AC6" i="23"/>
  <c r="AC7" i="23" s="1"/>
  <c r="AC8" i="23" s="1"/>
  <c r="AC9" i="23" s="1"/>
  <c r="AC10" i="23" s="1"/>
  <c r="AC11" i="23" s="1"/>
  <c r="AC12" i="23" s="1"/>
  <c r="AC13" i="23" s="1"/>
  <c r="AC14" i="23" s="1"/>
  <c r="AC15" i="23" s="1"/>
  <c r="AC16" i="23" s="1"/>
  <c r="AC17" i="23" s="1"/>
  <c r="AC18" i="23" s="1"/>
  <c r="AC19" i="23" s="1"/>
  <c r="AC20" i="23" s="1"/>
  <c r="AC21" i="23" s="1"/>
  <c r="AC22" i="23" s="1"/>
  <c r="AC23" i="23" s="1"/>
  <c r="AC24" i="23" s="1"/>
  <c r="AC25" i="23" s="1"/>
  <c r="AC26" i="23" s="1"/>
  <c r="AC27" i="23" s="1"/>
  <c r="AC28" i="23" s="1"/>
  <c r="AC29" i="23" s="1"/>
  <c r="AC30" i="23" s="1"/>
  <c r="AC31" i="23" s="1"/>
  <c r="AC32" i="23" s="1"/>
  <c r="AC33" i="23" s="1"/>
  <c r="AC34" i="23" s="1"/>
  <c r="AC35" i="23" s="1"/>
  <c r="AC36" i="23" s="1"/>
  <c r="AC37" i="23" s="1"/>
  <c r="AC38" i="23" s="1"/>
  <c r="AC39" i="23" s="1"/>
  <c r="AC40" i="23" s="1"/>
  <c r="AC41" i="23" s="1"/>
  <c r="AC42" i="23" s="1"/>
  <c r="AC43" i="23" s="1"/>
  <c r="AC44" i="23" s="1"/>
  <c r="AC45" i="23" s="1"/>
  <c r="AC46" i="23" s="1"/>
  <c r="AC47" i="23" s="1"/>
  <c r="AC48" i="23" s="1"/>
  <c r="AC49" i="23" s="1"/>
  <c r="AC50" i="23" s="1"/>
  <c r="AC51" i="23" s="1"/>
  <c r="AC52" i="23" s="1"/>
  <c r="AC53" i="23" s="1"/>
  <c r="AC54" i="23" s="1"/>
  <c r="R8" i="23" l="1"/>
  <c r="R9" i="23" s="1"/>
  <c r="R10" i="23" s="1"/>
  <c r="R11" i="23" s="1"/>
  <c r="R12" i="23" s="1"/>
  <c r="R13" i="23" s="1"/>
  <c r="R14" i="23" s="1"/>
  <c r="R15" i="23" s="1"/>
  <c r="R16" i="23" s="1"/>
  <c r="R17" i="23" s="1"/>
  <c r="R18" i="23" s="1"/>
  <c r="R19" i="23" s="1"/>
  <c r="R20" i="23" s="1"/>
  <c r="R21" i="23" s="1"/>
  <c r="R22" i="23" s="1"/>
  <c r="R23" i="23" s="1"/>
  <c r="R24" i="23" s="1"/>
  <c r="R25" i="23" s="1"/>
  <c r="R26" i="23" s="1"/>
  <c r="R27" i="23" s="1"/>
  <c r="R28" i="23" s="1"/>
  <c r="R29" i="23" s="1"/>
  <c r="R30" i="23" s="1"/>
  <c r="R31" i="23" s="1"/>
  <c r="R32" i="23" s="1"/>
  <c r="R33" i="23" s="1"/>
  <c r="R34" i="23" s="1"/>
  <c r="R35" i="23" s="1"/>
  <c r="R36" i="23" s="1"/>
  <c r="R37" i="23" s="1"/>
  <c r="R38" i="23" s="1"/>
  <c r="R39" i="23" s="1"/>
  <c r="R40" i="23" s="1"/>
  <c r="R41" i="23" s="1"/>
  <c r="R42" i="23" s="1"/>
  <c r="R43" i="23" s="1"/>
  <c r="R44" i="23" s="1"/>
  <c r="R45" i="23" s="1"/>
  <c r="R46" i="23" s="1"/>
  <c r="R47" i="23" s="1"/>
  <c r="R48" i="23" s="1"/>
  <c r="R49" i="23" s="1"/>
  <c r="R50" i="23" s="1"/>
  <c r="R51" i="23" s="1"/>
  <c r="R52" i="23" s="1"/>
  <c r="R53" i="23" s="1"/>
  <c r="R54" i="23" s="1"/>
  <c r="M6" i="23"/>
  <c r="X159" i="5" l="1"/>
  <c r="X160" i="5" s="1"/>
  <c r="S141" i="5"/>
  <c r="T141" i="5"/>
  <c r="U141" i="5"/>
  <c r="S142" i="5"/>
  <c r="T142" i="5"/>
  <c r="U142" i="5"/>
  <c r="S143" i="5"/>
  <c r="T143" i="5"/>
  <c r="U143" i="5"/>
  <c r="S144" i="5"/>
  <c r="T144" i="5"/>
  <c r="U144" i="5"/>
  <c r="S145" i="5"/>
  <c r="T145" i="5"/>
  <c r="U145" i="5"/>
  <c r="X149" i="5"/>
  <c r="X150" i="5" s="1"/>
  <c r="X151" i="5" s="1"/>
  <c r="X152" i="5" s="1"/>
  <c r="X153" i="5" s="1"/>
  <c r="X154" i="5" s="1"/>
  <c r="X155" i="5" s="1"/>
  <c r="S131" i="5"/>
  <c r="T131" i="5"/>
  <c r="U131" i="5"/>
  <c r="Z131" i="5"/>
  <c r="X52" i="5"/>
  <c r="X53" i="5" s="1"/>
  <c r="X54" i="5" s="1"/>
  <c r="X55" i="5" s="1"/>
  <c r="X56" i="5" s="1"/>
  <c r="X57" i="5" s="1"/>
  <c r="X58" i="5" s="1"/>
  <c r="X59" i="5" s="1"/>
  <c r="X60" i="5" s="1"/>
  <c r="X61" i="5" s="1"/>
  <c r="X62" i="5" s="1"/>
  <c r="X63" i="5" s="1"/>
  <c r="X64" i="5" s="1"/>
  <c r="X65" i="5" s="1"/>
  <c r="X66" i="5" s="1"/>
  <c r="X42" i="5"/>
  <c r="X43" i="5" s="1"/>
  <c r="X44" i="5" s="1"/>
  <c r="X45" i="5" s="1"/>
  <c r="X46" i="5" s="1"/>
  <c r="X47" i="5" s="1"/>
  <c r="X48" i="5" s="1"/>
  <c r="X49" i="5" s="1"/>
  <c r="X50" i="5" s="1"/>
  <c r="X23" i="5"/>
  <c r="X24" i="5" s="1"/>
  <c r="X25" i="5" s="1"/>
  <c r="X26" i="5" s="1"/>
  <c r="X27" i="5" s="1"/>
  <c r="X28" i="5" s="1"/>
  <c r="X29" i="5" s="1"/>
  <c r="X30" i="5" s="1"/>
  <c r="X31" i="5" s="1"/>
  <c r="X32" i="5" s="1"/>
  <c r="X13" i="5"/>
  <c r="X14" i="5" s="1"/>
  <c r="X15" i="5" s="1"/>
  <c r="X16" i="5" s="1"/>
  <c r="X17" i="5" s="1"/>
  <c r="X18" i="5" s="1"/>
  <c r="X19" i="5" s="1"/>
  <c r="X20" i="5" s="1"/>
  <c r="X21" i="5" s="1"/>
  <c r="S94" i="5"/>
  <c r="T94" i="5"/>
  <c r="U94" i="5"/>
  <c r="Z94" i="5"/>
  <c r="S101" i="5"/>
  <c r="T101" i="5"/>
  <c r="U101" i="5"/>
  <c r="S95" i="5"/>
  <c r="T95" i="5"/>
  <c r="U95" i="5"/>
  <c r="Z95" i="5"/>
  <c r="S96" i="5"/>
  <c r="T96" i="5"/>
  <c r="U96" i="5"/>
  <c r="Z96" i="5"/>
  <c r="S97" i="5"/>
  <c r="T97" i="5"/>
  <c r="U97" i="5"/>
  <c r="Z97" i="5"/>
  <c r="S98" i="5"/>
  <c r="T98" i="5"/>
  <c r="U98" i="5"/>
  <c r="Z98" i="5"/>
  <c r="S99" i="5"/>
  <c r="T99" i="5"/>
  <c r="U99" i="5"/>
  <c r="Z99" i="5"/>
  <c r="S100" i="5"/>
  <c r="T100" i="5"/>
  <c r="U100" i="5"/>
  <c r="Z100" i="5"/>
  <c r="S102" i="5"/>
  <c r="T102" i="5"/>
  <c r="U102" i="5"/>
  <c r="Z102" i="5"/>
  <c r="S103" i="5"/>
  <c r="T103" i="5"/>
  <c r="U103" i="5"/>
  <c r="Z103" i="5"/>
  <c r="S104" i="5"/>
  <c r="T104" i="5"/>
  <c r="U104" i="5"/>
  <c r="Z104" i="5"/>
  <c r="Q158" i="5"/>
  <c r="S140" i="5"/>
  <c r="T140" i="5"/>
  <c r="U140" i="5"/>
  <c r="Z140" i="5"/>
  <c r="Z141" i="5"/>
  <c r="Z142" i="5"/>
  <c r="Z143" i="5"/>
  <c r="Z144" i="5"/>
  <c r="Z145" i="5"/>
  <c r="S135" i="5"/>
  <c r="T135" i="5"/>
  <c r="U135" i="5"/>
  <c r="Z135" i="5"/>
  <c r="S133" i="5"/>
  <c r="T133" i="5"/>
  <c r="U133" i="5"/>
  <c r="Z133" i="5"/>
  <c r="S130" i="5"/>
  <c r="T130" i="5"/>
  <c r="U130" i="5"/>
  <c r="S126" i="5"/>
  <c r="T126" i="5"/>
  <c r="U126" i="5"/>
  <c r="Z126" i="5"/>
  <c r="S127" i="5"/>
  <c r="T127" i="5"/>
  <c r="U127" i="5"/>
  <c r="Z127" i="5"/>
  <c r="S128" i="5"/>
  <c r="T128" i="5"/>
  <c r="U128" i="5"/>
  <c r="Z128" i="5"/>
  <c r="S129" i="5"/>
  <c r="T129" i="5"/>
  <c r="U129" i="5"/>
  <c r="Z129" i="5"/>
  <c r="Q126" i="5"/>
  <c r="X67" i="5" l="1"/>
  <c r="X68" i="5" s="1"/>
  <c r="X69" i="5" s="1"/>
  <c r="X70" i="5" s="1"/>
  <c r="X71" i="5" s="1"/>
  <c r="X72" i="5" s="1"/>
  <c r="X73" i="5" s="1"/>
  <c r="X74" i="5" s="1"/>
  <c r="X75" i="5" s="1"/>
  <c r="X76" i="5" s="1"/>
  <c r="X77" i="5" s="1"/>
  <c r="X78" i="5" s="1"/>
  <c r="X79" i="5" s="1"/>
  <c r="X80" i="5" s="1"/>
  <c r="X81" i="5" s="1"/>
  <c r="X82" i="5" s="1"/>
  <c r="X83" i="5" s="1"/>
  <c r="X84" i="5" s="1"/>
  <c r="V131" i="5"/>
  <c r="W131" i="5" s="1"/>
  <c r="V141" i="5"/>
  <c r="A141" i="5" s="1"/>
  <c r="V126" i="5"/>
  <c r="W126" i="5" s="1"/>
  <c r="V133" i="5"/>
  <c r="W133" i="5" s="1"/>
  <c r="B133" i="5" s="1"/>
  <c r="V128" i="5"/>
  <c r="W128" i="5" s="1"/>
  <c r="V102" i="5"/>
  <c r="W102" i="5" s="1"/>
  <c r="V145" i="5"/>
  <c r="W145" i="5" s="1"/>
  <c r="V104" i="5"/>
  <c r="W104" i="5" s="1"/>
  <c r="V99" i="5"/>
  <c r="W99" i="5" s="1"/>
  <c r="V97" i="5"/>
  <c r="W97" i="5" s="1"/>
  <c r="V95" i="5"/>
  <c r="W95" i="5" s="1"/>
  <c r="V94" i="5"/>
  <c r="W94" i="5" s="1"/>
  <c r="V129" i="5"/>
  <c r="W129" i="5" s="1"/>
  <c r="V127" i="5"/>
  <c r="W127" i="5" s="1"/>
  <c r="V130" i="5"/>
  <c r="W130" i="5" s="1"/>
  <c r="V135" i="5"/>
  <c r="W135" i="5" s="1"/>
  <c r="B135" i="5" s="1"/>
  <c r="V140" i="5"/>
  <c r="W140" i="5" s="1"/>
  <c r="V103" i="5"/>
  <c r="W103" i="5" s="1"/>
  <c r="V100" i="5"/>
  <c r="W100" i="5" s="1"/>
  <c r="B100" i="5" s="1"/>
  <c r="V98" i="5"/>
  <c r="W98" i="5" s="1"/>
  <c r="V96" i="5"/>
  <c r="W96" i="5" s="1"/>
  <c r="V101" i="5"/>
  <c r="W101" i="5" s="1"/>
  <c r="V142" i="5"/>
  <c r="W142" i="5" s="1"/>
  <c r="V144" i="5"/>
  <c r="W144" i="5" s="1"/>
  <c r="V143" i="5"/>
  <c r="W143" i="5" s="1"/>
  <c r="W141" i="5"/>
  <c r="B141" i="5" s="1"/>
  <c r="A135" i="5" l="1"/>
  <c r="A100" i="5"/>
  <c r="A133" i="5"/>
  <c r="Q144" i="5"/>
  <c r="A144" i="5" l="1"/>
  <c r="B144" i="5"/>
  <c r="E27" i="20" l="1"/>
  <c r="H163" i="5" l="1"/>
  <c r="R48" i="39" l="1"/>
  <c r="B130" i="5" l="1"/>
  <c r="A130" i="5"/>
  <c r="A101" i="5"/>
  <c r="B101" i="5"/>
  <c r="A3" i="39" l="1"/>
  <c r="S90" i="5" l="1"/>
  <c r="T90" i="5"/>
  <c r="U90" i="5"/>
  <c r="Z90" i="5"/>
  <c r="S86" i="5"/>
  <c r="T86" i="5"/>
  <c r="U86" i="5"/>
  <c r="Z86" i="5"/>
  <c r="S87" i="5"/>
  <c r="T87" i="5"/>
  <c r="U87" i="5"/>
  <c r="Z87" i="5"/>
  <c r="S88" i="5"/>
  <c r="T88" i="5"/>
  <c r="U88" i="5"/>
  <c r="Z88" i="5"/>
  <c r="S89" i="5"/>
  <c r="T89" i="5"/>
  <c r="U89" i="5"/>
  <c r="Z89" i="5"/>
  <c r="S85" i="5"/>
  <c r="T85" i="5"/>
  <c r="U85" i="5"/>
  <c r="Z85" i="5"/>
  <c r="V88" i="5" l="1"/>
  <c r="W88" i="5" s="1"/>
  <c r="V86" i="5"/>
  <c r="V87" i="5"/>
  <c r="W87" i="5" s="1"/>
  <c r="V89" i="5"/>
  <c r="V85" i="5"/>
  <c r="V90" i="5"/>
  <c r="W90" i="5" s="1"/>
  <c r="W86" i="5" l="1"/>
  <c r="A145" i="5"/>
  <c r="A89" i="5"/>
  <c r="A88" i="5"/>
  <c r="B87" i="5"/>
  <c r="W89" i="5"/>
  <c r="B89" i="5" s="1"/>
  <c r="A87" i="5"/>
  <c r="W85" i="5"/>
  <c r="B88" i="5" s="1"/>
  <c r="X85" i="5" l="1"/>
  <c r="X86" i="5" s="1"/>
  <c r="X87" i="5" s="1"/>
  <c r="X88" i="5" s="1"/>
  <c r="X89" i="5" s="1"/>
  <c r="X90" i="5" s="1"/>
  <c r="X91" i="5" s="1"/>
  <c r="X92" i="5" s="1"/>
  <c r="X93" i="5" s="1"/>
  <c r="X94" i="5" s="1"/>
  <c r="X95" i="5" s="1"/>
  <c r="X96" i="5" s="1"/>
  <c r="X97" i="5" s="1"/>
  <c r="X98" i="5" s="1"/>
  <c r="X99" i="5" s="1"/>
  <c r="X100" i="5" s="1"/>
  <c r="X101" i="5" s="1"/>
  <c r="X102" i="5" s="1"/>
  <c r="X103" i="5" s="1"/>
  <c r="X104" i="5" s="1"/>
  <c r="X105" i="5" s="1"/>
  <c r="B145" i="5"/>
  <c r="AE130" i="24"/>
  <c r="Z3" i="19" l="1"/>
  <c r="M44" i="19"/>
  <c r="Q3" i="39"/>
  <c r="T3" i="39"/>
  <c r="W3" i="39"/>
  <c r="Z3" i="39"/>
  <c r="E6" i="39"/>
  <c r="E7" i="39"/>
  <c r="V47" i="39"/>
  <c r="F48" i="39"/>
  <c r="L48" i="39"/>
  <c r="F49" i="39"/>
  <c r="L49" i="39"/>
  <c r="V49" i="39"/>
  <c r="F50" i="39"/>
  <c r="L50" i="39"/>
  <c r="R50" i="39"/>
  <c r="Q160" i="5" l="1"/>
  <c r="Q159" i="5"/>
  <c r="Q156" i="5"/>
  <c r="Q155" i="5"/>
  <c r="Q154" i="5"/>
  <c r="Q153" i="5"/>
  <c r="Q152" i="5"/>
  <c r="Q151" i="5"/>
  <c r="Q150" i="5"/>
  <c r="Q149" i="5"/>
  <c r="Q148" i="5"/>
  <c r="Q143" i="5"/>
  <c r="Q142" i="5"/>
  <c r="Q140" i="5"/>
  <c r="Q139" i="5"/>
  <c r="Q138" i="5"/>
  <c r="Q137" i="5"/>
  <c r="Q136" i="5"/>
  <c r="Q134" i="5"/>
  <c r="Q132" i="5"/>
  <c r="Q131" i="5"/>
  <c r="Q129" i="5"/>
  <c r="Q128" i="5"/>
  <c r="Q125" i="5"/>
  <c r="Q124" i="5"/>
  <c r="Q123" i="5"/>
  <c r="Q122" i="5"/>
  <c r="Q121" i="5"/>
  <c r="Q120" i="5"/>
  <c r="Q119" i="5"/>
  <c r="Q118" i="5"/>
  <c r="Q117" i="5"/>
  <c r="Q116" i="5"/>
  <c r="Q115" i="5"/>
  <c r="Q114" i="5"/>
  <c r="Q113" i="5"/>
  <c r="Q112" i="5"/>
  <c r="Q111" i="5"/>
  <c r="Q110" i="5"/>
  <c r="Q109" i="5"/>
  <c r="Q108" i="5"/>
  <c r="Q107" i="5"/>
  <c r="Q105" i="5"/>
  <c r="Q104" i="5"/>
  <c r="Q103" i="5"/>
  <c r="Q102" i="5"/>
  <c r="Q98" i="5"/>
  <c r="Q97" i="5"/>
  <c r="Q96" i="5"/>
  <c r="Q95" i="5"/>
  <c r="Q94" i="5"/>
  <c r="Q93" i="5"/>
  <c r="Q92" i="5"/>
  <c r="Q91" i="5"/>
  <c r="Q90" i="5"/>
  <c r="Q84" i="5"/>
  <c r="Q83" i="5"/>
  <c r="Q82" i="5"/>
  <c r="Q81" i="5"/>
  <c r="Q80" i="5"/>
  <c r="Q79" i="5"/>
  <c r="Q78" i="5"/>
  <c r="Q77" i="5"/>
  <c r="Q76" i="5"/>
  <c r="Q75" i="5"/>
  <c r="Q74" i="5"/>
  <c r="Q73" i="5"/>
  <c r="Q72" i="5"/>
  <c r="Q70" i="5"/>
  <c r="Q69" i="5"/>
  <c r="Q68" i="5"/>
  <c r="Q67" i="5"/>
  <c r="Q66" i="5"/>
  <c r="Q65" i="5"/>
  <c r="Q64" i="5"/>
  <c r="Q63" i="5"/>
  <c r="Q62" i="5"/>
  <c r="Q61" i="5"/>
  <c r="Q60" i="5"/>
  <c r="Q59" i="5"/>
  <c r="Q58" i="5"/>
  <c r="Q57" i="5"/>
  <c r="Q56" i="5"/>
  <c r="Q55" i="5"/>
  <c r="Q54" i="5"/>
  <c r="Q53" i="5"/>
  <c r="Q52" i="5"/>
  <c r="Q50" i="5"/>
  <c r="Q49" i="5"/>
  <c r="Q48" i="5"/>
  <c r="Q47" i="5"/>
  <c r="Q46" i="5"/>
  <c r="Q45" i="5"/>
  <c r="Q44" i="5"/>
  <c r="Q43" i="5"/>
  <c r="Q42" i="5"/>
  <c r="Q40" i="5"/>
  <c r="Q39" i="5"/>
  <c r="Q38" i="5"/>
  <c r="Q37" i="5"/>
  <c r="Q36" i="5"/>
  <c r="Q35" i="5"/>
  <c r="Q34" i="5"/>
  <c r="Q33" i="5"/>
  <c r="Q32" i="5"/>
  <c r="Q31" i="5"/>
  <c r="Q30" i="5"/>
  <c r="Q29" i="5"/>
  <c r="Q24" i="5"/>
  <c r="Q25" i="5"/>
  <c r="Q26" i="5"/>
  <c r="Q27" i="5"/>
  <c r="Q28" i="5"/>
  <c r="Q23" i="5"/>
  <c r="Q14" i="5"/>
  <c r="Q15" i="5"/>
  <c r="Q16" i="5"/>
  <c r="Q17" i="5"/>
  <c r="Q18" i="5"/>
  <c r="Q19" i="5"/>
  <c r="Q20" i="5"/>
  <c r="Q21" i="5"/>
  <c r="Q13" i="5"/>
  <c r="DU2" i="31" l="1"/>
  <c r="EG2" i="31"/>
  <c r="EE2" i="31"/>
  <c r="DZ2" i="31"/>
  <c r="EH2" i="31"/>
  <c r="EB2" i="31"/>
  <c r="EA2" i="31"/>
  <c r="ED2" i="31"/>
  <c r="EF2" i="31"/>
  <c r="EC2" i="31"/>
  <c r="D6" i="23"/>
  <c r="D7" i="23"/>
  <c r="D8" i="23"/>
  <c r="D10" i="23"/>
  <c r="D9" i="23"/>
  <c r="D50" i="23"/>
  <c r="D53" i="23"/>
  <c r="D45" i="23"/>
  <c r="D22" i="23"/>
  <c r="D25" i="23"/>
  <c r="D11" i="23"/>
  <c r="D13" i="23"/>
  <c r="D15" i="23"/>
  <c r="D16" i="23"/>
  <c r="D17" i="23"/>
  <c r="D47" i="23"/>
  <c r="D31" i="23"/>
  <c r="D30" i="23"/>
  <c r="D24" i="23"/>
  <c r="D12" i="23"/>
  <c r="D38" i="23"/>
  <c r="D51" i="23"/>
  <c r="D32" i="23"/>
  <c r="D33" i="23"/>
  <c r="D19" i="23"/>
  <c r="D20" i="23"/>
  <c r="D21" i="23"/>
  <c r="D46" i="23"/>
  <c r="D48" i="23"/>
  <c r="D35" i="23"/>
  <c r="D37" i="23"/>
  <c r="D14" i="23"/>
  <c r="D40" i="23"/>
  <c r="D41" i="23"/>
  <c r="D27" i="23"/>
  <c r="D28" i="23"/>
  <c r="D29" i="23"/>
  <c r="D49" i="23"/>
  <c r="D36" i="23"/>
  <c r="D26" i="23"/>
  <c r="D18" i="23"/>
  <c r="D43" i="23"/>
  <c r="D44" i="23"/>
  <c r="D23" i="23"/>
  <c r="D39" i="23"/>
  <c r="D42" i="23"/>
  <c r="D34" i="23"/>
  <c r="D52" i="23"/>
  <c r="DW2" i="31"/>
  <c r="DV2" i="31"/>
  <c r="DX2" i="31"/>
  <c r="DY2" i="31"/>
  <c r="B161" i="5"/>
  <c r="A162" i="5"/>
  <c r="B162" i="5"/>
  <c r="Z93" i="5" l="1"/>
  <c r="U93" i="5"/>
  <c r="T93" i="5"/>
  <c r="S93" i="5"/>
  <c r="V93" i="5" l="1"/>
  <c r="B94" i="5"/>
  <c r="A94" i="5"/>
  <c r="H29" i="1"/>
  <c r="H28" i="1"/>
  <c r="W93" i="5" l="1"/>
  <c r="B93" i="5" s="1"/>
  <c r="A93" i="5"/>
  <c r="E2" i="38"/>
  <c r="D2" i="38"/>
  <c r="C2" i="38"/>
  <c r="B2" i="38"/>
  <c r="A2" i="38"/>
  <c r="E7" i="37" l="1"/>
  <c r="Z160" i="5" l="1"/>
  <c r="U160" i="5"/>
  <c r="T160" i="5"/>
  <c r="S160" i="5"/>
  <c r="Z159" i="5"/>
  <c r="U159" i="5"/>
  <c r="T159" i="5"/>
  <c r="S159" i="5"/>
  <c r="V160" i="5" l="1"/>
  <c r="V159" i="5"/>
  <c r="W159" i="5" l="1"/>
  <c r="B159" i="5" s="1"/>
  <c r="A159" i="5"/>
  <c r="W160" i="5"/>
  <c r="B160" i="5" s="1"/>
  <c r="A160" i="5"/>
  <c r="E12" i="20"/>
  <c r="E13" i="20"/>
  <c r="J7" i="23"/>
  <c r="J8" i="23"/>
  <c r="A8" i="23" s="1"/>
  <c r="J9" i="23"/>
  <c r="A9" i="23" s="1"/>
  <c r="J10" i="23"/>
  <c r="J11" i="23"/>
  <c r="J12" i="23"/>
  <c r="J13" i="23"/>
  <c r="A13" i="23" s="1"/>
  <c r="J14" i="23"/>
  <c r="A14" i="23" s="1"/>
  <c r="J15" i="23"/>
  <c r="A15" i="23" s="1"/>
  <c r="J16" i="23"/>
  <c r="A16" i="23" s="1"/>
  <c r="J17" i="23"/>
  <c r="A17" i="23" s="1"/>
  <c r="J18" i="23"/>
  <c r="A18" i="23" s="1"/>
  <c r="J19" i="23"/>
  <c r="A19" i="23" s="1"/>
  <c r="J20" i="23"/>
  <c r="A20" i="23" s="1"/>
  <c r="J21" i="23"/>
  <c r="A21" i="23" s="1"/>
  <c r="J22" i="23"/>
  <c r="A22" i="23" s="1"/>
  <c r="J23" i="23"/>
  <c r="A23" i="23" s="1"/>
  <c r="J24" i="23"/>
  <c r="A24" i="23" s="1"/>
  <c r="J25" i="23"/>
  <c r="A25" i="23" s="1"/>
  <c r="J26" i="23"/>
  <c r="A26" i="23" s="1"/>
  <c r="J27" i="23"/>
  <c r="A27" i="23" s="1"/>
  <c r="J28" i="23"/>
  <c r="A28" i="23" s="1"/>
  <c r="J29" i="23"/>
  <c r="A29" i="23" s="1"/>
  <c r="J30" i="23"/>
  <c r="A30" i="23" s="1"/>
  <c r="J31" i="23"/>
  <c r="A31" i="23" s="1"/>
  <c r="J32" i="23"/>
  <c r="A32" i="23" s="1"/>
  <c r="J33" i="23"/>
  <c r="A33" i="23" s="1"/>
  <c r="J34" i="23"/>
  <c r="A34" i="23" s="1"/>
  <c r="J35" i="23"/>
  <c r="A35" i="23" s="1"/>
  <c r="J36" i="23"/>
  <c r="A36" i="23" s="1"/>
  <c r="J37" i="23"/>
  <c r="A37" i="23" s="1"/>
  <c r="J38" i="23"/>
  <c r="A38" i="23" s="1"/>
  <c r="J39" i="23"/>
  <c r="A39" i="23" s="1"/>
  <c r="J40" i="23"/>
  <c r="A40" i="23" s="1"/>
  <c r="J41" i="23"/>
  <c r="A41" i="23" s="1"/>
  <c r="J42" i="23"/>
  <c r="A42" i="23" s="1"/>
  <c r="J43" i="23"/>
  <c r="A43" i="23" s="1"/>
  <c r="J44" i="23"/>
  <c r="A44" i="23" s="1"/>
  <c r="J45" i="23"/>
  <c r="A45" i="23" s="1"/>
  <c r="J46" i="23"/>
  <c r="A46" i="23" s="1"/>
  <c r="J47" i="23"/>
  <c r="A47" i="23" s="1"/>
  <c r="J48" i="23"/>
  <c r="A48" i="23" s="1"/>
  <c r="J49" i="23"/>
  <c r="A49" i="23" s="1"/>
  <c r="J50" i="23"/>
  <c r="A50" i="23" s="1"/>
  <c r="J51" i="23"/>
  <c r="A51" i="23" s="1"/>
  <c r="J52" i="23"/>
  <c r="A52" i="23" s="1"/>
  <c r="J53" i="23"/>
  <c r="A53" i="23" s="1"/>
  <c r="A6" i="23"/>
  <c r="A12" i="23" l="1"/>
  <c r="A11" i="23"/>
  <c r="E14" i="20"/>
  <c r="A7" i="23"/>
  <c r="A10" i="23"/>
  <c r="AE6" i="23" l="1"/>
  <c r="AE7" i="23" s="1"/>
  <c r="AE8" i="23" s="1"/>
  <c r="AE9" i="23" s="1"/>
  <c r="AE10" i="23" s="1"/>
  <c r="AE11" i="23" s="1"/>
  <c r="B181" i="1"/>
  <c r="O6" i="23"/>
  <c r="O7" i="23" s="1"/>
  <c r="O8" i="23" s="1"/>
  <c r="O9" i="23" s="1"/>
  <c r="O10" i="23" s="1"/>
  <c r="O11" i="23" s="1"/>
  <c r="O12" i="23" s="1"/>
  <c r="O13" i="23" s="1"/>
  <c r="O14" i="23" s="1"/>
  <c r="O15" i="23" s="1"/>
  <c r="O16" i="23" s="1"/>
  <c r="O17" i="23" s="1"/>
  <c r="O18" i="23" s="1"/>
  <c r="O19" i="23" s="1"/>
  <c r="O20" i="23" s="1"/>
  <c r="O21" i="23" s="1"/>
  <c r="O22" i="23" s="1"/>
  <c r="O23" i="23" s="1"/>
  <c r="O24" i="23" s="1"/>
  <c r="O25" i="23" s="1"/>
  <c r="O26" i="23" s="1"/>
  <c r="O27" i="23" s="1"/>
  <c r="O28" i="23" s="1"/>
  <c r="O29" i="23" s="1"/>
  <c r="O30" i="23" s="1"/>
  <c r="O31" i="23" s="1"/>
  <c r="O32" i="23" s="1"/>
  <c r="O33" i="23" s="1"/>
  <c r="O34" i="23" s="1"/>
  <c r="O35" i="23" s="1"/>
  <c r="O36" i="23" s="1"/>
  <c r="O37" i="23" s="1"/>
  <c r="O38" i="23" s="1"/>
  <c r="O39" i="23" s="1"/>
  <c r="O40" i="23" s="1"/>
  <c r="O41" i="23" s="1"/>
  <c r="O42" i="23" s="1"/>
  <c r="O43" i="23" s="1"/>
  <c r="O44" i="23" s="1"/>
  <c r="O45" i="23" s="1"/>
  <c r="O46" i="23" s="1"/>
  <c r="O47" i="23" s="1"/>
  <c r="O48" i="23" s="1"/>
  <c r="O49" i="23" s="1"/>
  <c r="O50" i="23" s="1"/>
  <c r="O51" i="23" s="1"/>
  <c r="O52" i="23" s="1"/>
  <c r="O53" i="23" s="1"/>
  <c r="O54" i="23" s="1"/>
  <c r="H159" i="1" s="1"/>
  <c r="N6" i="23"/>
  <c r="N7" i="23" s="1"/>
  <c r="N8" i="23" s="1"/>
  <c r="N9" i="23" s="1"/>
  <c r="N10" i="23" s="1"/>
  <c r="N11" i="23" s="1"/>
  <c r="N12" i="23" s="1"/>
  <c r="N13" i="23" s="1"/>
  <c r="N14" i="23" s="1"/>
  <c r="N15" i="23" s="1"/>
  <c r="N16" i="23" s="1"/>
  <c r="N17" i="23" s="1"/>
  <c r="N18" i="23" s="1"/>
  <c r="N19" i="23" s="1"/>
  <c r="N20" i="23" s="1"/>
  <c r="N21" i="23" s="1"/>
  <c r="N22" i="23" s="1"/>
  <c r="N23" i="23" s="1"/>
  <c r="N24" i="23" s="1"/>
  <c r="N25" i="23" s="1"/>
  <c r="N26" i="23" s="1"/>
  <c r="N27" i="23" s="1"/>
  <c r="N28" i="23" s="1"/>
  <c r="N29" i="23" s="1"/>
  <c r="N30" i="23" s="1"/>
  <c r="N31" i="23" s="1"/>
  <c r="N32" i="23" s="1"/>
  <c r="N33" i="23" s="1"/>
  <c r="N34" i="23" s="1"/>
  <c r="N35" i="23" s="1"/>
  <c r="N36" i="23" s="1"/>
  <c r="N37" i="23" s="1"/>
  <c r="N38" i="23" s="1"/>
  <c r="N39" i="23" s="1"/>
  <c r="N40" i="23" s="1"/>
  <c r="N41" i="23" s="1"/>
  <c r="N42" i="23" s="1"/>
  <c r="N43" i="23" s="1"/>
  <c r="N44" i="23" s="1"/>
  <c r="N45" i="23" s="1"/>
  <c r="N46" i="23" s="1"/>
  <c r="N47" i="23" s="1"/>
  <c r="N48" i="23" s="1"/>
  <c r="N49" i="23" s="1"/>
  <c r="N50" i="23" s="1"/>
  <c r="N51" i="23" s="1"/>
  <c r="N52" i="23" s="1"/>
  <c r="N53" i="23" s="1"/>
  <c r="N54" i="23" s="1"/>
  <c r="H154" i="1" s="1"/>
  <c r="M7" i="23"/>
  <c r="L6" i="23"/>
  <c r="L7" i="23" s="1"/>
  <c r="L8" i="23" s="1"/>
  <c r="L9" i="23" s="1"/>
  <c r="L10" i="23" s="1"/>
  <c r="L11" i="23" s="1"/>
  <c r="L12" i="23" s="1"/>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L34" i="23" s="1"/>
  <c r="L35" i="23" s="1"/>
  <c r="L36" i="23" s="1"/>
  <c r="L37" i="23" s="1"/>
  <c r="L38" i="23" s="1"/>
  <c r="L39" i="23" s="1"/>
  <c r="L40" i="23" s="1"/>
  <c r="L41" i="23" s="1"/>
  <c r="L42" i="23" s="1"/>
  <c r="L43" i="23" s="1"/>
  <c r="L44" i="23" s="1"/>
  <c r="L45" i="23" s="1"/>
  <c r="L46" i="23" s="1"/>
  <c r="L47" i="23" s="1"/>
  <c r="L48" i="23" s="1"/>
  <c r="L49" i="23" s="1"/>
  <c r="L50" i="23" s="1"/>
  <c r="L51" i="23" s="1"/>
  <c r="L52" i="23" s="1"/>
  <c r="L53" i="23" s="1"/>
  <c r="L54" i="23" s="1"/>
  <c r="K9" i="23"/>
  <c r="K10" i="23" s="1"/>
  <c r="K11" i="23" s="1"/>
  <c r="K12" i="23" s="1"/>
  <c r="K13" i="23" s="1"/>
  <c r="K14" i="23" s="1"/>
  <c r="K15" i="23" s="1"/>
  <c r="K16" i="23" s="1"/>
  <c r="K17" i="23" s="1"/>
  <c r="K18" i="23" s="1"/>
  <c r="K19" i="23" s="1"/>
  <c r="K20" i="23" s="1"/>
  <c r="K21" i="23" s="1"/>
  <c r="K22" i="23" s="1"/>
  <c r="K23" i="23" s="1"/>
  <c r="K24" i="23" s="1"/>
  <c r="K25" i="23" s="1"/>
  <c r="K26" i="23" s="1"/>
  <c r="K27" i="23" s="1"/>
  <c r="K28" i="23" s="1"/>
  <c r="K29" i="23" s="1"/>
  <c r="K30" i="23" s="1"/>
  <c r="K31" i="23" s="1"/>
  <c r="K32" i="23" s="1"/>
  <c r="K33" i="23" s="1"/>
  <c r="K34" i="23" s="1"/>
  <c r="K35" i="23" s="1"/>
  <c r="K36" i="23" s="1"/>
  <c r="K37" i="23" s="1"/>
  <c r="K38" i="23" s="1"/>
  <c r="K39" i="23" s="1"/>
  <c r="K40" i="23" s="1"/>
  <c r="K41" i="23" s="1"/>
  <c r="K42" i="23" s="1"/>
  <c r="K43" i="23" s="1"/>
  <c r="K44" i="23" s="1"/>
  <c r="K45" i="23" s="1"/>
  <c r="K46" i="23" s="1"/>
  <c r="K47" i="23" s="1"/>
  <c r="K48" i="23" s="1"/>
  <c r="K49" i="23" s="1"/>
  <c r="K50" i="23" s="1"/>
  <c r="K51" i="23" s="1"/>
  <c r="K52" i="23" s="1"/>
  <c r="K53" i="23" s="1"/>
  <c r="K54" i="23" s="1"/>
  <c r="AE12" i="23" l="1"/>
  <c r="AE13" i="23" s="1"/>
  <c r="AE14" i="23" s="1"/>
  <c r="AE15" i="23" s="1"/>
  <c r="AE16" i="23" s="1"/>
  <c r="AE17" i="23" s="1"/>
  <c r="AE18" i="23" s="1"/>
  <c r="AE19" i="23" s="1"/>
  <c r="AE20" i="23" s="1"/>
  <c r="AE21" i="23" s="1"/>
  <c r="AE22" i="23" s="1"/>
  <c r="AE23" i="23" s="1"/>
  <c r="AE24" i="23" s="1"/>
  <c r="AE25" i="23" s="1"/>
  <c r="AE26" i="23" s="1"/>
  <c r="AE27" i="23" s="1"/>
  <c r="AE28" i="23" s="1"/>
  <c r="AE29" i="23" s="1"/>
  <c r="AE30" i="23" s="1"/>
  <c r="AE31" i="23" s="1"/>
  <c r="AE32" i="23" s="1"/>
  <c r="AE33" i="23" s="1"/>
  <c r="AE34" i="23" s="1"/>
  <c r="AE35" i="23" s="1"/>
  <c r="AE36" i="23" s="1"/>
  <c r="AE37" i="23" s="1"/>
  <c r="AE38" i="23" s="1"/>
  <c r="AE39" i="23" s="1"/>
  <c r="AE40" i="23" s="1"/>
  <c r="AE41" i="23" s="1"/>
  <c r="AE42" i="23" s="1"/>
  <c r="AE43" i="23" s="1"/>
  <c r="AE44" i="23" s="1"/>
  <c r="AE45" i="23" s="1"/>
  <c r="AE46" i="23" s="1"/>
  <c r="AE47" i="23" s="1"/>
  <c r="AE48" i="23" s="1"/>
  <c r="AE49" i="23" s="1"/>
  <c r="AE50" i="23" s="1"/>
  <c r="AE51" i="23" s="1"/>
  <c r="AE52" i="23" s="1"/>
  <c r="AE53" i="23" s="1"/>
  <c r="AE54" i="23" s="1"/>
  <c r="M8" i="23"/>
  <c r="M9" i="23" s="1"/>
  <c r="M10" i="23" s="1"/>
  <c r="M11" i="23" s="1"/>
  <c r="M12" i="23" s="1"/>
  <c r="M13" i="23" s="1"/>
  <c r="M14" i="23" s="1"/>
  <c r="M15" i="23" s="1"/>
  <c r="M16" i="23" s="1"/>
  <c r="M17" i="23" s="1"/>
  <c r="M18" i="23" s="1"/>
  <c r="M19" i="23" s="1"/>
  <c r="M20" i="23" s="1"/>
  <c r="M21" i="23" s="1"/>
  <c r="M22" i="23" s="1"/>
  <c r="M23" i="23" s="1"/>
  <c r="M24" i="23" s="1"/>
  <c r="M25" i="23" s="1"/>
  <c r="M26" i="23" s="1"/>
  <c r="M27" i="23" s="1"/>
  <c r="M28" i="23" s="1"/>
  <c r="M29" i="23" s="1"/>
  <c r="M30" i="23" s="1"/>
  <c r="M31" i="23" s="1"/>
  <c r="M32" i="23" s="1"/>
  <c r="M33" i="23" s="1"/>
  <c r="M34" i="23" s="1"/>
  <c r="M35" i="23" s="1"/>
  <c r="M36" i="23" s="1"/>
  <c r="M37" i="23" s="1"/>
  <c r="M38" i="23" s="1"/>
  <c r="M39" i="23" s="1"/>
  <c r="M40" i="23" s="1"/>
  <c r="M41" i="23" s="1"/>
  <c r="M42" i="23" s="1"/>
  <c r="M43" i="23" s="1"/>
  <c r="M44" i="23" s="1"/>
  <c r="M45" i="23" s="1"/>
  <c r="M46" i="23" s="1"/>
  <c r="M47" i="23" s="1"/>
  <c r="M48" i="23" s="1"/>
  <c r="M49" i="23" s="1"/>
  <c r="M50" i="23" s="1"/>
  <c r="M51" i="23" s="1"/>
  <c r="M52" i="23" s="1"/>
  <c r="M53" i="23" s="1"/>
  <c r="M54" i="23" s="1"/>
  <c r="E13" i="19"/>
  <c r="Z156" i="5" l="1"/>
  <c r="Z155" i="5"/>
  <c r="Z154" i="5"/>
  <c r="Z153" i="5"/>
  <c r="Z152" i="5"/>
  <c r="Z151" i="5"/>
  <c r="Z150" i="5"/>
  <c r="Z149" i="5"/>
  <c r="Z148" i="5"/>
  <c r="Z146" i="5"/>
  <c r="Z139" i="5"/>
  <c r="Z138" i="5"/>
  <c r="Z137" i="5"/>
  <c r="Z136" i="5"/>
  <c r="Z134" i="5"/>
  <c r="Z132" i="5"/>
  <c r="Z125" i="5"/>
  <c r="Z124" i="5"/>
  <c r="Z123" i="5"/>
  <c r="Z122" i="5"/>
  <c r="Z121" i="5"/>
  <c r="Z120" i="5"/>
  <c r="Z119" i="5"/>
  <c r="Z118" i="5"/>
  <c r="Z117" i="5"/>
  <c r="Z116" i="5"/>
  <c r="Z115" i="5"/>
  <c r="Z114" i="5"/>
  <c r="Z113" i="5"/>
  <c r="Z112" i="5"/>
  <c r="Z111" i="5"/>
  <c r="Z110" i="5"/>
  <c r="Z109" i="5"/>
  <c r="Z108" i="5"/>
  <c r="Z107" i="5"/>
  <c r="Z105" i="5"/>
  <c r="Z92" i="5"/>
  <c r="Z91" i="5"/>
  <c r="Z84" i="5"/>
  <c r="Z83" i="5"/>
  <c r="Z82" i="5"/>
  <c r="Z81" i="5"/>
  <c r="Z80" i="5"/>
  <c r="Z79" i="5"/>
  <c r="Z78" i="5"/>
  <c r="Z77" i="5"/>
  <c r="Z76" i="5"/>
  <c r="Z75" i="5"/>
  <c r="Z74" i="5"/>
  <c r="Z73" i="5"/>
  <c r="Z72" i="5"/>
  <c r="Z70" i="5"/>
  <c r="Z69" i="5"/>
  <c r="Z68" i="5"/>
  <c r="Z67" i="5"/>
  <c r="Z66" i="5"/>
  <c r="Z65" i="5"/>
  <c r="Z64" i="5"/>
  <c r="Z63" i="5"/>
  <c r="Z62" i="5"/>
  <c r="Z61" i="5"/>
  <c r="Z60" i="5"/>
  <c r="Z59" i="5"/>
  <c r="Z58" i="5"/>
  <c r="Z57" i="5"/>
  <c r="Z56" i="5"/>
  <c r="Z55" i="5"/>
  <c r="Z54" i="5"/>
  <c r="Z53" i="5"/>
  <c r="Z52" i="5"/>
  <c r="Z50" i="5"/>
  <c r="Z49" i="5"/>
  <c r="Z48" i="5"/>
  <c r="Z47" i="5"/>
  <c r="Z46" i="5"/>
  <c r="Z45" i="5"/>
  <c r="Z44" i="5"/>
  <c r="Z43" i="5"/>
  <c r="Z42" i="5"/>
  <c r="Z40" i="5"/>
  <c r="Z39" i="5"/>
  <c r="Z38" i="5"/>
  <c r="Z37" i="5"/>
  <c r="Z36" i="5"/>
  <c r="Z35" i="5"/>
  <c r="Z34" i="5"/>
  <c r="Z32" i="5"/>
  <c r="Z31" i="5"/>
  <c r="Z30" i="5"/>
  <c r="Z29" i="5"/>
  <c r="Z28" i="5"/>
  <c r="Z27" i="5"/>
  <c r="Z26" i="5"/>
  <c r="Z25" i="5"/>
  <c r="Z24" i="5"/>
  <c r="Z23" i="5"/>
  <c r="Z21" i="5"/>
  <c r="Z20" i="5"/>
  <c r="Z19" i="5"/>
  <c r="Z18" i="5"/>
  <c r="Z17" i="5"/>
  <c r="Z16" i="5"/>
  <c r="Z15" i="5"/>
  <c r="Z14" i="5"/>
  <c r="Z13" i="5"/>
  <c r="U157" i="5" l="1"/>
  <c r="T157" i="5"/>
  <c r="S157" i="5"/>
  <c r="U156" i="5"/>
  <c r="T156" i="5"/>
  <c r="S156" i="5"/>
  <c r="U155" i="5"/>
  <c r="T155" i="5"/>
  <c r="S155" i="5"/>
  <c r="U154" i="5"/>
  <c r="T154" i="5"/>
  <c r="S154" i="5"/>
  <c r="U153" i="5"/>
  <c r="T153" i="5"/>
  <c r="S153" i="5"/>
  <c r="U152" i="5"/>
  <c r="T152" i="5"/>
  <c r="S152" i="5"/>
  <c r="U151" i="5"/>
  <c r="T151" i="5"/>
  <c r="S151" i="5"/>
  <c r="U150" i="5"/>
  <c r="T150" i="5"/>
  <c r="S150" i="5"/>
  <c r="U149" i="5"/>
  <c r="T149" i="5"/>
  <c r="S149" i="5"/>
  <c r="U148" i="5"/>
  <c r="T148" i="5"/>
  <c r="S148" i="5"/>
  <c r="U147" i="5"/>
  <c r="T147" i="5"/>
  <c r="S147" i="5"/>
  <c r="U146" i="5"/>
  <c r="T146" i="5"/>
  <c r="S146" i="5"/>
  <c r="U139" i="5"/>
  <c r="T139" i="5"/>
  <c r="S139" i="5"/>
  <c r="U138" i="5"/>
  <c r="T138" i="5"/>
  <c r="S138" i="5"/>
  <c r="U137" i="5"/>
  <c r="T137" i="5"/>
  <c r="S137" i="5"/>
  <c r="U136" i="5"/>
  <c r="T136" i="5"/>
  <c r="S136" i="5"/>
  <c r="U134" i="5"/>
  <c r="T134" i="5"/>
  <c r="S134" i="5"/>
  <c r="U132" i="5"/>
  <c r="T132" i="5"/>
  <c r="S132" i="5"/>
  <c r="U125" i="5"/>
  <c r="T125" i="5"/>
  <c r="S125" i="5"/>
  <c r="U124" i="5"/>
  <c r="T124" i="5"/>
  <c r="S124" i="5"/>
  <c r="U123" i="5"/>
  <c r="T123" i="5"/>
  <c r="S123" i="5"/>
  <c r="U122" i="5"/>
  <c r="T122" i="5"/>
  <c r="S122" i="5"/>
  <c r="U121" i="5"/>
  <c r="T121" i="5"/>
  <c r="S121" i="5"/>
  <c r="U120" i="5"/>
  <c r="T120" i="5"/>
  <c r="S120" i="5"/>
  <c r="U119" i="5"/>
  <c r="T119" i="5"/>
  <c r="S119" i="5"/>
  <c r="U118" i="5"/>
  <c r="T118" i="5"/>
  <c r="S118" i="5"/>
  <c r="U117" i="5"/>
  <c r="T117" i="5"/>
  <c r="S117" i="5"/>
  <c r="U116" i="5"/>
  <c r="T116" i="5"/>
  <c r="S116" i="5"/>
  <c r="U115" i="5"/>
  <c r="T115" i="5"/>
  <c r="S115" i="5"/>
  <c r="U114" i="5"/>
  <c r="T114" i="5"/>
  <c r="S114" i="5"/>
  <c r="U113" i="5"/>
  <c r="T113" i="5"/>
  <c r="S113" i="5"/>
  <c r="U112" i="5"/>
  <c r="T112" i="5"/>
  <c r="S112" i="5"/>
  <c r="U111" i="5"/>
  <c r="T111" i="5"/>
  <c r="S111" i="5"/>
  <c r="U110" i="5"/>
  <c r="T110" i="5"/>
  <c r="S110" i="5"/>
  <c r="U109" i="5"/>
  <c r="T109" i="5"/>
  <c r="S109" i="5"/>
  <c r="U108" i="5"/>
  <c r="T108" i="5"/>
  <c r="S108" i="5"/>
  <c r="U107" i="5"/>
  <c r="T107" i="5"/>
  <c r="S107" i="5"/>
  <c r="U106" i="5"/>
  <c r="T106" i="5"/>
  <c r="S106" i="5"/>
  <c r="U105" i="5"/>
  <c r="T105" i="5"/>
  <c r="S105" i="5"/>
  <c r="U92" i="5"/>
  <c r="T92" i="5"/>
  <c r="S92" i="5"/>
  <c r="U91" i="5"/>
  <c r="T91" i="5"/>
  <c r="S91" i="5"/>
  <c r="U84" i="5"/>
  <c r="T84" i="5"/>
  <c r="S84" i="5"/>
  <c r="U83" i="5"/>
  <c r="T83" i="5"/>
  <c r="S83" i="5"/>
  <c r="U82" i="5"/>
  <c r="T82" i="5"/>
  <c r="S82" i="5"/>
  <c r="U81" i="5"/>
  <c r="T81" i="5"/>
  <c r="S81" i="5"/>
  <c r="U80" i="5"/>
  <c r="T80" i="5"/>
  <c r="S80" i="5"/>
  <c r="U79" i="5"/>
  <c r="T79" i="5"/>
  <c r="S79" i="5"/>
  <c r="U78" i="5"/>
  <c r="T78" i="5"/>
  <c r="S78" i="5"/>
  <c r="U77" i="5"/>
  <c r="T77" i="5"/>
  <c r="S77" i="5"/>
  <c r="U76" i="5"/>
  <c r="T76" i="5"/>
  <c r="S76" i="5"/>
  <c r="U75" i="5"/>
  <c r="T75" i="5"/>
  <c r="S75" i="5"/>
  <c r="U74" i="5"/>
  <c r="T74" i="5"/>
  <c r="S74" i="5"/>
  <c r="U73" i="5"/>
  <c r="T73" i="5"/>
  <c r="S73" i="5"/>
  <c r="U72" i="5"/>
  <c r="T72" i="5"/>
  <c r="S72" i="5"/>
  <c r="U70" i="5"/>
  <c r="T70" i="5"/>
  <c r="S70" i="5"/>
  <c r="U69" i="5"/>
  <c r="T69" i="5"/>
  <c r="S69" i="5"/>
  <c r="U68" i="5"/>
  <c r="T68" i="5"/>
  <c r="S68" i="5"/>
  <c r="U71" i="5"/>
  <c r="T71" i="5"/>
  <c r="S71" i="5"/>
  <c r="U67" i="5"/>
  <c r="T67" i="5"/>
  <c r="S67" i="5"/>
  <c r="U66" i="5"/>
  <c r="T66" i="5"/>
  <c r="S66" i="5"/>
  <c r="U65" i="5"/>
  <c r="T65" i="5"/>
  <c r="S65" i="5"/>
  <c r="U64" i="5"/>
  <c r="T64" i="5"/>
  <c r="S64" i="5"/>
  <c r="U63" i="5"/>
  <c r="T63" i="5"/>
  <c r="S63" i="5"/>
  <c r="U62" i="5"/>
  <c r="T62" i="5"/>
  <c r="S62" i="5"/>
  <c r="U61" i="5"/>
  <c r="T61" i="5"/>
  <c r="S61" i="5"/>
  <c r="U60" i="5"/>
  <c r="T60" i="5"/>
  <c r="S60" i="5"/>
  <c r="U59" i="5"/>
  <c r="T59" i="5"/>
  <c r="S59" i="5"/>
  <c r="U58" i="5"/>
  <c r="T58" i="5"/>
  <c r="S58" i="5"/>
  <c r="U57" i="5"/>
  <c r="T57" i="5"/>
  <c r="S57" i="5"/>
  <c r="U56" i="5"/>
  <c r="T56" i="5"/>
  <c r="S56" i="5"/>
  <c r="U55" i="5"/>
  <c r="T55" i="5"/>
  <c r="S55" i="5"/>
  <c r="U54" i="5"/>
  <c r="T54" i="5"/>
  <c r="S54" i="5"/>
  <c r="U53" i="5"/>
  <c r="T53" i="5"/>
  <c r="S53" i="5"/>
  <c r="U52" i="5"/>
  <c r="T52" i="5"/>
  <c r="S52" i="5"/>
  <c r="U51" i="5"/>
  <c r="T51" i="5"/>
  <c r="S51" i="5"/>
  <c r="U50" i="5"/>
  <c r="T50" i="5"/>
  <c r="S50" i="5"/>
  <c r="U49" i="5"/>
  <c r="T49" i="5"/>
  <c r="S49" i="5"/>
  <c r="U48" i="5"/>
  <c r="T48" i="5"/>
  <c r="S48" i="5"/>
  <c r="U47" i="5"/>
  <c r="T47" i="5"/>
  <c r="S47" i="5"/>
  <c r="U46" i="5"/>
  <c r="T46" i="5"/>
  <c r="S46" i="5"/>
  <c r="U45" i="5"/>
  <c r="T45" i="5"/>
  <c r="S45" i="5"/>
  <c r="U44" i="5"/>
  <c r="T44" i="5"/>
  <c r="S44" i="5"/>
  <c r="U43" i="5"/>
  <c r="T43" i="5"/>
  <c r="S43" i="5"/>
  <c r="U42" i="5"/>
  <c r="T42" i="5"/>
  <c r="S42" i="5"/>
  <c r="U41" i="5"/>
  <c r="T41" i="5"/>
  <c r="S41" i="5"/>
  <c r="U40" i="5"/>
  <c r="T40" i="5"/>
  <c r="S40" i="5"/>
  <c r="U39" i="5"/>
  <c r="T39" i="5"/>
  <c r="S39" i="5"/>
  <c r="U38" i="5"/>
  <c r="T38" i="5"/>
  <c r="S38" i="5"/>
  <c r="U37" i="5"/>
  <c r="T37" i="5"/>
  <c r="S37" i="5"/>
  <c r="U36" i="5"/>
  <c r="T36" i="5"/>
  <c r="S36" i="5"/>
  <c r="U35" i="5"/>
  <c r="T35" i="5"/>
  <c r="S35" i="5"/>
  <c r="U34" i="5"/>
  <c r="T34" i="5"/>
  <c r="S34" i="5"/>
  <c r="T33" i="5"/>
  <c r="U32" i="5"/>
  <c r="T32" i="5"/>
  <c r="S32" i="5"/>
  <c r="U31" i="5"/>
  <c r="T31" i="5"/>
  <c r="S31" i="5"/>
  <c r="U30" i="5"/>
  <c r="T30" i="5"/>
  <c r="S30" i="5"/>
  <c r="U29" i="5"/>
  <c r="T29" i="5"/>
  <c r="S29" i="5"/>
  <c r="U28" i="5"/>
  <c r="T28" i="5"/>
  <c r="S28" i="5"/>
  <c r="U27" i="5"/>
  <c r="T27" i="5"/>
  <c r="S27" i="5"/>
  <c r="U26" i="5"/>
  <c r="T26" i="5"/>
  <c r="S26" i="5"/>
  <c r="U25" i="5"/>
  <c r="T25" i="5"/>
  <c r="S25" i="5"/>
  <c r="U24" i="5"/>
  <c r="T24" i="5"/>
  <c r="S24" i="5"/>
  <c r="U23" i="5"/>
  <c r="T23" i="5"/>
  <c r="S23" i="5"/>
  <c r="U22" i="5"/>
  <c r="T22" i="5"/>
  <c r="S22" i="5"/>
  <c r="U21" i="5"/>
  <c r="T21" i="5"/>
  <c r="S21" i="5"/>
  <c r="U20" i="5"/>
  <c r="T20" i="5"/>
  <c r="S20" i="5"/>
  <c r="U19" i="5"/>
  <c r="T19" i="5"/>
  <c r="S19" i="5"/>
  <c r="U18" i="5"/>
  <c r="T18" i="5"/>
  <c r="S18" i="5"/>
  <c r="U17" i="5"/>
  <c r="T17" i="5"/>
  <c r="S17" i="5"/>
  <c r="U16" i="5"/>
  <c r="T16" i="5"/>
  <c r="S16" i="5"/>
  <c r="U15" i="5"/>
  <c r="T15" i="5"/>
  <c r="S15" i="5"/>
  <c r="U14" i="5"/>
  <c r="T14" i="5"/>
  <c r="S14" i="5"/>
  <c r="V152" i="5" l="1"/>
  <c r="V156" i="5"/>
  <c r="V82" i="5"/>
  <c r="W82" i="5" s="1"/>
  <c r="B82" i="5" s="1"/>
  <c r="V35" i="5"/>
  <c r="V75" i="5"/>
  <c r="A75" i="5" s="1"/>
  <c r="V43" i="5"/>
  <c r="W43" i="5" s="1"/>
  <c r="B43" i="5" s="1"/>
  <c r="V67" i="5"/>
  <c r="W67" i="5" s="1"/>
  <c r="B67" i="5" s="1"/>
  <c r="V77" i="5"/>
  <c r="W77" i="5" s="1"/>
  <c r="B77" i="5" s="1"/>
  <c r="V79" i="5"/>
  <c r="A79" i="5" s="1"/>
  <c r="A129" i="5"/>
  <c r="V146" i="5"/>
  <c r="A146" i="5" s="1"/>
  <c r="V105" i="5"/>
  <c r="V113" i="5"/>
  <c r="A113" i="5" s="1"/>
  <c r="V121" i="5"/>
  <c r="A121" i="5" s="1"/>
  <c r="B90" i="5"/>
  <c r="V137" i="5"/>
  <c r="A137" i="5" s="1"/>
  <c r="V149" i="5"/>
  <c r="V109" i="5"/>
  <c r="A109" i="5" s="1"/>
  <c r="V125" i="5"/>
  <c r="V150" i="5"/>
  <c r="A150" i="5" s="1"/>
  <c r="A104" i="5"/>
  <c r="V134" i="5"/>
  <c r="A134" i="5" s="1"/>
  <c r="V39" i="5"/>
  <c r="W39" i="5" s="1"/>
  <c r="B39" i="5" s="1"/>
  <c r="V47" i="5"/>
  <c r="W47" i="5" s="1"/>
  <c r="B47" i="5" s="1"/>
  <c r="V63" i="5"/>
  <c r="W63" i="5" s="1"/>
  <c r="B63" i="5" s="1"/>
  <c r="V70" i="5"/>
  <c r="A70" i="5" s="1"/>
  <c r="V139" i="5"/>
  <c r="A143" i="5"/>
  <c r="V147" i="5"/>
  <c r="V155" i="5"/>
  <c r="V157" i="5"/>
  <c r="A157" i="5" s="1"/>
  <c r="V23" i="5"/>
  <c r="W23" i="5" s="1"/>
  <c r="B23" i="5" s="1"/>
  <c r="V27" i="5"/>
  <c r="A27" i="5" s="1"/>
  <c r="V31" i="5"/>
  <c r="W31" i="5" s="1"/>
  <c r="B31" i="5" s="1"/>
  <c r="V80" i="5"/>
  <c r="W80" i="5" s="1"/>
  <c r="B80" i="5" s="1"/>
  <c r="V83" i="5"/>
  <c r="V64" i="5"/>
  <c r="A64" i="5" s="1"/>
  <c r="V66" i="5"/>
  <c r="A98" i="5"/>
  <c r="V123" i="5"/>
  <c r="V20" i="5"/>
  <c r="A20" i="5" s="1"/>
  <c r="V22" i="5"/>
  <c r="W22" i="5" s="1"/>
  <c r="B22" i="5" s="1"/>
  <c r="V28" i="5"/>
  <c r="A28" i="5" s="1"/>
  <c r="V30" i="5"/>
  <c r="W30" i="5" s="1"/>
  <c r="B30" i="5" s="1"/>
  <c r="V36" i="5"/>
  <c r="W36" i="5" s="1"/>
  <c r="B36" i="5" s="1"/>
  <c r="V38" i="5"/>
  <c r="A38" i="5" s="1"/>
  <c r="V44" i="5"/>
  <c r="W44" i="5" s="1"/>
  <c r="B44" i="5" s="1"/>
  <c r="V46" i="5"/>
  <c r="W46" i="5" s="1"/>
  <c r="B46" i="5" s="1"/>
  <c r="V49" i="5"/>
  <c r="W49" i="5" s="1"/>
  <c r="B49" i="5" s="1"/>
  <c r="V51" i="5"/>
  <c r="W51" i="5" s="1"/>
  <c r="B51" i="5" s="1"/>
  <c r="V55" i="5"/>
  <c r="A55" i="5" s="1"/>
  <c r="V59" i="5"/>
  <c r="W59" i="5" s="1"/>
  <c r="B59" i="5" s="1"/>
  <c r="V72" i="5"/>
  <c r="W72" i="5" s="1"/>
  <c r="B72" i="5" s="1"/>
  <c r="V74" i="5"/>
  <c r="A74" i="5" s="1"/>
  <c r="A131" i="5"/>
  <c r="V48" i="5"/>
  <c r="W48" i="5" s="1"/>
  <c r="B48" i="5" s="1"/>
  <c r="V54" i="5"/>
  <c r="W54" i="5" s="1"/>
  <c r="B54" i="5" s="1"/>
  <c r="V60" i="5"/>
  <c r="V62" i="5"/>
  <c r="W62" i="5" s="1"/>
  <c r="B62" i="5" s="1"/>
  <c r="V65" i="5"/>
  <c r="W65" i="5" s="1"/>
  <c r="B65" i="5" s="1"/>
  <c r="A96" i="5"/>
  <c r="V110" i="5"/>
  <c r="A110" i="5" s="1"/>
  <c r="V112" i="5"/>
  <c r="A112" i="5" s="1"/>
  <c r="V117" i="5"/>
  <c r="V148" i="5"/>
  <c r="A148" i="5" s="1"/>
  <c r="V19" i="5"/>
  <c r="A19" i="5" s="1"/>
  <c r="V29" i="5"/>
  <c r="W29" i="5" s="1"/>
  <c r="B29" i="5" s="1"/>
  <c r="V32" i="5"/>
  <c r="W32" i="5" s="1"/>
  <c r="B32" i="5" s="1"/>
  <c r="V50" i="5"/>
  <c r="W50" i="5" s="1"/>
  <c r="V107" i="5"/>
  <c r="V111" i="5"/>
  <c r="A111" i="5" s="1"/>
  <c r="V114" i="5"/>
  <c r="V116" i="5"/>
  <c r="A116" i="5" s="1"/>
  <c r="V17" i="5"/>
  <c r="W17" i="5" s="1"/>
  <c r="B17" i="5" s="1"/>
  <c r="W27" i="5"/>
  <c r="B27" i="5" s="1"/>
  <c r="W109" i="5"/>
  <c r="B109" i="5" s="1"/>
  <c r="V153" i="5"/>
  <c r="A153" i="5" s="1"/>
  <c r="V21" i="5"/>
  <c r="W35" i="5"/>
  <c r="B35" i="5" s="1"/>
  <c r="A35" i="5"/>
  <c r="V56" i="5"/>
  <c r="V58" i="5"/>
  <c r="A63" i="5"/>
  <c r="V68" i="5"/>
  <c r="V76" i="5"/>
  <c r="V78" i="5"/>
  <c r="A82" i="5"/>
  <c r="V84" i="5"/>
  <c r="A126" i="5" s="1"/>
  <c r="V91" i="5"/>
  <c r="A95" i="5"/>
  <c r="A103" i="5"/>
  <c r="V115" i="5"/>
  <c r="A115" i="5" s="1"/>
  <c r="V118" i="5"/>
  <c r="A118" i="5" s="1"/>
  <c r="V120" i="5"/>
  <c r="A120" i="5" s="1"/>
  <c r="B129" i="5"/>
  <c r="V132" i="5"/>
  <c r="A132" i="5" s="1"/>
  <c r="V151" i="5"/>
  <c r="A151" i="5" s="1"/>
  <c r="V154" i="5"/>
  <c r="A154" i="5" s="1"/>
  <c r="V15" i="5"/>
  <c r="W15" i="5" s="1"/>
  <c r="V24" i="5"/>
  <c r="V26" i="5"/>
  <c r="A31" i="5"/>
  <c r="V37" i="5"/>
  <c r="V40" i="5"/>
  <c r="V42" i="5"/>
  <c r="V14" i="5"/>
  <c r="V16" i="5"/>
  <c r="W16" i="5" s="1"/>
  <c r="V18" i="5"/>
  <c r="V25" i="5"/>
  <c r="W25" i="5" s="1"/>
  <c r="V34" i="5"/>
  <c r="V41" i="5"/>
  <c r="V45" i="5"/>
  <c r="V57" i="5"/>
  <c r="V61" i="5"/>
  <c r="V71" i="5"/>
  <c r="V69" i="5"/>
  <c r="V73" i="5"/>
  <c r="V81" i="5"/>
  <c r="V92" i="5"/>
  <c r="V106" i="5"/>
  <c r="A106" i="5" s="1"/>
  <c r="V108" i="5"/>
  <c r="A108" i="5" s="1"/>
  <c r="V119" i="5"/>
  <c r="A119" i="5" s="1"/>
  <c r="V122" i="5"/>
  <c r="A122" i="5" s="1"/>
  <c r="V124" i="5"/>
  <c r="A124" i="5" s="1"/>
  <c r="V136" i="5"/>
  <c r="A136" i="5" s="1"/>
  <c r="V138" i="5"/>
  <c r="A138" i="5" s="1"/>
  <c r="A140" i="5"/>
  <c r="V52" i="5"/>
  <c r="W52" i="5" s="1"/>
  <c r="B52" i="5" s="1"/>
  <c r="V53" i="5"/>
  <c r="S13" i="5"/>
  <c r="E19" i="20"/>
  <c r="A49" i="39" s="1"/>
  <c r="W38" i="5" l="1"/>
  <c r="B38" i="5" s="1"/>
  <c r="W157" i="5"/>
  <c r="B157" i="5" s="1"/>
  <c r="W110" i="5"/>
  <c r="B110" i="5" s="1"/>
  <c r="W137" i="5"/>
  <c r="B137" i="5" s="1"/>
  <c r="W74" i="5"/>
  <c r="B74" i="5" s="1"/>
  <c r="A83" i="5"/>
  <c r="A44" i="5"/>
  <c r="A46" i="5"/>
  <c r="W150" i="5"/>
  <c r="B150" i="5" s="1"/>
  <c r="W70" i="5"/>
  <c r="B70" i="5" s="1"/>
  <c r="B98" i="5"/>
  <c r="A62" i="5"/>
  <c r="A158" i="5"/>
  <c r="A60" i="5"/>
  <c r="A86" i="5"/>
  <c r="A85" i="5"/>
  <c r="A152" i="5"/>
  <c r="A22" i="5"/>
  <c r="A43" i="5"/>
  <c r="W113" i="5"/>
  <c r="B113" i="5" s="1"/>
  <c r="A51" i="5"/>
  <c r="W155" i="5"/>
  <c r="B155" i="5" s="1"/>
  <c r="A155" i="5"/>
  <c r="W147" i="5"/>
  <c r="B147" i="5" s="1"/>
  <c r="A147" i="5"/>
  <c r="W149" i="5"/>
  <c r="B149" i="5" s="1"/>
  <c r="A149" i="5"/>
  <c r="B131" i="5"/>
  <c r="W156" i="5"/>
  <c r="B156" i="5" s="1"/>
  <c r="A156" i="5"/>
  <c r="W28" i="5"/>
  <c r="B28" i="5" s="1"/>
  <c r="A77" i="5"/>
  <c r="A48" i="5"/>
  <c r="W134" i="5"/>
  <c r="B134" i="5" s="1"/>
  <c r="W114" i="5"/>
  <c r="B114" i="5" s="1"/>
  <c r="A114" i="5"/>
  <c r="B142" i="5"/>
  <c r="A142" i="5"/>
  <c r="W139" i="5"/>
  <c r="B139" i="5" s="1"/>
  <c r="A139" i="5"/>
  <c r="W125" i="5"/>
  <c r="B125" i="5" s="1"/>
  <c r="A125" i="5"/>
  <c r="W105" i="5"/>
  <c r="B105" i="5" s="1"/>
  <c r="A105" i="5"/>
  <c r="W116" i="5"/>
  <c r="B116" i="5" s="1"/>
  <c r="W121" i="5"/>
  <c r="B121" i="5" s="1"/>
  <c r="B104" i="5"/>
  <c r="W117" i="5"/>
  <c r="B117" i="5" s="1"/>
  <c r="A117" i="5"/>
  <c r="W123" i="5"/>
  <c r="B123" i="5" s="1"/>
  <c r="A123" i="5"/>
  <c r="B128" i="5"/>
  <c r="A128" i="5"/>
  <c r="W107" i="5"/>
  <c r="B107" i="5" s="1"/>
  <c r="A107" i="5"/>
  <c r="B97" i="5"/>
  <c r="A97" i="5"/>
  <c r="A90" i="5"/>
  <c r="A80" i="5"/>
  <c r="A127" i="5"/>
  <c r="A67" i="5"/>
  <c r="B102" i="5"/>
  <c r="A102" i="5"/>
  <c r="W152" i="5"/>
  <c r="B152" i="5" s="1"/>
  <c r="W146" i="5"/>
  <c r="B146" i="5" s="1"/>
  <c r="W111" i="5"/>
  <c r="B111" i="5" s="1"/>
  <c r="A32" i="5"/>
  <c r="W75" i="5"/>
  <c r="B75" i="5" s="1"/>
  <c r="A39" i="5"/>
  <c r="B143" i="5"/>
  <c r="W83" i="5"/>
  <c r="W19" i="5"/>
  <c r="B19" i="5" s="1"/>
  <c r="W112" i="5"/>
  <c r="B112" i="5" s="1"/>
  <c r="W55" i="5"/>
  <c r="B55" i="5" s="1"/>
  <c r="A36" i="5"/>
  <c r="W79" i="5"/>
  <c r="B79" i="5" s="1"/>
  <c r="A72" i="5"/>
  <c r="B96" i="5"/>
  <c r="W20" i="5"/>
  <c r="B20" i="5" s="1"/>
  <c r="W64" i="5"/>
  <c r="B64" i="5" s="1"/>
  <c r="A49" i="5"/>
  <c r="W60" i="5"/>
  <c r="A59" i="5"/>
  <c r="A23" i="5"/>
  <c r="A30" i="5"/>
  <c r="A47" i="5"/>
  <c r="A54" i="5"/>
  <c r="A17" i="5"/>
  <c r="W148" i="5"/>
  <c r="B148" i="5" s="1"/>
  <c r="A65" i="5"/>
  <c r="A29" i="5"/>
  <c r="A66" i="5"/>
  <c r="W66" i="5"/>
  <c r="B66" i="5" s="1"/>
  <c r="W136" i="5"/>
  <c r="B136" i="5" s="1"/>
  <c r="W108" i="5"/>
  <c r="B108" i="5" s="1"/>
  <c r="W71" i="5"/>
  <c r="B71" i="5" s="1"/>
  <c r="A71" i="5"/>
  <c r="W41" i="5"/>
  <c r="B41" i="5" s="1"/>
  <c r="A41" i="5"/>
  <c r="A42" i="5"/>
  <c r="W42" i="5"/>
  <c r="B42" i="5" s="1"/>
  <c r="W154" i="5"/>
  <c r="B154" i="5" s="1"/>
  <c r="W115" i="5"/>
  <c r="B115" i="5" s="1"/>
  <c r="W84" i="5"/>
  <c r="B127" i="5" s="1"/>
  <c r="A84" i="5"/>
  <c r="W76" i="5"/>
  <c r="B76" i="5" s="1"/>
  <c r="A76" i="5"/>
  <c r="A58" i="5"/>
  <c r="W58" i="5"/>
  <c r="B58" i="5" s="1"/>
  <c r="W21" i="5"/>
  <c r="B21" i="5" s="1"/>
  <c r="A21" i="5"/>
  <c r="W138" i="5"/>
  <c r="B138" i="5" s="1"/>
  <c r="W106" i="5"/>
  <c r="B106" i="5" s="1"/>
  <c r="A34" i="5"/>
  <c r="W34" i="5"/>
  <c r="B34" i="5" s="1"/>
  <c r="W40" i="5"/>
  <c r="B40" i="5" s="1"/>
  <c r="A40" i="5"/>
  <c r="W151" i="5"/>
  <c r="B151" i="5" s="1"/>
  <c r="W68" i="5"/>
  <c r="B68" i="5" s="1"/>
  <c r="A68" i="5"/>
  <c r="W56" i="5"/>
  <c r="B56" i="5" s="1"/>
  <c r="A56" i="5"/>
  <c r="A81" i="5"/>
  <c r="W81" i="5"/>
  <c r="B81" i="5" s="1"/>
  <c r="W124" i="5"/>
  <c r="B124" i="5" s="1"/>
  <c r="W61" i="5"/>
  <c r="B61" i="5" s="1"/>
  <c r="A61" i="5"/>
  <c r="W14" i="5"/>
  <c r="A26" i="5"/>
  <c r="W26" i="5"/>
  <c r="B26" i="5" s="1"/>
  <c r="B140" i="5"/>
  <c r="W122" i="5"/>
  <c r="B122" i="5" s="1"/>
  <c r="W92" i="5"/>
  <c r="B92" i="5" s="1"/>
  <c r="A92" i="5"/>
  <c r="W73" i="5"/>
  <c r="B73" i="5" s="1"/>
  <c r="A73" i="5"/>
  <c r="W57" i="5"/>
  <c r="B57" i="5" s="1"/>
  <c r="A57" i="5"/>
  <c r="W37" i="5"/>
  <c r="B37" i="5" s="1"/>
  <c r="A37" i="5"/>
  <c r="W24" i="5"/>
  <c r="B24" i="5" s="1"/>
  <c r="A24" i="5"/>
  <c r="W120" i="5"/>
  <c r="B120" i="5" s="1"/>
  <c r="B95" i="5"/>
  <c r="W119" i="5"/>
  <c r="B119" i="5" s="1"/>
  <c r="W69" i="5"/>
  <c r="B69" i="5" s="1"/>
  <c r="A69" i="5"/>
  <c r="W45" i="5"/>
  <c r="B45" i="5" s="1"/>
  <c r="A45" i="5"/>
  <c r="A18" i="5"/>
  <c r="W18" i="5"/>
  <c r="B18" i="5" s="1"/>
  <c r="W132" i="5"/>
  <c r="B132" i="5" s="1"/>
  <c r="W118" i="5"/>
  <c r="B118" i="5" s="1"/>
  <c r="B103" i="5"/>
  <c r="W91" i="5"/>
  <c r="B91" i="5" s="1"/>
  <c r="A91" i="5"/>
  <c r="W78" i="5"/>
  <c r="B78" i="5" s="1"/>
  <c r="A78" i="5"/>
  <c r="W153" i="5"/>
  <c r="B153" i="5" s="1"/>
  <c r="W53" i="5"/>
  <c r="B53" i="5" s="1"/>
  <c r="A53" i="5"/>
  <c r="A16" i="5"/>
  <c r="A25" i="5"/>
  <c r="Y13" i="5"/>
  <c r="Y14" i="5" s="1"/>
  <c r="Y15" i="5" s="1"/>
  <c r="Y16" i="5" s="1"/>
  <c r="Y17" i="5" s="1"/>
  <c r="Y18" i="5" s="1"/>
  <c r="Y19" i="5" s="1"/>
  <c r="Y20" i="5" s="1"/>
  <c r="Y21" i="5" s="1"/>
  <c r="Y22" i="5" s="1"/>
  <c r="B84" i="5" l="1"/>
  <c r="B126" i="5"/>
  <c r="Y23" i="5"/>
  <c r="Y24" i="5" s="1"/>
  <c r="Y25" i="5" s="1"/>
  <c r="Y26" i="5" s="1"/>
  <c r="Y27" i="5" s="1"/>
  <c r="Y28" i="5" s="1"/>
  <c r="Y29" i="5" s="1"/>
  <c r="Y30" i="5" s="1"/>
  <c r="Y31" i="5" s="1"/>
  <c r="Y32" i="5" s="1"/>
  <c r="B83" i="5"/>
  <c r="B60" i="5"/>
  <c r="B86" i="5"/>
  <c r="B85" i="5"/>
  <c r="B158" i="5"/>
  <c r="B14" i="5"/>
  <c r="B15" i="5"/>
  <c r="B16" i="5"/>
  <c r="B25" i="5"/>
  <c r="E10" i="19"/>
  <c r="AB35" i="19"/>
  <c r="AB33" i="19"/>
  <c r="E6" i="19" l="1"/>
  <c r="M45" i="19" l="1"/>
  <c r="AB31" i="19" l="1"/>
  <c r="AB30" i="19"/>
  <c r="AB29" i="19"/>
  <c r="AB28" i="19"/>
  <c r="AB27" i="19"/>
  <c r="AB25" i="19"/>
  <c r="AB24" i="19"/>
  <c r="AB23" i="19"/>
  <c r="M43" i="19" l="1"/>
  <c r="M42" i="19"/>
  <c r="M39" i="19"/>
  <c r="A2" i="31" l="1"/>
  <c r="A2" i="1"/>
  <c r="H19" i="1"/>
  <c r="D106" i="20" l="1"/>
  <c r="D109" i="20"/>
  <c r="D108" i="20"/>
  <c r="H33" i="5" l="1"/>
  <c r="D163" i="5"/>
  <c r="I33" i="5" l="1"/>
  <c r="X33" i="5" s="1"/>
  <c r="X34" i="5" s="1"/>
  <c r="X35" i="5" s="1"/>
  <c r="X36" i="5" s="1"/>
  <c r="X37" i="5" s="1"/>
  <c r="X38" i="5" s="1"/>
  <c r="X39" i="5" s="1"/>
  <c r="X40" i="5" s="1"/>
  <c r="E18" i="20"/>
  <c r="U161" i="5"/>
  <c r="T161" i="5"/>
  <c r="S161" i="5"/>
  <c r="K33" i="5" l="1"/>
  <c r="Z33" i="5" s="1"/>
  <c r="AA15" i="39" s="1"/>
  <c r="S33" i="5"/>
  <c r="A48" i="39"/>
  <c r="A50" i="39"/>
  <c r="U33" i="5"/>
  <c r="V161" i="5"/>
  <c r="A161" i="5" s="1"/>
  <c r="Y33" i="5" l="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V33" i="5"/>
  <c r="W33" i="5" s="1"/>
  <c r="A50" i="5"/>
  <c r="A52" i="5"/>
  <c r="Y85" i="5" l="1"/>
  <c r="B50" i="5"/>
  <c r="I24" i="24"/>
  <c r="Y86" i="5" l="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N16" i="19"/>
  <c r="K16" i="19"/>
  <c r="I16" i="19"/>
  <c r="G16" i="19"/>
  <c r="E16" i="19"/>
  <c r="N17" i="19"/>
  <c r="K17" i="19"/>
  <c r="I17" i="19"/>
  <c r="G17" i="19"/>
  <c r="E17" i="19"/>
  <c r="N14" i="19"/>
  <c r="K14" i="19"/>
  <c r="E14" i="19"/>
  <c r="I14" i="19"/>
  <c r="E15" i="19"/>
  <c r="N15" i="19"/>
  <c r="K15" i="19"/>
  <c r="I15" i="19"/>
  <c r="G15" i="19"/>
  <c r="H16" i="24"/>
  <c r="H15" i="24"/>
  <c r="H14" i="24"/>
  <c r="H25" i="24"/>
  <c r="H26" i="24"/>
  <c r="H27" i="24"/>
  <c r="H37" i="24"/>
  <c r="H36" i="24"/>
  <c r="H35" i="24"/>
  <c r="B53" i="24"/>
  <c r="G14" i="19"/>
  <c r="A457" i="28"/>
  <c r="A25" i="28"/>
  <c r="A43" i="28" s="1"/>
  <c r="A475" i="28"/>
  <c r="Z109" i="24"/>
  <c r="A493" i="28"/>
  <c r="V109" i="24"/>
  <c r="S109" i="24"/>
  <c r="P109" i="24"/>
  <c r="M109" i="24"/>
  <c r="Y110" i="24"/>
  <c r="Y106" i="24"/>
  <c r="Z105" i="24"/>
  <c r="V105" i="24"/>
  <c r="S105" i="24"/>
  <c r="P105" i="24"/>
  <c r="M105" i="24"/>
  <c r="M10" i="1"/>
  <c r="H39" i="1"/>
  <c r="H32" i="24" s="1"/>
  <c r="B121" i="24"/>
  <c r="X92" i="24"/>
  <c r="X91" i="24"/>
  <c r="X90" i="24"/>
  <c r="I92" i="24"/>
  <c r="I91" i="24"/>
  <c r="I90" i="24"/>
  <c r="B117" i="24"/>
  <c r="AB87" i="24"/>
  <c r="Z87" i="24"/>
  <c r="X87" i="24"/>
  <c r="V87" i="24"/>
  <c r="T87" i="24"/>
  <c r="AB86" i="24"/>
  <c r="Z86" i="24"/>
  <c r="X86" i="24"/>
  <c r="V86" i="24"/>
  <c r="T86" i="24"/>
  <c r="AB85" i="24"/>
  <c r="Z85" i="24"/>
  <c r="X85" i="24"/>
  <c r="V85" i="24"/>
  <c r="T85" i="24"/>
  <c r="AB84" i="24"/>
  <c r="Z84" i="24"/>
  <c r="X84" i="24"/>
  <c r="V84" i="24"/>
  <c r="T84" i="24"/>
  <c r="AB83" i="24"/>
  <c r="Z83" i="24"/>
  <c r="X83" i="24"/>
  <c r="V83" i="24"/>
  <c r="T83" i="24"/>
  <c r="AB82" i="24"/>
  <c r="Z82" i="24"/>
  <c r="X82" i="24"/>
  <c r="V82" i="24"/>
  <c r="T82" i="24"/>
  <c r="P87" i="24"/>
  <c r="N87" i="24"/>
  <c r="L87" i="24"/>
  <c r="J87" i="24"/>
  <c r="H87" i="24"/>
  <c r="P86" i="24"/>
  <c r="N86" i="24"/>
  <c r="L86" i="24"/>
  <c r="J86" i="24"/>
  <c r="H86" i="24"/>
  <c r="P85" i="24"/>
  <c r="N85" i="24"/>
  <c r="L85" i="24"/>
  <c r="J85" i="24"/>
  <c r="H85" i="24"/>
  <c r="P84" i="24"/>
  <c r="N84" i="24"/>
  <c r="L84" i="24"/>
  <c r="J84" i="24"/>
  <c r="H84" i="24"/>
  <c r="P83" i="24"/>
  <c r="N83" i="24"/>
  <c r="L83" i="24"/>
  <c r="J83" i="24"/>
  <c r="H83" i="24"/>
  <c r="P82" i="24"/>
  <c r="N82" i="24"/>
  <c r="L82" i="24"/>
  <c r="J82" i="24"/>
  <c r="H82" i="24"/>
  <c r="I34" i="24"/>
  <c r="Y34" i="24"/>
  <c r="Q34" i="24"/>
  <c r="Y30" i="24"/>
  <c r="Y29" i="24"/>
  <c r="P29" i="24"/>
  <c r="I29" i="24"/>
  <c r="Q24" i="24"/>
  <c r="Y24" i="24"/>
  <c r="Y20" i="24"/>
  <c r="Y19" i="24"/>
  <c r="P19" i="24"/>
  <c r="I19" i="24"/>
  <c r="V16" i="19"/>
  <c r="V15" i="19"/>
  <c r="V14" i="19"/>
  <c r="E8" i="19"/>
  <c r="F7" i="19"/>
  <c r="Q3" i="19"/>
  <c r="W3" i="19"/>
  <c r="T3" i="19"/>
  <c r="V3" i="24"/>
  <c r="Y3" i="24"/>
  <c r="AB3" i="24"/>
  <c r="AE3" i="24"/>
  <c r="L12" i="19"/>
  <c r="G12" i="19"/>
  <c r="E11" i="19"/>
  <c r="E9" i="19"/>
  <c r="H64" i="24"/>
  <c r="B114" i="24"/>
  <c r="M96" i="24"/>
  <c r="Q95" i="24"/>
  <c r="Q94" i="24"/>
  <c r="Q101" i="24"/>
  <c r="L101" i="24"/>
  <c r="I101" i="24"/>
  <c r="F101" i="24"/>
  <c r="C101" i="24"/>
  <c r="Q100" i="24"/>
  <c r="L100" i="24"/>
  <c r="I100" i="24"/>
  <c r="F100" i="24"/>
  <c r="C100" i="24"/>
  <c r="Q99" i="24"/>
  <c r="L99" i="24"/>
  <c r="I99" i="24"/>
  <c r="F99" i="24"/>
  <c r="C99" i="24"/>
  <c r="Q98" i="24"/>
  <c r="L98" i="24"/>
  <c r="I98" i="24"/>
  <c r="F98" i="24"/>
  <c r="C98" i="24"/>
  <c r="H79" i="24"/>
  <c r="H78" i="24"/>
  <c r="H77" i="24"/>
  <c r="U76" i="24"/>
  <c r="K76" i="24"/>
  <c r="U75" i="24"/>
  <c r="X72" i="24"/>
  <c r="P72" i="24"/>
  <c r="H72" i="24"/>
  <c r="N66" i="24"/>
  <c r="AA65" i="24"/>
  <c r="U65" i="24"/>
  <c r="R65" i="24"/>
  <c r="T60" i="24"/>
  <c r="Q60" i="24"/>
  <c r="N60" i="24"/>
  <c r="K60" i="24"/>
  <c r="T59" i="24"/>
  <c r="Q59" i="24"/>
  <c r="N59" i="24"/>
  <c r="K59" i="24"/>
  <c r="T58" i="24"/>
  <c r="Q58" i="24"/>
  <c r="N58" i="24"/>
  <c r="K58" i="24"/>
  <c r="J56" i="24"/>
  <c r="M56" i="24"/>
  <c r="P56" i="24"/>
  <c r="T57" i="24"/>
  <c r="Q57" i="24"/>
  <c r="N57" i="24"/>
  <c r="K57" i="24"/>
  <c r="U50" i="24"/>
  <c r="O50" i="24"/>
  <c r="L50" i="24"/>
  <c r="H42" i="24"/>
  <c r="H41" i="24"/>
  <c r="P39" i="24"/>
  <c r="L39" i="24"/>
  <c r="H33" i="24"/>
  <c r="H23" i="24"/>
  <c r="H11" i="24"/>
  <c r="H10" i="24"/>
  <c r="H9" i="24"/>
  <c r="AE11" i="24"/>
  <c r="AD11" i="24"/>
  <c r="AC11" i="24"/>
  <c r="AB11" i="24"/>
  <c r="AA11" i="24"/>
  <c r="Z11" i="24"/>
  <c r="Y11" i="24"/>
  <c r="X11" i="24"/>
  <c r="W11" i="24"/>
  <c r="V11" i="24"/>
  <c r="U11" i="24"/>
  <c r="T11" i="24"/>
  <c r="S11" i="24"/>
  <c r="R11" i="24"/>
  <c r="Q11" i="24"/>
  <c r="P11" i="24"/>
  <c r="O11" i="24"/>
  <c r="N11" i="24"/>
  <c r="M11" i="24"/>
  <c r="L11" i="24"/>
  <c r="K11" i="24"/>
  <c r="J11" i="24"/>
  <c r="I11" i="24"/>
  <c r="AE10" i="24"/>
  <c r="AD10" i="24"/>
  <c r="AC10" i="24"/>
  <c r="AB10" i="24"/>
  <c r="AA10" i="24"/>
  <c r="Z10" i="24"/>
  <c r="Y10" i="24"/>
  <c r="X10" i="24"/>
  <c r="W10" i="24"/>
  <c r="V10" i="24"/>
  <c r="U10" i="24"/>
  <c r="T10" i="24"/>
  <c r="S10" i="24"/>
  <c r="R10" i="24"/>
  <c r="Q10" i="24"/>
  <c r="P10" i="24"/>
  <c r="O10" i="24"/>
  <c r="N10" i="24"/>
  <c r="M10" i="24"/>
  <c r="L10" i="24"/>
  <c r="K10" i="24"/>
  <c r="J10" i="24"/>
  <c r="I10" i="24"/>
  <c r="AE16" i="24"/>
  <c r="AD16" i="24"/>
  <c r="AC16" i="24"/>
  <c r="AB16" i="24"/>
  <c r="AA16" i="24"/>
  <c r="Z16" i="24"/>
  <c r="Y16" i="24"/>
  <c r="X16" i="24"/>
  <c r="W16" i="24"/>
  <c r="V16" i="24"/>
  <c r="U16" i="24"/>
  <c r="T16" i="24"/>
  <c r="S16" i="24"/>
  <c r="R16" i="24"/>
  <c r="Q16" i="24"/>
  <c r="P16" i="24"/>
  <c r="O16" i="24"/>
  <c r="N16" i="24"/>
  <c r="M16" i="24"/>
  <c r="L16" i="24"/>
  <c r="K16" i="24"/>
  <c r="J16" i="24"/>
  <c r="I16" i="24"/>
  <c r="AE15" i="24"/>
  <c r="AD15" i="24"/>
  <c r="AC15" i="24"/>
  <c r="AB15" i="24"/>
  <c r="AA15" i="24"/>
  <c r="Z15" i="24"/>
  <c r="Y15" i="24"/>
  <c r="X15" i="24"/>
  <c r="W15" i="24"/>
  <c r="V15" i="24"/>
  <c r="U15" i="24"/>
  <c r="T15" i="24"/>
  <c r="S15" i="24"/>
  <c r="R15" i="24"/>
  <c r="Q15" i="24"/>
  <c r="P15" i="24"/>
  <c r="O15" i="24"/>
  <c r="N15" i="24"/>
  <c r="M15" i="24"/>
  <c r="L15" i="24"/>
  <c r="K15" i="24"/>
  <c r="J15" i="24"/>
  <c r="I15" i="24"/>
  <c r="AE14" i="24"/>
  <c r="AD14" i="24"/>
  <c r="AC14" i="24"/>
  <c r="AB14" i="24"/>
  <c r="AA14" i="24"/>
  <c r="Z14" i="24"/>
  <c r="Y14" i="24"/>
  <c r="X14" i="24"/>
  <c r="W14" i="24"/>
  <c r="V14" i="24"/>
  <c r="U14" i="24"/>
  <c r="T14" i="24"/>
  <c r="S14" i="24"/>
  <c r="R14" i="24"/>
  <c r="Q14" i="24"/>
  <c r="P14" i="24"/>
  <c r="O14" i="24"/>
  <c r="N14" i="24"/>
  <c r="M14" i="24"/>
  <c r="L14" i="24"/>
  <c r="K14" i="24"/>
  <c r="J14" i="24"/>
  <c r="I14" i="24"/>
  <c r="AE9" i="24"/>
  <c r="AD9" i="24"/>
  <c r="AC9" i="24"/>
  <c r="AB9" i="24"/>
  <c r="AA9" i="24"/>
  <c r="Z9" i="24"/>
  <c r="Y9" i="24"/>
  <c r="X9" i="24"/>
  <c r="W9" i="24"/>
  <c r="V9" i="24"/>
  <c r="U9" i="24"/>
  <c r="T9" i="24"/>
  <c r="S9" i="24"/>
  <c r="R9" i="24"/>
  <c r="Q9" i="24"/>
  <c r="P9" i="24"/>
  <c r="O9" i="24"/>
  <c r="N9" i="24"/>
  <c r="M9" i="24"/>
  <c r="L9" i="24"/>
  <c r="K9" i="24"/>
  <c r="J9" i="24"/>
  <c r="I9" i="24"/>
  <c r="L71" i="24"/>
  <c r="A24" i="12"/>
  <c r="L70" i="1"/>
  <c r="R13" i="19" s="1"/>
  <c r="R12" i="19"/>
  <c r="Z11" i="19"/>
  <c r="X11" i="19"/>
  <c r="V11" i="19"/>
  <c r="S11" i="19"/>
  <c r="A42" i="12"/>
  <c r="T13" i="5"/>
  <c r="U13" i="5"/>
  <c r="V13" i="5" s="1"/>
  <c r="A60" i="12"/>
  <c r="A78" i="12"/>
  <c r="A96" i="12"/>
  <c r="A114" i="12" s="1"/>
  <c r="A132" i="12" s="1"/>
  <c r="A150" i="12" s="1"/>
  <c r="A168" i="12" s="1"/>
  <c r="A186" i="12" s="1"/>
  <c r="A204" i="12" s="1"/>
  <c r="A222" i="12" s="1"/>
  <c r="A240" i="12" s="1"/>
  <c r="A258" i="12" s="1"/>
  <c r="A276" i="12" s="1"/>
  <c r="A294" i="12" s="1"/>
  <c r="A312" i="12" s="1"/>
  <c r="A330" i="12" s="1"/>
  <c r="A348" i="12" s="1"/>
  <c r="A366" i="12" s="1"/>
  <c r="A384" i="12" s="1"/>
  <c r="A402" i="12" s="1"/>
  <c r="A420" i="12" s="1"/>
  <c r="J5" i="5"/>
  <c r="S34" i="15"/>
  <c r="R34" i="15"/>
  <c r="Q34" i="15"/>
  <c r="P34" i="15"/>
  <c r="O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T7" i="15"/>
  <c r="I7" i="15"/>
  <c r="T34" i="15"/>
  <c r="X87" i="1"/>
  <c r="J7" i="5"/>
  <c r="J6" i="5"/>
  <c r="H34" i="15"/>
  <c r="G34" i="15"/>
  <c r="F34" i="15"/>
  <c r="E34" i="15"/>
  <c r="D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H47" i="1"/>
  <c r="H13" i="1"/>
  <c r="H38" i="1"/>
  <c r="A33" i="5" l="1"/>
  <c r="A99" i="5"/>
  <c r="I34" i="15"/>
  <c r="C2" i="31"/>
  <c r="A14" i="5"/>
  <c r="A15" i="5"/>
  <c r="W13" i="5"/>
  <c r="B99" i="5" s="1"/>
  <c r="A13" i="5"/>
  <c r="G475" i="28"/>
  <c r="D43" i="28"/>
  <c r="I475" i="28"/>
  <c r="D7" i="28"/>
  <c r="I493" i="28"/>
  <c r="L2" i="31"/>
  <c r="Q2" i="31"/>
  <c r="V2" i="31"/>
  <c r="Z2" i="31"/>
  <c r="AD2" i="31"/>
  <c r="AH2" i="31"/>
  <c r="AN2" i="31"/>
  <c r="AR2" i="31"/>
  <c r="AV2" i="31"/>
  <c r="AZ2" i="31"/>
  <c r="BD2" i="31"/>
  <c r="BH2" i="31"/>
  <c r="BL2" i="31"/>
  <c r="BP2" i="31"/>
  <c r="BT2" i="31"/>
  <c r="BX2" i="31"/>
  <c r="CB2" i="31"/>
  <c r="CH2" i="31"/>
  <c r="CL2" i="31"/>
  <c r="CP2" i="31"/>
  <c r="CT2" i="31"/>
  <c r="CX2" i="31"/>
  <c r="DB2" i="31"/>
  <c r="DF2" i="31"/>
  <c r="DJ2" i="31"/>
  <c r="DO2" i="31"/>
  <c r="DS2" i="31"/>
  <c r="J2" i="31"/>
  <c r="AC2" i="31"/>
  <c r="AM2" i="31"/>
  <c r="AY2" i="31"/>
  <c r="BK2" i="31"/>
  <c r="CA2" i="31"/>
  <c r="CO2" i="31"/>
  <c r="CW2" i="31"/>
  <c r="DR2" i="31"/>
  <c r="H2" i="31"/>
  <c r="N2" i="31"/>
  <c r="R2" i="31"/>
  <c r="W2" i="31"/>
  <c r="AA2" i="31"/>
  <c r="AE2" i="31"/>
  <c r="AI2" i="31"/>
  <c r="AO2" i="31"/>
  <c r="AS2" i="31"/>
  <c r="AW2" i="31"/>
  <c r="BA2" i="31"/>
  <c r="BE2" i="31"/>
  <c r="BI2" i="31"/>
  <c r="BM2" i="31"/>
  <c r="BQ2" i="31"/>
  <c r="BU2" i="31"/>
  <c r="BY2" i="31"/>
  <c r="CC2" i="31"/>
  <c r="CE2" i="31"/>
  <c r="CI2" i="31"/>
  <c r="CM2" i="31"/>
  <c r="CQ2" i="31"/>
  <c r="CU2" i="31"/>
  <c r="CY2" i="31"/>
  <c r="DC2" i="31"/>
  <c r="DG2" i="31"/>
  <c r="DK2" i="31"/>
  <c r="DL2" i="31"/>
  <c r="DP2" i="31"/>
  <c r="DT2" i="31"/>
  <c r="P2" i="31"/>
  <c r="Y2" i="31"/>
  <c r="AQ2" i="31"/>
  <c r="BC2" i="31"/>
  <c r="BO2" i="31"/>
  <c r="CK2" i="31"/>
  <c r="DA2" i="31"/>
  <c r="DI2" i="31"/>
  <c r="DN2" i="31"/>
  <c r="I2" i="31"/>
  <c r="O2" i="31"/>
  <c r="S2" i="31"/>
  <c r="X2" i="31"/>
  <c r="AB2" i="31"/>
  <c r="AF2" i="31"/>
  <c r="AJ2" i="31"/>
  <c r="AP2" i="31"/>
  <c r="AT2" i="31"/>
  <c r="AX2" i="31"/>
  <c r="BB2" i="31"/>
  <c r="BF2" i="31"/>
  <c r="BJ2" i="31"/>
  <c r="BN2" i="31"/>
  <c r="BR2" i="31"/>
  <c r="BV2" i="31"/>
  <c r="BZ2" i="31"/>
  <c r="CD2" i="31"/>
  <c r="CF2" i="31"/>
  <c r="CJ2" i="31"/>
  <c r="CN2" i="31"/>
  <c r="CR2" i="31"/>
  <c r="CV2" i="31"/>
  <c r="CZ2" i="31"/>
  <c r="DD2" i="31"/>
  <c r="DH2" i="31"/>
  <c r="DM2" i="31"/>
  <c r="DQ2" i="31"/>
  <c r="T2" i="31"/>
  <c r="AG2" i="31"/>
  <c r="AU2" i="31"/>
  <c r="BG2" i="31"/>
  <c r="BS2" i="31"/>
  <c r="BW2" i="31"/>
  <c r="CG2" i="31"/>
  <c r="CS2" i="31"/>
  <c r="DE2" i="31"/>
  <c r="AK2" i="31"/>
  <c r="M2" i="31"/>
  <c r="K2" i="31"/>
  <c r="G2" i="31"/>
  <c r="AL2" i="31"/>
  <c r="M11" i="1"/>
  <c r="F2" i="31"/>
  <c r="E2" i="31"/>
  <c r="D2" i="31"/>
  <c r="B2" i="31"/>
  <c r="X88" i="24"/>
  <c r="I43" i="28"/>
  <c r="G46" i="28"/>
  <c r="A61" i="28"/>
  <c r="A511" i="28"/>
  <c r="AI35" i="23"/>
  <c r="I439" i="28"/>
  <c r="I457" i="28"/>
  <c r="AI40" i="23"/>
  <c r="AI10" i="23"/>
  <c r="E7" i="28"/>
  <c r="AI49" i="23"/>
  <c r="AI24" i="23"/>
  <c r="AI15" i="23"/>
  <c r="AI30" i="23"/>
  <c r="AI53" i="23"/>
  <c r="AI21" i="23"/>
  <c r="AI47" i="23"/>
  <c r="AI44" i="23"/>
  <c r="AI12" i="23"/>
  <c r="AI23" i="23"/>
  <c r="AI27" i="23"/>
  <c r="AI32" i="23"/>
  <c r="AI31" i="23"/>
  <c r="AI34" i="23"/>
  <c r="AI48" i="23"/>
  <c r="AI25" i="23"/>
  <c r="AI6" i="23"/>
  <c r="AI14" i="23"/>
  <c r="AI45" i="23"/>
  <c r="AI13" i="23"/>
  <c r="AI36" i="23"/>
  <c r="AI19" i="23"/>
  <c r="AI33" i="23"/>
  <c r="AI8" i="23"/>
  <c r="AI7" i="23"/>
  <c r="AI26" i="23"/>
  <c r="AI16" i="23"/>
  <c r="AI22" i="23"/>
  <c r="AI46" i="23"/>
  <c r="AI37" i="23"/>
  <c r="AI41" i="23"/>
  <c r="AI28" i="23"/>
  <c r="AI17" i="23"/>
  <c r="AI11" i="23"/>
  <c r="AI51" i="23"/>
  <c r="AI50" i="23"/>
  <c r="AI18" i="23"/>
  <c r="H22" i="24"/>
  <c r="AI42" i="23"/>
  <c r="AI38" i="23"/>
  <c r="G25" i="28"/>
  <c r="AI20" i="23"/>
  <c r="AI29" i="23"/>
  <c r="AI43" i="23"/>
  <c r="AI52" i="23"/>
  <c r="AI39" i="23"/>
  <c r="AI9" i="23"/>
  <c r="H31" i="24"/>
  <c r="H21" i="24"/>
  <c r="H40" i="24"/>
  <c r="H13" i="24"/>
  <c r="H8" i="24"/>
  <c r="G10" i="28"/>
  <c r="I25" i="28"/>
  <c r="I7" i="28"/>
  <c r="G514" i="28"/>
  <c r="E3" i="20"/>
  <c r="H143" i="1" s="1"/>
  <c r="V143" i="1" s="1"/>
  <c r="E8" i="20"/>
  <c r="E4" i="20"/>
  <c r="H148" i="1" s="1"/>
  <c r="V148" i="1" s="1"/>
  <c r="E2" i="20"/>
  <c r="E7" i="20"/>
  <c r="H163" i="1" s="1"/>
  <c r="V163" i="1" s="1"/>
  <c r="E6" i="20"/>
  <c r="H158" i="1" s="1"/>
  <c r="V158" i="1" s="1"/>
  <c r="E5" i="20"/>
  <c r="H153" i="1" s="1"/>
  <c r="V153" i="1" s="1"/>
  <c r="D493" i="28"/>
  <c r="G61" i="28"/>
  <c r="D439" i="28"/>
  <c r="G43" i="28"/>
  <c r="D457" i="28"/>
  <c r="D61" i="28"/>
  <c r="E475" i="28"/>
  <c r="G493" i="28"/>
  <c r="G511" i="28"/>
  <c r="E43" i="28"/>
  <c r="G442" i="28"/>
  <c r="G457" i="28"/>
  <c r="E61" i="28"/>
  <c r="D475" i="28"/>
  <c r="E493" i="28"/>
  <c r="E511" i="28"/>
  <c r="D511" i="28"/>
  <c r="G478" i="28"/>
  <c r="G64" i="28"/>
  <c r="G460" i="28"/>
  <c r="D25" i="28"/>
  <c r="E439" i="28"/>
  <c r="G496" i="28"/>
  <c r="E457" i="28"/>
  <c r="G439" i="28"/>
  <c r="G28" i="28"/>
  <c r="C5" i="8" l="1"/>
  <c r="B5" i="8"/>
  <c r="B6" i="8"/>
  <c r="B7" i="8"/>
  <c r="B8" i="8"/>
  <c r="B9" i="8"/>
  <c r="B13" i="5"/>
  <c r="B33" i="5"/>
  <c r="H5" i="8"/>
  <c r="E5" i="8"/>
  <c r="H7" i="8"/>
  <c r="C7" i="8"/>
  <c r="E7" i="8"/>
  <c r="E8" i="8"/>
  <c r="G51" i="8"/>
  <c r="E49" i="8"/>
  <c r="C47" i="8"/>
  <c r="H44" i="8"/>
  <c r="F42" i="8"/>
  <c r="D40" i="8"/>
  <c r="B38" i="8"/>
  <c r="G35" i="8"/>
  <c r="E33" i="8"/>
  <c r="C31" i="8"/>
  <c r="H28" i="8"/>
  <c r="F26" i="8"/>
  <c r="D24" i="8"/>
  <c r="B22" i="8"/>
  <c r="G19" i="8"/>
  <c r="E17" i="8"/>
  <c r="C15" i="8"/>
  <c r="H12" i="8"/>
  <c r="G52" i="8"/>
  <c r="E50" i="8"/>
  <c r="C48" i="8"/>
  <c r="H45" i="8"/>
  <c r="F43" i="8"/>
  <c r="D41" i="8"/>
  <c r="B39" i="8"/>
  <c r="G36" i="8"/>
  <c r="E34" i="8"/>
  <c r="C32" i="8"/>
  <c r="H29" i="8"/>
  <c r="F27" i="8"/>
  <c r="D25" i="8"/>
  <c r="B23" i="8"/>
  <c r="G20" i="8"/>
  <c r="E18" i="8"/>
  <c r="C16" i="8"/>
  <c r="H13" i="8"/>
  <c r="F11" i="8"/>
  <c r="D9" i="8"/>
  <c r="H50" i="8"/>
  <c r="F48" i="8"/>
  <c r="H46" i="8"/>
  <c r="D42" i="8"/>
  <c r="G37" i="8"/>
  <c r="C33" i="8"/>
  <c r="F28" i="8"/>
  <c r="B24" i="8"/>
  <c r="E19" i="8"/>
  <c r="H14" i="8"/>
  <c r="F10" i="8"/>
  <c r="E47" i="8"/>
  <c r="E39" i="8"/>
  <c r="F32" i="8"/>
  <c r="E23" i="8"/>
  <c r="E15" i="8"/>
  <c r="G50" i="8"/>
  <c r="F41" i="8"/>
  <c r="G34" i="8"/>
  <c r="G26" i="8"/>
  <c r="H19" i="8"/>
  <c r="H11" i="8"/>
  <c r="F49" i="8"/>
  <c r="E44" i="8"/>
  <c r="H39" i="8"/>
  <c r="D35" i="8"/>
  <c r="G30" i="8"/>
  <c r="C26" i="8"/>
  <c r="F21" i="8"/>
  <c r="B17" i="8"/>
  <c r="E12" i="8"/>
  <c r="B49" i="8"/>
  <c r="C37" i="8"/>
  <c r="H26" i="8"/>
  <c r="F16" i="8"/>
  <c r="E48" i="8"/>
  <c r="B37" i="8"/>
  <c r="E24" i="8"/>
  <c r="B13" i="8"/>
  <c r="G5" i="8"/>
  <c r="D6" i="8"/>
  <c r="G6" i="8"/>
  <c r="F6" i="8"/>
  <c r="F8" i="8"/>
  <c r="C8" i="8"/>
  <c r="C51" i="8"/>
  <c r="H48" i="8"/>
  <c r="F46" i="8"/>
  <c r="D44" i="8"/>
  <c r="B42" i="8"/>
  <c r="G39" i="8"/>
  <c r="E37" i="8"/>
  <c r="C35" i="8"/>
  <c r="H32" i="8"/>
  <c r="F30" i="8"/>
  <c r="D28" i="8"/>
  <c r="B26" i="8"/>
  <c r="G23" i="8"/>
  <c r="E21" i="8"/>
  <c r="C19" i="8"/>
  <c r="H16" i="8"/>
  <c r="F14" i="8"/>
  <c r="D12" i="8"/>
  <c r="C52" i="8"/>
  <c r="H49" i="8"/>
  <c r="F47" i="8"/>
  <c r="D45" i="8"/>
  <c r="B43" i="8"/>
  <c r="G40" i="8"/>
  <c r="E38" i="8"/>
  <c r="C36" i="8"/>
  <c r="H33" i="8"/>
  <c r="F31" i="8"/>
  <c r="D29" i="8"/>
  <c r="B27" i="8"/>
  <c r="G24" i="8"/>
  <c r="E22" i="8"/>
  <c r="C20" i="8"/>
  <c r="H17" i="8"/>
  <c r="F15" i="8"/>
  <c r="D13" i="8"/>
  <c r="B11" i="8"/>
  <c r="F52" i="8"/>
  <c r="D50" i="8"/>
  <c r="E52" i="8"/>
  <c r="G45" i="8"/>
  <c r="C41" i="8"/>
  <c r="F36" i="8"/>
  <c r="B32" i="8"/>
  <c r="E27" i="8"/>
  <c r="H22" i="8"/>
  <c r="D18" i="8"/>
  <c r="G13" i="8"/>
  <c r="G9" i="8"/>
  <c r="C45" i="8"/>
  <c r="D38" i="8"/>
  <c r="D30" i="8"/>
  <c r="C21" i="8"/>
  <c r="C13" i="8"/>
  <c r="D47" i="8"/>
  <c r="D39" i="8"/>
  <c r="E32" i="8"/>
  <c r="F25" i="8"/>
  <c r="F17" i="8"/>
  <c r="G10" i="8"/>
  <c r="H47" i="8"/>
  <c r="D43" i="8"/>
  <c r="G38" i="8"/>
  <c r="C34" i="8"/>
  <c r="F29" i="8"/>
  <c r="B25" i="8"/>
  <c r="E20" i="8"/>
  <c r="H15" i="8"/>
  <c r="D11" i="8"/>
  <c r="D46" i="8"/>
  <c r="G33" i="8"/>
  <c r="F24" i="8"/>
  <c r="D14" i="8"/>
  <c r="B45" i="8"/>
  <c r="F33" i="8"/>
  <c r="C22" i="8"/>
  <c r="B10" i="8"/>
  <c r="D5" i="8"/>
  <c r="G7" i="8"/>
  <c r="F7" i="8"/>
  <c r="E6" i="8"/>
  <c r="D7" i="8"/>
  <c r="D8" i="8"/>
  <c r="H52" i="8"/>
  <c r="F50" i="8"/>
  <c r="D48" i="8"/>
  <c r="B46" i="8"/>
  <c r="G43" i="8"/>
  <c r="E41" i="8"/>
  <c r="C39" i="8"/>
  <c r="H36" i="8"/>
  <c r="F34" i="8"/>
  <c r="D32" i="8"/>
  <c r="B30" i="8"/>
  <c r="G27" i="8"/>
  <c r="E25" i="8"/>
  <c r="C23" i="8"/>
  <c r="H20" i="8"/>
  <c r="F18" i="8"/>
  <c r="D16" i="8"/>
  <c r="B14" i="8"/>
  <c r="G11" i="8"/>
  <c r="F51" i="8"/>
  <c r="D49" i="8"/>
  <c r="B47" i="8"/>
  <c r="G44" i="8"/>
  <c r="E42" i="8"/>
  <c r="C40" i="8"/>
  <c r="H37" i="8"/>
  <c r="F35" i="8"/>
  <c r="D33" i="8"/>
  <c r="B31" i="8"/>
  <c r="G28" i="8"/>
  <c r="E26" i="8"/>
  <c r="C24" i="8"/>
  <c r="H21" i="8"/>
  <c r="F19" i="8"/>
  <c r="D17" i="8"/>
  <c r="B15" i="8"/>
  <c r="G12" i="8"/>
  <c r="E10" i="8"/>
  <c r="B52" i="8"/>
  <c r="G49" i="8"/>
  <c r="C50" i="8"/>
  <c r="F44" i="8"/>
  <c r="B40" i="8"/>
  <c r="E35" i="8"/>
  <c r="H30" i="8"/>
  <c r="D26" i="8"/>
  <c r="G21" i="8"/>
  <c r="C17" i="8"/>
  <c r="F12" i="8"/>
  <c r="B44" i="8"/>
  <c r="B36" i="8"/>
  <c r="B28" i="8"/>
  <c r="B20" i="8"/>
  <c r="H10" i="8"/>
  <c r="C46" i="8"/>
  <c r="C38" i="8"/>
  <c r="C30" i="8"/>
  <c r="D23" i="8"/>
  <c r="D15" i="8"/>
  <c r="C9" i="8"/>
  <c r="G46" i="8"/>
  <c r="C42" i="8"/>
  <c r="F37" i="8"/>
  <c r="B33" i="8"/>
  <c r="E28" i="8"/>
  <c r="H23" i="8"/>
  <c r="D19" i="8"/>
  <c r="G14" i="8"/>
  <c r="D10" i="8"/>
  <c r="H42" i="8"/>
  <c r="E31" i="8"/>
  <c r="D22" i="8"/>
  <c r="B12" i="8"/>
  <c r="G42" i="8"/>
  <c r="D31" i="8"/>
  <c r="G18" i="8"/>
  <c r="F5" i="8"/>
  <c r="H6" i="8"/>
  <c r="C6" i="8"/>
  <c r="H8" i="8"/>
  <c r="G8" i="8"/>
  <c r="D52" i="8"/>
  <c r="B50" i="8"/>
  <c r="G47" i="8"/>
  <c r="E45" i="8"/>
  <c r="C43" i="8"/>
  <c r="H40" i="8"/>
  <c r="F38" i="8"/>
  <c r="D36" i="8"/>
  <c r="B34" i="8"/>
  <c r="G31" i="8"/>
  <c r="E29" i="8"/>
  <c r="C27" i="8"/>
  <c r="H24" i="8"/>
  <c r="F22" i="8"/>
  <c r="D20" i="8"/>
  <c r="B18" i="8"/>
  <c r="G15" i="8"/>
  <c r="E13" i="8"/>
  <c r="C11" i="8"/>
  <c r="B51" i="8"/>
  <c r="G48" i="8"/>
  <c r="E46" i="8"/>
  <c r="C44" i="8"/>
  <c r="H41" i="8"/>
  <c r="F39" i="8"/>
  <c r="D37" i="8"/>
  <c r="B35" i="8"/>
  <c r="G32" i="8"/>
  <c r="E30" i="8"/>
  <c r="C28" i="8"/>
  <c r="H25" i="8"/>
  <c r="F23" i="8"/>
  <c r="D21" i="8"/>
  <c r="B19" i="8"/>
  <c r="G16" i="8"/>
  <c r="E14" i="8"/>
  <c r="C12" i="8"/>
  <c r="H9" i="8"/>
  <c r="E51" i="8"/>
  <c r="C49" i="8"/>
  <c r="B48" i="8"/>
  <c r="E43" i="8"/>
  <c r="H38" i="8"/>
  <c r="D34" i="8"/>
  <c r="G29" i="8"/>
  <c r="C25" i="8"/>
  <c r="F20" i="8"/>
  <c r="B16" i="8"/>
  <c r="E11" i="8"/>
  <c r="D51" i="8"/>
  <c r="G41" i="8"/>
  <c r="H34" i="8"/>
  <c r="G25" i="8"/>
  <c r="G17" i="8"/>
  <c r="E9" i="8"/>
  <c r="H43" i="8"/>
  <c r="H35" i="8"/>
  <c r="B29" i="8"/>
  <c r="B21" i="8"/>
  <c r="C14" i="8"/>
  <c r="H51" i="8"/>
  <c r="F45" i="8"/>
  <c r="B41" i="8"/>
  <c r="E36" i="8"/>
  <c r="H31" i="8"/>
  <c r="D27" i="8"/>
  <c r="G22" i="8"/>
  <c r="C18" i="8"/>
  <c r="F13" i="8"/>
  <c r="F9" i="8"/>
  <c r="F40" i="8"/>
  <c r="C29" i="8"/>
  <c r="H18" i="8"/>
  <c r="C10" i="8"/>
  <c r="E40" i="8"/>
  <c r="H27" i="8"/>
  <c r="E16" i="8"/>
  <c r="E25" i="28"/>
  <c r="G7" i="28"/>
  <c r="I61" i="28"/>
  <c r="A79" i="28"/>
  <c r="I511" i="28"/>
  <c r="A529" i="28"/>
  <c r="H138" i="1"/>
  <c r="V138" i="1" s="1"/>
  <c r="E9" i="20"/>
  <c r="H51" i="1" s="1"/>
  <c r="H139" i="1" l="1"/>
  <c r="U2" i="31"/>
  <c r="I79" i="28"/>
  <c r="A97" i="28"/>
  <c r="G82" i="28"/>
  <c r="D79" i="28"/>
  <c r="E79" i="28"/>
  <c r="G79" i="28"/>
  <c r="I529" i="28"/>
  <c r="A547" i="28"/>
  <c r="E529" i="28"/>
  <c r="G532" i="28"/>
  <c r="D529" i="28"/>
  <c r="G529" i="28"/>
  <c r="H44" i="24"/>
  <c r="V44" i="24" s="1"/>
  <c r="V51" i="1"/>
  <c r="H144" i="1" l="1"/>
  <c r="G9" i="12"/>
  <c r="E6" i="12"/>
  <c r="G24" i="12"/>
  <c r="G6" i="12"/>
  <c r="D6" i="12"/>
  <c r="I6" i="12"/>
  <c r="I24" i="12"/>
  <c r="E24" i="12"/>
  <c r="D24" i="12"/>
  <c r="G27" i="12"/>
  <c r="D42" i="12"/>
  <c r="G402" i="12"/>
  <c r="G42" i="12"/>
  <c r="I42" i="12"/>
  <c r="E42" i="12"/>
  <c r="G45" i="12"/>
  <c r="G351" i="12"/>
  <c r="G63" i="12"/>
  <c r="G99" i="12"/>
  <c r="G384" i="12"/>
  <c r="I114" i="12"/>
  <c r="G207" i="12"/>
  <c r="I312" i="12"/>
  <c r="E384" i="12"/>
  <c r="I96" i="12"/>
  <c r="I78" i="12"/>
  <c r="D96" i="12"/>
  <c r="I60" i="12"/>
  <c r="G330" i="12"/>
  <c r="D402" i="12"/>
  <c r="I420" i="12"/>
  <c r="G258" i="12"/>
  <c r="I348" i="12"/>
  <c r="D114" i="12"/>
  <c r="G222" i="12"/>
  <c r="G135" i="12"/>
  <c r="E96" i="12"/>
  <c r="G315" i="12"/>
  <c r="I132" i="12"/>
  <c r="E240" i="12"/>
  <c r="G420" i="12"/>
  <c r="I294" i="12"/>
  <c r="G297" i="12"/>
  <c r="G348" i="12"/>
  <c r="I276" i="12"/>
  <c r="E258" i="12"/>
  <c r="D384" i="12"/>
  <c r="G261" i="12"/>
  <c r="G114" i="12"/>
  <c r="D132" i="12"/>
  <c r="G204" i="12"/>
  <c r="E312" i="12"/>
  <c r="I330" i="12"/>
  <c r="D240" i="12"/>
  <c r="E222" i="12"/>
  <c r="D276" i="12"/>
  <c r="E150" i="12"/>
  <c r="D294" i="12"/>
  <c r="E294" i="12"/>
  <c r="G132" i="12"/>
  <c r="G96" i="12"/>
  <c r="I240" i="12"/>
  <c r="G81" i="12"/>
  <c r="E60" i="12"/>
  <c r="E132" i="12"/>
  <c r="G168" i="12"/>
  <c r="G225" i="12"/>
  <c r="D420" i="12"/>
  <c r="D78" i="12"/>
  <c r="G294" i="12"/>
  <c r="G387" i="12"/>
  <c r="D330" i="12"/>
  <c r="G279" i="12"/>
  <c r="I222" i="12"/>
  <c r="E420" i="12"/>
  <c r="G240" i="12"/>
  <c r="D204" i="12"/>
  <c r="E402" i="12"/>
  <c r="E204" i="12"/>
  <c r="E330" i="12"/>
  <c r="G276" i="12"/>
  <c r="G312" i="12"/>
  <c r="I258" i="12"/>
  <c r="D258" i="12"/>
  <c r="E168" i="12"/>
  <c r="G243" i="12"/>
  <c r="E186" i="12"/>
  <c r="D168" i="12"/>
  <c r="I150" i="12"/>
  <c r="I366" i="12"/>
  <c r="G171" i="12"/>
  <c r="G423" i="12"/>
  <c r="D222" i="12"/>
  <c r="I186" i="12"/>
  <c r="G405" i="12"/>
  <c r="I204" i="12"/>
  <c r="D366" i="12"/>
  <c r="G60" i="12"/>
  <c r="D60" i="12"/>
  <c r="E276" i="12"/>
  <c r="E366" i="12"/>
  <c r="G369" i="12"/>
  <c r="G186" i="12"/>
  <c r="E114" i="12"/>
  <c r="G117" i="12"/>
  <c r="G189" i="12"/>
  <c r="I168" i="12"/>
  <c r="G366" i="12"/>
  <c r="D186" i="12"/>
  <c r="I402" i="12"/>
  <c r="E348" i="12"/>
  <c r="G78" i="12"/>
  <c r="G333" i="12"/>
  <c r="D312" i="12"/>
  <c r="I384" i="12"/>
  <c r="E78" i="12"/>
  <c r="D150" i="12"/>
  <c r="G150" i="12"/>
  <c r="D348" i="12"/>
  <c r="G153" i="12"/>
  <c r="I547" i="28"/>
  <c r="A565" i="28"/>
  <c r="G550" i="28"/>
  <c r="E547" i="28"/>
  <c r="D547" i="28"/>
  <c r="G547" i="28"/>
  <c r="I97" i="28"/>
  <c r="A115" i="28"/>
  <c r="E97" i="28"/>
  <c r="D97" i="28"/>
  <c r="G97" i="28"/>
  <c r="G100" i="28"/>
  <c r="H149" i="1" l="1"/>
  <c r="I565" i="28"/>
  <c r="A583" i="28"/>
  <c r="E565" i="28"/>
  <c r="G568" i="28"/>
  <c r="G565" i="28"/>
  <c r="D565" i="28"/>
  <c r="I115" i="28"/>
  <c r="A133" i="28"/>
  <c r="G118" i="28"/>
  <c r="D115" i="28"/>
  <c r="G115" i="28"/>
  <c r="E115" i="28"/>
  <c r="I133" i="28" l="1"/>
  <c r="A151" i="28"/>
  <c r="E133" i="28"/>
  <c r="G133" i="28"/>
  <c r="D133" i="28"/>
  <c r="G136" i="28"/>
  <c r="I583" i="28"/>
  <c r="A601" i="28"/>
  <c r="E583" i="28"/>
  <c r="D583" i="28"/>
  <c r="G586" i="28"/>
  <c r="G583" i="28"/>
  <c r="I601" i="28" l="1"/>
  <c r="A619" i="28"/>
  <c r="G601" i="28"/>
  <c r="G604" i="28"/>
  <c r="D601" i="28"/>
  <c r="E601" i="28"/>
  <c r="I151" i="28"/>
  <c r="A169" i="28"/>
  <c r="G154" i="28"/>
  <c r="D151" i="28"/>
  <c r="G151" i="28"/>
  <c r="E151" i="28"/>
  <c r="H164" i="1" l="1"/>
  <c r="I169" i="28"/>
  <c r="A187" i="28"/>
  <c r="G172" i="28"/>
  <c r="D169" i="28"/>
  <c r="E169" i="28"/>
  <c r="G169" i="28"/>
  <c r="I619" i="28"/>
  <c r="A637" i="28"/>
  <c r="G619" i="28"/>
  <c r="E619" i="28"/>
  <c r="G622" i="28"/>
  <c r="D619" i="28"/>
  <c r="I637" i="28" l="1"/>
  <c r="A655" i="28"/>
  <c r="G640" i="28"/>
  <c r="E637" i="28"/>
  <c r="G637" i="28"/>
  <c r="D637" i="28"/>
  <c r="I187" i="28"/>
  <c r="A205" i="28"/>
  <c r="G190" i="28"/>
  <c r="G187" i="28"/>
  <c r="E187" i="28"/>
  <c r="D187" i="28"/>
  <c r="I205" i="28" l="1"/>
  <c r="A223" i="28"/>
  <c r="D205" i="28"/>
  <c r="E205" i="28"/>
  <c r="G208" i="28"/>
  <c r="G205" i="28"/>
  <c r="I655" i="28"/>
  <c r="G655" i="28"/>
  <c r="A673" i="28"/>
  <c r="D655" i="28"/>
  <c r="G658" i="28"/>
  <c r="E655" i="28"/>
  <c r="I223" i="28" l="1"/>
  <c r="A241" i="28"/>
  <c r="G226" i="28"/>
  <c r="E223" i="28"/>
  <c r="G223" i="28"/>
  <c r="D223" i="28"/>
  <c r="I673" i="28"/>
  <c r="A691" i="28"/>
  <c r="D673" i="28"/>
  <c r="G673" i="28"/>
  <c r="E673" i="28"/>
  <c r="G676" i="28"/>
  <c r="I691" i="28" l="1"/>
  <c r="A709" i="28"/>
  <c r="E691" i="28"/>
  <c r="D691" i="28"/>
  <c r="G691" i="28"/>
  <c r="G694" i="28"/>
  <c r="I241" i="28"/>
  <c r="A259" i="28"/>
  <c r="G241" i="28"/>
  <c r="D241" i="28"/>
  <c r="G244" i="28"/>
  <c r="E241" i="28"/>
  <c r="I259" i="28" l="1"/>
  <c r="A277" i="28"/>
  <c r="G259" i="28"/>
  <c r="G262" i="28"/>
  <c r="D259" i="28"/>
  <c r="E259" i="28"/>
  <c r="I709" i="28"/>
  <c r="E709" i="28"/>
  <c r="A727" i="28"/>
  <c r="G709" i="28"/>
  <c r="D709" i="28"/>
  <c r="G712" i="28"/>
  <c r="I727" i="28" l="1"/>
  <c r="E727" i="28"/>
  <c r="A745" i="28"/>
  <c r="D727" i="28"/>
  <c r="G730" i="28"/>
  <c r="G727" i="28"/>
  <c r="I277" i="28"/>
  <c r="A295" i="28"/>
  <c r="G277" i="28"/>
  <c r="E277" i="28"/>
  <c r="G280" i="28"/>
  <c r="D277" i="28"/>
  <c r="I295" i="28" l="1"/>
  <c r="A313" i="28"/>
  <c r="G295" i="28"/>
  <c r="G298" i="28"/>
  <c r="D295" i="28"/>
  <c r="E295" i="28"/>
  <c r="I745" i="28"/>
  <c r="A763" i="28"/>
  <c r="G745" i="28"/>
  <c r="G748" i="28"/>
  <c r="E745" i="28"/>
  <c r="D745" i="28"/>
  <c r="I763" i="28" l="1"/>
  <c r="G766" i="28"/>
  <c r="A781" i="28"/>
  <c r="D763" i="28"/>
  <c r="E763" i="28"/>
  <c r="G763" i="28"/>
  <c r="I313" i="28"/>
  <c r="A331" i="28"/>
  <c r="E313" i="28"/>
  <c r="D313" i="28"/>
  <c r="G313" i="28"/>
  <c r="G316" i="28"/>
  <c r="I331" i="28" l="1"/>
  <c r="D331" i="28"/>
  <c r="A349" i="28"/>
  <c r="G334" i="28"/>
  <c r="E331" i="28"/>
  <c r="G331" i="28"/>
  <c r="I781" i="28"/>
  <c r="A799" i="28"/>
  <c r="G781" i="28"/>
  <c r="D781" i="28"/>
  <c r="G784" i="28"/>
  <c r="E781" i="28"/>
  <c r="I799" i="28" l="1"/>
  <c r="A817" i="28"/>
  <c r="G802" i="28"/>
  <c r="E799" i="28"/>
  <c r="D799" i="28"/>
  <c r="G799" i="28"/>
  <c r="I349" i="28"/>
  <c r="G352" i="28"/>
  <c r="A367" i="28"/>
  <c r="G349" i="28"/>
  <c r="E349" i="28"/>
  <c r="D349" i="28"/>
  <c r="I817" i="28" l="1"/>
  <c r="A835" i="28"/>
  <c r="G820" i="28"/>
  <c r="E817" i="28"/>
  <c r="G817" i="28"/>
  <c r="D817" i="28"/>
  <c r="I367" i="28"/>
  <c r="A385" i="28"/>
  <c r="G370" i="28"/>
  <c r="G367" i="28"/>
  <c r="E367" i="28"/>
  <c r="D367" i="28"/>
  <c r="I385" i="28" l="1"/>
  <c r="A403" i="28"/>
  <c r="D385" i="28"/>
  <c r="G388" i="28"/>
  <c r="G385" i="28"/>
  <c r="E385" i="28"/>
  <c r="I835" i="28"/>
  <c r="A853" i="28"/>
  <c r="G835" i="28"/>
  <c r="E835" i="28"/>
  <c r="G838" i="28"/>
  <c r="D835" i="28"/>
  <c r="I853" i="28" l="1"/>
  <c r="G856" i="28"/>
  <c r="D853" i="28"/>
  <c r="E853" i="28"/>
  <c r="G853" i="28"/>
  <c r="I403" i="28"/>
  <c r="A421" i="28"/>
  <c r="E403" i="28"/>
  <c r="G403" i="28"/>
  <c r="G406" i="28"/>
  <c r="D403" i="28"/>
  <c r="I421" i="28" l="1"/>
  <c r="G421" i="28"/>
  <c r="D421" i="28"/>
  <c r="E421" i="28"/>
  <c r="G424" i="28"/>
  <c r="Y108" i="5"/>
  <c r="Y109" i="5" s="1"/>
  <c r="Y110" i="5" s="1"/>
  <c r="Y111" i="5" s="1"/>
  <c r="Y112" i="5" s="1"/>
  <c r="Y113" i="5" s="1"/>
  <c r="Y114" i="5" s="1"/>
  <c r="Y115" i="5" s="1"/>
  <c r="Y116" i="5" s="1"/>
  <c r="Y117" i="5" s="1"/>
  <c r="Y118" i="5" s="1"/>
  <c r="Y119" i="5" s="1"/>
  <c r="Y120" i="5" s="1"/>
  <c r="Y121" i="5" s="1"/>
  <c r="Y122" i="5" s="1"/>
  <c r="Y123" i="5" s="1"/>
  <c r="Y124" i="5" s="1"/>
  <c r="Y125" i="5" s="1"/>
  <c r="Y126" i="5" s="1"/>
  <c r="Y127" i="5" s="1"/>
  <c r="Y128" i="5" s="1"/>
  <c r="Y129" i="5" s="1"/>
  <c r="Y130" i="5" s="1"/>
  <c r="Y131" i="5" s="1"/>
  <c r="Y132" i="5" s="1"/>
  <c r="Y133" i="5" s="1"/>
  <c r="Y134" i="5" s="1"/>
  <c r="Y135" i="5" s="1"/>
  <c r="Y136" i="5" s="1"/>
  <c r="Y137" i="5" s="1"/>
  <c r="X107" i="5"/>
  <c r="X108" i="5" s="1"/>
  <c r="X109" i="5" s="1"/>
  <c r="X110" i="5" s="1"/>
  <c r="X111" i="5" s="1"/>
  <c r="X112" i="5" s="1"/>
  <c r="X113" i="5" s="1"/>
  <c r="X114" i="5" s="1"/>
  <c r="X115" i="5" s="1"/>
  <c r="X116" i="5" s="1"/>
  <c r="X117" i="5" s="1"/>
  <c r="X118" i="5" s="1"/>
  <c r="X119" i="5" s="1"/>
  <c r="X120" i="5" s="1"/>
  <c r="X121" i="5" s="1"/>
  <c r="X122" i="5" s="1"/>
  <c r="X123" i="5" s="1"/>
  <c r="X124" i="5" s="1"/>
  <c r="X125" i="5" s="1"/>
  <c r="X126" i="5" s="1"/>
  <c r="X127" i="5" s="1"/>
  <c r="X128" i="5" s="1"/>
  <c r="X129" i="5" s="1"/>
  <c r="X130" i="5" s="1"/>
  <c r="X131" i="5" s="1"/>
  <c r="X132" i="5" s="1"/>
  <c r="X133" i="5" s="1"/>
  <c r="X134" i="5" s="1"/>
  <c r="X135" i="5" s="1"/>
  <c r="X136" i="5" s="1"/>
  <c r="X137" i="5" s="1"/>
  <c r="Y138" i="5" l="1"/>
  <c r="Y139" i="5" s="1"/>
  <c r="Y140" i="5" s="1"/>
  <c r="Y141" i="5" s="1"/>
  <c r="Y142" i="5" s="1"/>
  <c r="Y143" i="5" s="1"/>
  <c r="Y144" i="5" s="1"/>
  <c r="Y145" i="5" s="1"/>
  <c r="Y146" i="5" s="1"/>
  <c r="Y147" i="5" s="1"/>
  <c r="Y148" i="5" s="1"/>
  <c r="Y149" i="5" s="1"/>
  <c r="Y150" i="5" s="1"/>
  <c r="Y151" i="5" s="1"/>
  <c r="Y152" i="5" s="1"/>
  <c r="Y153" i="5" s="1"/>
  <c r="Y154" i="5" s="1"/>
  <c r="Y155" i="5" s="1"/>
  <c r="Y156" i="5" s="1"/>
  <c r="Y157" i="5" s="1"/>
  <c r="Y158" i="5" s="1"/>
  <c r="Y159" i="5" s="1"/>
  <c r="Y160" i="5" s="1"/>
  <c r="H58" i="1" s="1"/>
  <c r="H51" i="24" s="1"/>
  <c r="X138" i="5"/>
  <c r="X139" i="5" s="1"/>
  <c r="X140" i="5" s="1"/>
  <c r="X141" i="5" s="1"/>
  <c r="X142" i="5" s="1"/>
  <c r="X143" i="5" s="1"/>
  <c r="X144" i="5" s="1"/>
  <c r="X145" i="5" s="1"/>
  <c r="X146" i="5" l="1"/>
  <c r="C46" i="24" l="1"/>
</calcChain>
</file>

<file path=xl/comments1.xml><?xml version="1.0" encoding="utf-8"?>
<comments xmlns="http://schemas.openxmlformats.org/spreadsheetml/2006/main">
  <authors>
    <author>t n</author>
    <author>Windows ユーザー</author>
  </authors>
  <commentList>
    <comment ref="G5" authorId="0" shapeId="0">
      <text>
        <r>
          <rPr>
            <sz val="9"/>
            <color indexed="81"/>
            <rFont val="MS P ゴシック"/>
            <family val="3"/>
            <charset val="128"/>
          </rPr>
          <t>報告書第一面
「代表の調査者」欄の氏名欄に転記されます。</t>
        </r>
      </text>
    </comment>
    <comment ref="G6" authorId="0" shapeId="0">
      <text>
        <r>
          <rPr>
            <sz val="9"/>
            <color indexed="81"/>
            <rFont val="MS P ゴシック"/>
            <family val="3"/>
            <charset val="128"/>
          </rPr>
          <t>報告書第一面
「その他の調査者」欄の氏名欄に転記されます。</t>
        </r>
      </text>
    </comment>
    <comment ref="G7" authorId="0" shapeId="0">
      <text>
        <r>
          <rPr>
            <sz val="9"/>
            <color indexed="81"/>
            <rFont val="MS P ゴシック"/>
            <family val="3"/>
            <charset val="128"/>
          </rPr>
          <t xml:space="preserve">3人目の調査者がいる場合は、報告者の概要を別紙で添付してください。
</t>
        </r>
      </text>
    </comment>
    <comment ref="V11" authorId="1" shapeId="0">
      <text>
        <r>
          <rPr>
            <b/>
            <sz val="9"/>
            <color indexed="81"/>
            <rFont val="MS P ゴシック"/>
            <family val="3"/>
            <charset val="128"/>
          </rPr>
          <t>「特記事項A」シート転載のための通し番号作成用
（通し番号はA列で作成）</t>
        </r>
      </text>
    </comment>
    <comment ref="W11" authorId="1" shapeId="0">
      <text>
        <r>
          <rPr>
            <b/>
            <sz val="9"/>
            <color indexed="81"/>
            <rFont val="MS P ゴシック"/>
            <family val="3"/>
            <charset val="128"/>
          </rPr>
          <t>写真シート作成のための通し番号作成用
（通し番号はB列で作成）</t>
        </r>
      </text>
    </comment>
    <comment ref="X12" authorId="1" shapeId="0">
      <text>
        <r>
          <rPr>
            <b/>
            <sz val="9"/>
            <color indexed="81"/>
            <rFont val="MS P ゴシック"/>
            <family val="3"/>
            <charset val="128"/>
          </rPr>
          <t>スペースを削除しないでください。</t>
        </r>
      </text>
    </comment>
    <comment ref="Y12" authorId="1" shapeId="0">
      <text>
        <r>
          <rPr>
            <b/>
            <sz val="9"/>
            <color indexed="81"/>
            <rFont val="MS P ゴシック"/>
            <family val="3"/>
            <charset val="128"/>
          </rPr>
          <t>スペースを削除しないでください。</t>
        </r>
      </text>
    </comment>
    <comment ref="X22" authorId="1" shapeId="0">
      <text>
        <r>
          <rPr>
            <b/>
            <sz val="9"/>
            <color indexed="81"/>
            <rFont val="MS P ゴシック"/>
            <family val="3"/>
            <charset val="128"/>
          </rPr>
          <t>スペースを削除しないでください。</t>
        </r>
      </text>
    </comment>
    <comment ref="X41" authorId="1" shapeId="0">
      <text>
        <r>
          <rPr>
            <b/>
            <sz val="9"/>
            <color indexed="81"/>
            <rFont val="MS P ゴシック"/>
            <family val="3"/>
            <charset val="128"/>
          </rPr>
          <t>スペースを削除しないでください。</t>
        </r>
      </text>
    </comment>
    <comment ref="X51" authorId="1" shapeId="0">
      <text>
        <r>
          <rPr>
            <b/>
            <sz val="9"/>
            <color indexed="81"/>
            <rFont val="MS P ゴシック"/>
            <family val="3"/>
            <charset val="128"/>
          </rPr>
          <t>スペースを削除しないでください。</t>
        </r>
      </text>
    </comment>
    <comment ref="X106" authorId="1" shapeId="0">
      <text>
        <r>
          <rPr>
            <b/>
            <sz val="9"/>
            <color indexed="81"/>
            <rFont val="MS P ゴシック"/>
            <family val="3"/>
            <charset val="128"/>
          </rPr>
          <t>スペースを削除しないでください。</t>
        </r>
      </text>
    </comment>
    <comment ref="X147" authorId="1" shapeId="0">
      <text>
        <r>
          <rPr>
            <b/>
            <sz val="9"/>
            <color indexed="81"/>
            <rFont val="MS P ゴシック"/>
            <family val="3"/>
            <charset val="128"/>
          </rPr>
          <t>スペースを削除しないでください。</t>
        </r>
      </text>
    </comment>
    <comment ref="X157" authorId="1" shapeId="0">
      <text>
        <r>
          <rPr>
            <b/>
            <sz val="9"/>
            <color indexed="81"/>
            <rFont val="MS P ゴシック"/>
            <family val="3"/>
            <charset val="128"/>
          </rPr>
          <t>スペースを削除しないでください。</t>
        </r>
      </text>
    </comment>
  </commentList>
</comments>
</file>

<file path=xl/sharedStrings.xml><?xml version="1.0" encoding="utf-8"?>
<sst xmlns="http://schemas.openxmlformats.org/spreadsheetml/2006/main" count="3985" uniqueCount="1831">
  <si>
    <t>所有者</t>
    <rPh sb="0" eb="3">
      <t>ショユウシャ</t>
    </rPh>
    <phoneticPr fontId="1"/>
  </si>
  <si>
    <t>管理者</t>
    <rPh sb="0" eb="3">
      <t>カンリシャ</t>
    </rPh>
    <phoneticPr fontId="1"/>
  </si>
  <si>
    <t>調査者</t>
    <rPh sb="0" eb="3">
      <t>チョウサシャ</t>
    </rPh>
    <phoneticPr fontId="1"/>
  </si>
  <si>
    <t>報告対象建築物</t>
    <rPh sb="0" eb="2">
      <t>ホウコク</t>
    </rPh>
    <rPh sb="2" eb="4">
      <t>タイショウ</t>
    </rPh>
    <rPh sb="4" eb="7">
      <t>ケンチクブツ</t>
    </rPh>
    <phoneticPr fontId="1"/>
  </si>
  <si>
    <t>用途</t>
    <rPh sb="0" eb="2">
      <t>ヨウト</t>
    </rPh>
    <phoneticPr fontId="1"/>
  </si>
  <si>
    <t>調査による指摘の概要</t>
    <rPh sb="0" eb="2">
      <t>チョウサ</t>
    </rPh>
    <rPh sb="5" eb="7">
      <t>シテキ</t>
    </rPh>
    <rPh sb="8" eb="10">
      <t>ガイヨウ</t>
    </rPh>
    <phoneticPr fontId="1"/>
  </si>
  <si>
    <t>第三十六号の二様式（第五条関係）（A４)</t>
    <rPh sb="0" eb="1">
      <t>ダイ</t>
    </rPh>
    <rPh sb="1" eb="5">
      <t>サンジュウロクゴウ</t>
    </rPh>
    <rPh sb="6" eb="7">
      <t>２</t>
    </rPh>
    <rPh sb="7" eb="9">
      <t>ヨウシキ</t>
    </rPh>
    <rPh sb="10" eb="11">
      <t>ダイ</t>
    </rPh>
    <rPh sb="11" eb="12">
      <t>ゴ</t>
    </rPh>
    <rPh sb="12" eb="13">
      <t>ジョウ</t>
    </rPh>
    <rPh sb="13" eb="15">
      <t>カンケイ</t>
    </rPh>
    <phoneticPr fontId="1"/>
  </si>
  <si>
    <t>（第一面）</t>
    <rPh sb="1" eb="2">
      <t>ダイ</t>
    </rPh>
    <rPh sb="2" eb="4">
      <t>イチメン</t>
    </rPh>
    <phoneticPr fontId="1"/>
  </si>
  <si>
    <t>（第二面）</t>
    <rPh sb="1" eb="2">
      <t>ダイ</t>
    </rPh>
    <rPh sb="2" eb="4">
      <t>ニメン</t>
    </rPh>
    <phoneticPr fontId="1"/>
  </si>
  <si>
    <t>建築物及びその敷地に関する事項</t>
    <rPh sb="0" eb="3">
      <t>ケンチクブツ</t>
    </rPh>
    <rPh sb="3" eb="4">
      <t>オヨ</t>
    </rPh>
    <rPh sb="7" eb="9">
      <t>シキチ</t>
    </rPh>
    <rPh sb="10" eb="11">
      <t>カン</t>
    </rPh>
    <rPh sb="13" eb="15">
      <t>ジコウ</t>
    </rPh>
    <phoneticPr fontId="1"/>
  </si>
  <si>
    <t>敷地の位置</t>
    <rPh sb="0" eb="2">
      <t>シキチ</t>
    </rPh>
    <rPh sb="3" eb="5">
      <t>イチ</t>
    </rPh>
    <phoneticPr fontId="1"/>
  </si>
  <si>
    <t>建築物およびその敷地の概要</t>
    <rPh sb="0" eb="3">
      <t>ケンチクブツ</t>
    </rPh>
    <rPh sb="8" eb="10">
      <t>シキチ</t>
    </rPh>
    <rPh sb="11" eb="13">
      <t>ガイヨウ</t>
    </rPh>
    <phoneticPr fontId="1"/>
  </si>
  <si>
    <t>階別用途別床面積</t>
    <rPh sb="0" eb="1">
      <t>カイ</t>
    </rPh>
    <rPh sb="1" eb="2">
      <t>ベツ</t>
    </rPh>
    <rPh sb="2" eb="4">
      <t>ヨウト</t>
    </rPh>
    <rPh sb="4" eb="5">
      <t>ベツ</t>
    </rPh>
    <rPh sb="5" eb="8">
      <t>ユカメンセキ</t>
    </rPh>
    <phoneticPr fontId="1"/>
  </si>
  <si>
    <t>階</t>
    <rPh sb="0" eb="1">
      <t>カイ</t>
    </rPh>
    <phoneticPr fontId="1"/>
  </si>
  <si>
    <t>面積</t>
    <rPh sb="0" eb="2">
      <t>メンセキ</t>
    </rPh>
    <phoneticPr fontId="1"/>
  </si>
  <si>
    <t>性能検証法等の適用</t>
    <rPh sb="0" eb="2">
      <t>セイノウ</t>
    </rPh>
    <rPh sb="2" eb="5">
      <t>ケンショウホウ</t>
    </rPh>
    <rPh sb="5" eb="6">
      <t>ナド</t>
    </rPh>
    <rPh sb="7" eb="9">
      <t>テキヨウ</t>
    </rPh>
    <phoneticPr fontId="1"/>
  </si>
  <si>
    <t>増築、改築、用途変更等の経過</t>
    <rPh sb="0" eb="2">
      <t>ゾウチク</t>
    </rPh>
    <rPh sb="3" eb="5">
      <t>カイチク</t>
    </rPh>
    <rPh sb="6" eb="8">
      <t>ヨウト</t>
    </rPh>
    <rPh sb="8" eb="10">
      <t>ヘンコウ</t>
    </rPh>
    <rPh sb="10" eb="11">
      <t>ナド</t>
    </rPh>
    <rPh sb="12" eb="14">
      <t>ケイカ</t>
    </rPh>
    <phoneticPr fontId="1"/>
  </si>
  <si>
    <t>関連図書の整備状況</t>
    <rPh sb="0" eb="2">
      <t>カンレン</t>
    </rPh>
    <rPh sb="2" eb="4">
      <t>トショ</t>
    </rPh>
    <rPh sb="5" eb="7">
      <t>セイビ</t>
    </rPh>
    <rPh sb="7" eb="9">
      <t>ジョウキョウ</t>
    </rPh>
    <phoneticPr fontId="1"/>
  </si>
  <si>
    <t>備考</t>
    <rPh sb="0" eb="2">
      <t>ビコウ</t>
    </rPh>
    <phoneticPr fontId="1"/>
  </si>
  <si>
    <t>（第三面）</t>
    <rPh sb="1" eb="2">
      <t>ダイ</t>
    </rPh>
    <rPh sb="2" eb="4">
      <t>サンメン</t>
    </rPh>
    <phoneticPr fontId="1"/>
  </si>
  <si>
    <t>調査等の概要</t>
    <rPh sb="0" eb="2">
      <t>チョウサ</t>
    </rPh>
    <rPh sb="2" eb="3">
      <t>ナド</t>
    </rPh>
    <rPh sb="4" eb="6">
      <t>ガイヨウ</t>
    </rPh>
    <phoneticPr fontId="1"/>
  </si>
  <si>
    <t>調査および検査の概要</t>
    <rPh sb="0" eb="2">
      <t>チョウサ</t>
    </rPh>
    <rPh sb="5" eb="7">
      <t>ケンサ</t>
    </rPh>
    <rPh sb="8" eb="10">
      <t>ガイヨウ</t>
    </rPh>
    <phoneticPr fontId="1"/>
  </si>
  <si>
    <t>建築物等に係る不具合等の記録</t>
    <rPh sb="0" eb="3">
      <t>ケンチクブツ</t>
    </rPh>
    <rPh sb="3" eb="4">
      <t>ナド</t>
    </rPh>
    <rPh sb="5" eb="6">
      <t>カカ</t>
    </rPh>
    <rPh sb="7" eb="10">
      <t>フグアイ</t>
    </rPh>
    <rPh sb="10" eb="11">
      <t>ナド</t>
    </rPh>
    <rPh sb="12" eb="14">
      <t>キロク</t>
    </rPh>
    <phoneticPr fontId="1"/>
  </si>
  <si>
    <t>第</t>
    <rPh sb="0" eb="1">
      <t>ダイ</t>
    </rPh>
    <phoneticPr fontId="1"/>
  </si>
  <si>
    <t>号</t>
    <rPh sb="0" eb="1">
      <t>ゴウ</t>
    </rPh>
    <phoneticPr fontId="1"/>
  </si>
  <si>
    <t>特定建築物調査員</t>
    <rPh sb="0" eb="2">
      <t>トクテイ</t>
    </rPh>
    <rPh sb="2" eb="5">
      <t>ケンチクブツ</t>
    </rPh>
    <rPh sb="5" eb="7">
      <t>チョウサ</t>
    </rPh>
    <rPh sb="7" eb="8">
      <t>イン</t>
    </rPh>
    <phoneticPr fontId="1"/>
  </si>
  <si>
    <t>神戸市</t>
    <rPh sb="0" eb="3">
      <t>コウベシ</t>
    </rPh>
    <phoneticPr fontId="1"/>
  </si>
  <si>
    <t>区</t>
    <rPh sb="0" eb="1">
      <t>ク</t>
    </rPh>
    <phoneticPr fontId="1"/>
  </si>
  <si>
    <t>（その他の調査者）</t>
    <rPh sb="3" eb="4">
      <t>タ</t>
    </rPh>
    <rPh sb="5" eb="8">
      <t>チョウサシャ</t>
    </rPh>
    <phoneticPr fontId="1"/>
  </si>
  <si>
    <t>（代表となる調査者）</t>
    <rPh sb="1" eb="3">
      <t>ダイヒョウ</t>
    </rPh>
    <rPh sb="6" eb="9">
      <t>チョウサシャ</t>
    </rPh>
    <phoneticPr fontId="1"/>
  </si>
  <si>
    <t>（</t>
    <phoneticPr fontId="1"/>
  </si>
  <si>
    <t>）</t>
    <phoneticPr fontId="1"/>
  </si>
  <si>
    <t>（令和</t>
    <rPh sb="1" eb="3">
      <t>レイワ</t>
    </rPh>
    <phoneticPr fontId="1"/>
  </si>
  <si>
    <t>年</t>
    <rPh sb="0" eb="1">
      <t>ネン</t>
    </rPh>
    <phoneticPr fontId="1"/>
  </si>
  <si>
    <t>日</t>
    <rPh sb="0" eb="1">
      <t>ニチ</t>
    </rPh>
    <phoneticPr fontId="1"/>
  </si>
  <si>
    <t>月</t>
    <rPh sb="0" eb="1">
      <t>ガツ</t>
    </rPh>
    <phoneticPr fontId="1"/>
  </si>
  <si>
    <t>令和</t>
    <rPh sb="0" eb="2">
      <t>レイワ</t>
    </rPh>
    <phoneticPr fontId="1"/>
  </si>
  <si>
    <t>報告者氏名</t>
    <rPh sb="0" eb="3">
      <t>ホウコクシャ</t>
    </rPh>
    <rPh sb="3" eb="5">
      <t>シメイ</t>
    </rPh>
    <phoneticPr fontId="1"/>
  </si>
  <si>
    <t>調査者氏名</t>
    <rPh sb="0" eb="3">
      <t>チョウサシャ</t>
    </rPh>
    <rPh sb="3" eb="5">
      <t>シメイ</t>
    </rPh>
    <phoneticPr fontId="1"/>
  </si>
  <si>
    <t>地上</t>
    <rPh sb="0" eb="2">
      <t>チジョウ</t>
    </rPh>
    <phoneticPr fontId="1"/>
  </si>
  <si>
    <t>地下</t>
    <rPh sb="0" eb="2">
      <t>チカ</t>
    </rPh>
    <phoneticPr fontId="1"/>
  </si>
  <si>
    <t>㎡</t>
    <phoneticPr fontId="1"/>
  </si>
  <si>
    <t>交付番号</t>
    <rPh sb="0" eb="2">
      <t>コウフ</t>
    </rPh>
    <rPh sb="2" eb="4">
      <t>バンゴウ</t>
    </rPh>
    <phoneticPr fontId="1"/>
  </si>
  <si>
    <t>交付者</t>
    <rPh sb="0" eb="2">
      <t>コウフ</t>
    </rPh>
    <rPh sb="2" eb="3">
      <t>モノ</t>
    </rPh>
    <phoneticPr fontId="1"/>
  </si>
  <si>
    <t>建築士</t>
    <rPh sb="0" eb="3">
      <t>ケンチクシ</t>
    </rPh>
    <phoneticPr fontId="3"/>
  </si>
  <si>
    <t>区</t>
    <rPh sb="0" eb="1">
      <t>ク</t>
    </rPh>
    <phoneticPr fontId="3"/>
  </si>
  <si>
    <t>防火地域</t>
    <rPh sb="0" eb="2">
      <t>ボウカ</t>
    </rPh>
    <rPh sb="2" eb="4">
      <t>チイキ</t>
    </rPh>
    <phoneticPr fontId="3"/>
  </si>
  <si>
    <t>用途地域</t>
    <rPh sb="0" eb="2">
      <t>ヨウト</t>
    </rPh>
    <rPh sb="2" eb="4">
      <t>チイキ</t>
    </rPh>
    <phoneticPr fontId="3"/>
  </si>
  <si>
    <t>一級</t>
    <rPh sb="0" eb="2">
      <t>イッキュウ</t>
    </rPh>
    <phoneticPr fontId="3"/>
  </si>
  <si>
    <t>二級</t>
    <rPh sb="0" eb="2">
      <t>ニキュウ</t>
    </rPh>
    <phoneticPr fontId="3"/>
  </si>
  <si>
    <t>東灘</t>
    <rPh sb="0" eb="2">
      <t>ヒガシナダ</t>
    </rPh>
    <phoneticPr fontId="3"/>
  </si>
  <si>
    <t>灘</t>
    <rPh sb="0" eb="1">
      <t>ナダ</t>
    </rPh>
    <phoneticPr fontId="3"/>
  </si>
  <si>
    <t>中央</t>
    <rPh sb="0" eb="2">
      <t>チュウオウ</t>
    </rPh>
    <phoneticPr fontId="3"/>
  </si>
  <si>
    <t>兵庫</t>
    <rPh sb="0" eb="2">
      <t>ヒョウゴ</t>
    </rPh>
    <phoneticPr fontId="3"/>
  </si>
  <si>
    <t>北</t>
    <rPh sb="0" eb="1">
      <t>キタ</t>
    </rPh>
    <phoneticPr fontId="3"/>
  </si>
  <si>
    <t>長田</t>
    <rPh sb="0" eb="2">
      <t>ナガタ</t>
    </rPh>
    <phoneticPr fontId="3"/>
  </si>
  <si>
    <t>須磨</t>
    <rPh sb="0" eb="2">
      <t>スマ</t>
    </rPh>
    <phoneticPr fontId="3"/>
  </si>
  <si>
    <t>垂水</t>
    <rPh sb="0" eb="2">
      <t>タルミ</t>
    </rPh>
    <phoneticPr fontId="3"/>
  </si>
  <si>
    <t>西</t>
    <rPh sb="0" eb="1">
      <t>ニシ</t>
    </rPh>
    <phoneticPr fontId="3"/>
  </si>
  <si>
    <t>法22条地域</t>
    <rPh sb="0" eb="1">
      <t>ホウ</t>
    </rPh>
    <rPh sb="3" eb="4">
      <t>ジョウ</t>
    </rPh>
    <rPh sb="4" eb="6">
      <t>チイキ</t>
    </rPh>
    <phoneticPr fontId="3"/>
  </si>
  <si>
    <t>元号</t>
    <rPh sb="0" eb="2">
      <t>ゲンゴウ</t>
    </rPh>
    <phoneticPr fontId="3"/>
  </si>
  <si>
    <t>第一種低層住居専用地域</t>
    <rPh sb="0" eb="3">
      <t>ダイイッシュ</t>
    </rPh>
    <rPh sb="3" eb="5">
      <t>テイソウ</t>
    </rPh>
    <rPh sb="5" eb="7">
      <t>ジュウキョ</t>
    </rPh>
    <rPh sb="7" eb="9">
      <t>センヨウ</t>
    </rPh>
    <rPh sb="9" eb="11">
      <t>チイキ</t>
    </rPh>
    <phoneticPr fontId="3"/>
  </si>
  <si>
    <t>第二種低層住居専用地域</t>
    <rPh sb="0" eb="2">
      <t>ダイニ</t>
    </rPh>
    <rPh sb="2" eb="3">
      <t>シュ</t>
    </rPh>
    <rPh sb="3" eb="5">
      <t>テイソウ</t>
    </rPh>
    <rPh sb="5" eb="7">
      <t>ジュウキョ</t>
    </rPh>
    <rPh sb="7" eb="9">
      <t>センヨウ</t>
    </rPh>
    <rPh sb="9" eb="11">
      <t>チイキ</t>
    </rPh>
    <phoneticPr fontId="3"/>
  </si>
  <si>
    <t>第一種住居地域</t>
    <rPh sb="0" eb="3">
      <t>ダイイッシュ</t>
    </rPh>
    <rPh sb="3" eb="5">
      <t>ジュウキョ</t>
    </rPh>
    <rPh sb="5" eb="7">
      <t>チイキ</t>
    </rPh>
    <phoneticPr fontId="3"/>
  </si>
  <si>
    <t>第二種住居地域</t>
    <rPh sb="0" eb="2">
      <t>ダイニ</t>
    </rPh>
    <rPh sb="2" eb="3">
      <t>シュ</t>
    </rPh>
    <rPh sb="3" eb="5">
      <t>ジュウキョ</t>
    </rPh>
    <rPh sb="5" eb="7">
      <t>チイキ</t>
    </rPh>
    <phoneticPr fontId="3"/>
  </si>
  <si>
    <t>準住居地域</t>
    <rPh sb="0" eb="1">
      <t>ジュン</t>
    </rPh>
    <rPh sb="1" eb="3">
      <t>ジュウキョ</t>
    </rPh>
    <rPh sb="3" eb="5">
      <t>チイキ</t>
    </rPh>
    <phoneticPr fontId="3"/>
  </si>
  <si>
    <t>田園住居地域</t>
    <rPh sb="0" eb="2">
      <t>デンエン</t>
    </rPh>
    <rPh sb="2" eb="4">
      <t>ジュウキョ</t>
    </rPh>
    <rPh sb="4" eb="6">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</si>
  <si>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</si>
  <si>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</si>
  <si>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</si>
  <si>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</si>
  <si>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</si>
  <si>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市街化調整区域</t>
    <rPh sb="0" eb="3">
      <t>シガイカ</t>
    </rPh>
    <rPh sb="3" eb="5">
      <t>チョウセイ</t>
    </rPh>
    <rPh sb="5" eb="7">
      <t>クイキ</t>
    </rPh>
    <phoneticPr fontId="3"/>
  </si>
  <si>
    <t>昭和</t>
    <rPh sb="0" eb="2">
      <t>ショウワ</t>
    </rPh>
    <phoneticPr fontId="3"/>
  </si>
  <si>
    <t>平成</t>
    <rPh sb="0" eb="2">
      <t>ヘイセイ</t>
    </rPh>
    <phoneticPr fontId="3"/>
  </si>
  <si>
    <t>令和</t>
    <rPh sb="0" eb="2">
      <t>レイワ</t>
    </rPh>
    <phoneticPr fontId="3"/>
  </si>
  <si>
    <t>実施</t>
    <rPh sb="0" eb="2">
      <t>ジッシ</t>
    </rPh>
    <phoneticPr fontId="1"/>
  </si>
  <si>
    <t>定期調査報告書</t>
    <phoneticPr fontId="1"/>
  </si>
  <si>
    <t>第一種中高層住居専用地域</t>
    <rPh sb="0" eb="3">
      <t>ダイイッシュ</t>
    </rPh>
    <rPh sb="3" eb="6">
      <t>チュウコウソウ</t>
    </rPh>
    <rPh sb="6" eb="8">
      <t>ジュウキョ</t>
    </rPh>
    <rPh sb="8" eb="10">
      <t>センヨウ</t>
    </rPh>
    <rPh sb="10" eb="12">
      <t>チイキ</t>
    </rPh>
    <phoneticPr fontId="3"/>
  </si>
  <si>
    <t>第二種中高層住居専用地域</t>
    <rPh sb="0" eb="2">
      <t>ダイニ</t>
    </rPh>
    <rPh sb="2" eb="3">
      <t>シュ</t>
    </rPh>
    <rPh sb="3" eb="6">
      <t>チュウコウソウ</t>
    </rPh>
    <rPh sb="6" eb="8">
      <t>ジュウキョ</t>
    </rPh>
    <rPh sb="8" eb="10">
      <t>センヨウ</t>
    </rPh>
    <rPh sb="10" eb="12">
      <t>チイキ</t>
    </rPh>
    <phoneticPr fontId="3"/>
  </si>
  <si>
    <t>　　氏　名</t>
    <phoneticPr fontId="7"/>
  </si>
  <si>
    <t>代表となる調査者</t>
    <rPh sb="0" eb="2">
      <t>ダイヒョウ</t>
    </rPh>
    <rPh sb="5" eb="8">
      <t>チョウサシャ</t>
    </rPh>
    <phoneticPr fontId="7"/>
  </si>
  <si>
    <t>その他の調査者</t>
    <rPh sb="2" eb="3">
      <t>タ</t>
    </rPh>
    <rPh sb="4" eb="7">
      <t>チョウサシャ</t>
    </rPh>
    <phoneticPr fontId="7"/>
  </si>
  <si>
    <t>番号</t>
    <rPh sb="0" eb="2">
      <t>バンゴウ</t>
    </rPh>
    <phoneticPr fontId="7"/>
  </si>
  <si>
    <t>調　査　項　目</t>
    <rPh sb="0" eb="1">
      <t>チョウ</t>
    </rPh>
    <rPh sb="2" eb="3">
      <t>サ</t>
    </rPh>
    <phoneticPr fontId="7"/>
  </si>
  <si>
    <t>調査結果</t>
    <rPh sb="0" eb="2">
      <t>チョウサ</t>
    </rPh>
    <rPh sb="2" eb="4">
      <t>ケッカ</t>
    </rPh>
    <phoneticPr fontId="7"/>
  </si>
  <si>
    <t>担当
調査者
番号</t>
    <rPh sb="0" eb="2">
      <t>タントウ</t>
    </rPh>
    <rPh sb="3" eb="5">
      <t>チョウサ</t>
    </rPh>
    <rPh sb="5" eb="6">
      <t>シャ</t>
    </rPh>
    <rPh sb="7" eb="9">
      <t>バンゴウ</t>
    </rPh>
    <phoneticPr fontId="7"/>
  </si>
  <si>
    <t>指摘なし</t>
    <phoneticPr fontId="7"/>
  </si>
  <si>
    <t>その他</t>
    <rPh sb="2" eb="3">
      <t>タ</t>
    </rPh>
    <phoneticPr fontId="7"/>
  </si>
  <si>
    <t>調査項目</t>
    <rPh sb="0" eb="2">
      <t>チョウサ</t>
    </rPh>
    <rPh sb="2" eb="4">
      <t>コウモク</t>
    </rPh>
    <phoneticPr fontId="7"/>
  </si>
  <si>
    <t>敷地及び地盤</t>
    <rPh sb="0" eb="2">
      <t>シキチ</t>
    </rPh>
    <rPh sb="2" eb="3">
      <t>オヨ</t>
    </rPh>
    <rPh sb="4" eb="6">
      <t>ジバン</t>
    </rPh>
    <phoneticPr fontId="7"/>
  </si>
  <si>
    <t>(1)</t>
    <phoneticPr fontId="7"/>
  </si>
  <si>
    <t>地盤</t>
    <phoneticPr fontId="7"/>
  </si>
  <si>
    <t>地盤沈下等による不陸、傾斜等の状況</t>
    <phoneticPr fontId="7"/>
  </si>
  <si>
    <t>地盤沈下等による不陸、傾斜等の状況</t>
  </si>
  <si>
    <t>(2)</t>
    <phoneticPr fontId="7"/>
  </si>
  <si>
    <t>敷地</t>
    <phoneticPr fontId="7"/>
  </si>
  <si>
    <t>敷地内の排水の状況</t>
    <phoneticPr fontId="7"/>
  </si>
  <si>
    <t>敷地内の排水の状況</t>
  </si>
  <si>
    <t>(3)</t>
    <phoneticPr fontId="7"/>
  </si>
  <si>
    <t>敷地内の通路</t>
    <rPh sb="0" eb="3">
      <t>シキチナイ</t>
    </rPh>
    <phoneticPr fontId="7"/>
  </si>
  <si>
    <t>敷地内の通路の確保の状況</t>
    <rPh sb="0" eb="3">
      <t>シキチナイ</t>
    </rPh>
    <rPh sb="4" eb="6">
      <t>ツウロ</t>
    </rPh>
    <rPh sb="7" eb="8">
      <t>アキラ</t>
    </rPh>
    <phoneticPr fontId="7"/>
  </si>
  <si>
    <t>(4)</t>
    <phoneticPr fontId="7"/>
  </si>
  <si>
    <t>有効幅員の確保の状況</t>
    <rPh sb="8" eb="10">
      <t>ジョウキョウ</t>
    </rPh>
    <phoneticPr fontId="7"/>
  </si>
  <si>
    <t>敷地内の通路の有効幅員の確保の状況</t>
    <rPh sb="0" eb="2">
      <t>シキチ</t>
    </rPh>
    <rPh sb="2" eb="3">
      <t>ナイ</t>
    </rPh>
    <rPh sb="4" eb="6">
      <t>ツウロ</t>
    </rPh>
    <rPh sb="15" eb="17">
      <t>ジョウキョウ</t>
    </rPh>
    <phoneticPr fontId="7"/>
  </si>
  <si>
    <t>(5)</t>
    <phoneticPr fontId="7"/>
  </si>
  <si>
    <t>敷地内の通路の支障物の状況</t>
    <rPh sb="0" eb="3">
      <t>シキチナイ</t>
    </rPh>
    <rPh sb="11" eb="13">
      <t>ジョウキョウ</t>
    </rPh>
    <phoneticPr fontId="7"/>
  </si>
  <si>
    <t>(6)</t>
    <phoneticPr fontId="7"/>
  </si>
  <si>
    <t>塀</t>
    <rPh sb="0" eb="1">
      <t>ヘイ</t>
    </rPh>
    <phoneticPr fontId="7"/>
  </si>
  <si>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7"/>
  </si>
  <si>
    <t>組積造の塀又は補強CB造の塀等の耐震対策の状況</t>
    <rPh sb="0" eb="1">
      <t>ソ</t>
    </rPh>
    <rPh sb="1" eb="2">
      <t>セキ</t>
    </rPh>
    <rPh sb="2" eb="3">
      <t>ゾウ</t>
    </rPh>
    <rPh sb="4" eb="5">
      <t>ヘイ</t>
    </rPh>
    <rPh sb="5" eb="6">
      <t>マタ</t>
    </rPh>
    <rPh sb="7" eb="9">
      <t>ホキョウ</t>
    </rPh>
    <rPh sb="11" eb="12">
      <t>ゾウ</t>
    </rPh>
    <rPh sb="13" eb="14">
      <t>ヘイ</t>
    </rPh>
    <rPh sb="21" eb="22">
      <t>ジョウ</t>
    </rPh>
    <phoneticPr fontId="7"/>
  </si>
  <si>
    <t>(7)</t>
    <phoneticPr fontId="7"/>
  </si>
  <si>
    <t>組積造の塀又は補強コンクリートブロック造の塀等の劣化及び損傷の状況</t>
    <rPh sb="24" eb="26">
      <t>レッカ</t>
    </rPh>
    <rPh sb="26" eb="27">
      <t>オヨ</t>
    </rPh>
    <rPh sb="28" eb="30">
      <t>ソンショウ</t>
    </rPh>
    <rPh sb="31" eb="33">
      <t>ジョウキョウ</t>
    </rPh>
    <phoneticPr fontId="7"/>
  </si>
  <si>
    <t>組積造の塀又は補強CB造の塀等の劣化及び損傷の状況</t>
    <rPh sb="16" eb="18">
      <t>レッカ</t>
    </rPh>
    <rPh sb="18" eb="19">
      <t>オヨ</t>
    </rPh>
    <rPh sb="20" eb="22">
      <t>ソンショウ</t>
    </rPh>
    <rPh sb="23" eb="25">
      <t>ジョウキョウ</t>
    </rPh>
    <phoneticPr fontId="7"/>
  </si>
  <si>
    <t>(8)</t>
    <phoneticPr fontId="7"/>
  </si>
  <si>
    <t>擁壁</t>
    <phoneticPr fontId="7"/>
  </si>
  <si>
    <t>擁壁の劣化及び損傷の状況</t>
    <rPh sb="5" eb="7">
      <t>オ</t>
    </rPh>
    <phoneticPr fontId="7"/>
  </si>
  <si>
    <t>(9)</t>
    <phoneticPr fontId="7"/>
  </si>
  <si>
    <t>擁壁の水抜きパイプの維持保全の状況</t>
    <rPh sb="10" eb="11">
      <t>ユイ</t>
    </rPh>
    <phoneticPr fontId="7"/>
  </si>
  <si>
    <t>建築物の外部</t>
    <rPh sb="0" eb="3">
      <t>ケンチクブツ</t>
    </rPh>
    <rPh sb="4" eb="6">
      <t>ガイブ</t>
    </rPh>
    <phoneticPr fontId="7"/>
  </si>
  <si>
    <t>基礎</t>
    <rPh sb="0" eb="2">
      <t>キソ</t>
    </rPh>
    <phoneticPr fontId="7"/>
  </si>
  <si>
    <t>基礎の沈下等の状況</t>
    <rPh sb="0" eb="2">
      <t>キソ</t>
    </rPh>
    <rPh sb="5" eb="6">
      <t>トウ</t>
    </rPh>
    <phoneticPr fontId="7"/>
  </si>
  <si>
    <t>基礎の劣化及び損傷の状況</t>
    <rPh sb="5" eb="7">
      <t>オ</t>
    </rPh>
    <phoneticPr fontId="7"/>
  </si>
  <si>
    <t>土台(木造に限る。)</t>
    <rPh sb="0" eb="2">
      <t>ドダイ</t>
    </rPh>
    <rPh sb="3" eb="5">
      <t>モクゾウ</t>
    </rPh>
    <rPh sb="6" eb="7">
      <t>カギ</t>
    </rPh>
    <phoneticPr fontId="7"/>
  </si>
  <si>
    <t>土台の沈下等の状況</t>
    <rPh sb="0" eb="2">
      <t>ドダイ</t>
    </rPh>
    <rPh sb="5" eb="6">
      <t>トウ</t>
    </rPh>
    <phoneticPr fontId="7"/>
  </si>
  <si>
    <t>土台の劣化及び損傷の状況</t>
    <rPh sb="5" eb="7">
      <t>オ</t>
    </rPh>
    <phoneticPr fontId="7"/>
  </si>
  <si>
    <t>外壁</t>
    <phoneticPr fontId="7"/>
  </si>
  <si>
    <t>躯体等</t>
    <rPh sb="0" eb="1">
      <t>ク</t>
    </rPh>
    <rPh sb="1" eb="2">
      <t>タイ</t>
    </rPh>
    <rPh sb="2" eb="3">
      <t>トウ</t>
    </rPh>
    <phoneticPr fontId="7"/>
  </si>
  <si>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7"/>
  </si>
  <si>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7"/>
  </si>
  <si>
    <t>組積造の外壁躯体の劣化及び損傷の状況</t>
    <rPh sb="11" eb="13">
      <t>オ</t>
    </rPh>
    <phoneticPr fontId="7"/>
  </si>
  <si>
    <t>補強コンクリートブロック造の外壁躯体の劣化及び損傷の状況</t>
    <rPh sb="21" eb="23">
      <t>オ</t>
    </rPh>
    <phoneticPr fontId="7"/>
  </si>
  <si>
    <t>補強CB造の外壁躯体の劣化及び損傷の状況</t>
    <rPh sb="13" eb="15">
      <t>オ</t>
    </rPh>
    <phoneticPr fontId="7"/>
  </si>
  <si>
    <t>鉄骨造の外壁躯体の劣化及び損傷の状況</t>
    <rPh sb="11" eb="13">
      <t>オ</t>
    </rPh>
    <phoneticPr fontId="7"/>
  </si>
  <si>
    <t>S造の外壁躯体の劣化及び損傷の状況</t>
    <rPh sb="10" eb="12">
      <t>オ</t>
    </rPh>
    <phoneticPr fontId="7"/>
  </si>
  <si>
    <t>(10)</t>
    <phoneticPr fontId="7"/>
  </si>
  <si>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7"/>
  </si>
  <si>
    <t>RC造及びSRC造の外壁躯体の劣化及び損傷の状況</t>
    <rPh sb="2" eb="3">
      <t>ゾウ</t>
    </rPh>
    <rPh sb="3" eb="4">
      <t>オヨ</t>
    </rPh>
    <rPh sb="8" eb="9">
      <t>ゾウ</t>
    </rPh>
    <rPh sb="17" eb="19">
      <t>オ</t>
    </rPh>
    <phoneticPr fontId="7"/>
  </si>
  <si>
    <t>(11)</t>
    <phoneticPr fontId="7"/>
  </si>
  <si>
    <t>外装仕上げ材等</t>
    <phoneticPr fontId="7"/>
  </si>
  <si>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7"/>
  </si>
  <si>
    <t>(12)</t>
    <phoneticPr fontId="7"/>
  </si>
  <si>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7"/>
  </si>
  <si>
    <t>(13)</t>
    <phoneticPr fontId="7"/>
  </si>
  <si>
    <t>金属系パネル（帳壁を含む。）の劣化及び損傷の状況</t>
    <rPh sb="0" eb="3">
      <t>キンゾクケイ</t>
    </rPh>
    <rPh sb="7" eb="8">
      <t>チョウ</t>
    </rPh>
    <rPh sb="8" eb="9">
      <t>カベ</t>
    </rPh>
    <rPh sb="10" eb="11">
      <t>フク</t>
    </rPh>
    <rPh sb="17" eb="19">
      <t>オ</t>
    </rPh>
    <phoneticPr fontId="7"/>
  </si>
  <si>
    <t>(14)</t>
    <phoneticPr fontId="7"/>
  </si>
  <si>
    <t>コンクリート系パネル（帳壁を含む。）の劣化及び損傷の状況</t>
    <rPh sb="6" eb="7">
      <t>ケイ</t>
    </rPh>
    <rPh sb="11" eb="12">
      <t>チョウ</t>
    </rPh>
    <rPh sb="12" eb="13">
      <t>カベ</t>
    </rPh>
    <rPh sb="21" eb="23">
      <t>オ</t>
    </rPh>
    <phoneticPr fontId="7"/>
  </si>
  <si>
    <t>(15)</t>
    <phoneticPr fontId="7"/>
  </si>
  <si>
    <t>窓サッシ等</t>
    <rPh sb="0" eb="1">
      <t>マド</t>
    </rPh>
    <phoneticPr fontId="7"/>
  </si>
  <si>
    <t>サッシ等の劣化及び損傷の状況</t>
    <rPh sb="3" eb="4">
      <t>トウ</t>
    </rPh>
    <rPh sb="5" eb="7">
      <t>レッカ</t>
    </rPh>
    <rPh sb="7" eb="9">
      <t>オ</t>
    </rPh>
    <rPh sb="9" eb="11">
      <t>ソンショウ</t>
    </rPh>
    <rPh sb="12" eb="14">
      <t>ジョウキョウ</t>
    </rPh>
    <phoneticPr fontId="7"/>
  </si>
  <si>
    <t>(16)</t>
    <phoneticPr fontId="7"/>
  </si>
  <si>
    <t>はめ殺し窓のガラスの固定の状況</t>
    <rPh sb="10" eb="12">
      <t>コテイ</t>
    </rPh>
    <rPh sb="13" eb="15">
      <t>ジョウキョウ</t>
    </rPh>
    <phoneticPr fontId="7"/>
  </si>
  <si>
    <t>(17)</t>
    <phoneticPr fontId="7"/>
  </si>
  <si>
    <t>外壁に緊結された広告板、空調室外機等</t>
    <rPh sb="0" eb="2">
      <t>ガイヘキ</t>
    </rPh>
    <rPh sb="3" eb="5">
      <t>キンケツ</t>
    </rPh>
    <rPh sb="8" eb="10">
      <t>コウコク</t>
    </rPh>
    <rPh sb="10" eb="11">
      <t>イタ</t>
    </rPh>
    <phoneticPr fontId="7"/>
  </si>
  <si>
    <t>機器本体の劣化及び損傷の状況</t>
    <rPh sb="0" eb="2">
      <t>キキ</t>
    </rPh>
    <rPh sb="2" eb="4">
      <t>ホンタイ</t>
    </rPh>
    <rPh sb="5" eb="7">
      <t>レッカ</t>
    </rPh>
    <rPh sb="7" eb="9">
      <t>オ</t>
    </rPh>
    <rPh sb="9" eb="11">
      <t>ソンショウ</t>
    </rPh>
    <rPh sb="12" eb="14">
      <t>ジョウキョウ</t>
    </rPh>
    <phoneticPr fontId="7"/>
  </si>
  <si>
    <t>外壁に緊結された機器本体の劣化及び損傷の状況</t>
    <rPh sb="0" eb="2">
      <t>ガイヘキ</t>
    </rPh>
    <rPh sb="3" eb="5">
      <t>キンケツ</t>
    </rPh>
    <rPh sb="8" eb="10">
      <t>キキ</t>
    </rPh>
    <rPh sb="10" eb="12">
      <t>ホンタイ</t>
    </rPh>
    <rPh sb="13" eb="15">
      <t>レッカ</t>
    </rPh>
    <rPh sb="15" eb="17">
      <t>オ</t>
    </rPh>
    <rPh sb="17" eb="19">
      <t>ソンショウ</t>
    </rPh>
    <rPh sb="20" eb="22">
      <t>ジョウキョウ</t>
    </rPh>
    <phoneticPr fontId="7"/>
  </si>
  <si>
    <t>(18)</t>
    <phoneticPr fontId="7"/>
  </si>
  <si>
    <t>支持部分等の劣化及び損傷の状況</t>
    <rPh sb="0" eb="2">
      <t>シジ</t>
    </rPh>
    <rPh sb="2" eb="4">
      <t>ブブン</t>
    </rPh>
    <rPh sb="4" eb="5">
      <t>トウ</t>
    </rPh>
    <rPh sb="6" eb="8">
      <t>レッカ</t>
    </rPh>
    <rPh sb="8" eb="10">
      <t>オ</t>
    </rPh>
    <rPh sb="10" eb="12">
      <t>ソンショウ</t>
    </rPh>
    <rPh sb="13" eb="15">
      <t>ジョウキョウ</t>
    </rPh>
    <phoneticPr fontId="7"/>
  </si>
  <si>
    <t>外壁に緊結された機器の支持部分等の劣化及び損傷の状況</t>
    <rPh sb="8" eb="10">
      <t>キキ</t>
    </rPh>
    <rPh sb="11" eb="13">
      <t>シジ</t>
    </rPh>
    <rPh sb="13" eb="15">
      <t>ブブン</t>
    </rPh>
    <rPh sb="15" eb="16">
      <t>トウ</t>
    </rPh>
    <rPh sb="17" eb="19">
      <t>レッカ</t>
    </rPh>
    <rPh sb="19" eb="21">
      <t>オ</t>
    </rPh>
    <rPh sb="21" eb="23">
      <t>ソンショウ</t>
    </rPh>
    <rPh sb="24" eb="26">
      <t>ジョウキョウ</t>
    </rPh>
    <phoneticPr fontId="7"/>
  </si>
  <si>
    <t>屋上及び屋根</t>
    <rPh sb="0" eb="2">
      <t>オクジョウ</t>
    </rPh>
    <rPh sb="2" eb="3">
      <t>オヨ</t>
    </rPh>
    <rPh sb="4" eb="6">
      <t>ヤネ</t>
    </rPh>
    <phoneticPr fontId="7"/>
  </si>
  <si>
    <t>屋上面</t>
    <phoneticPr fontId="7"/>
  </si>
  <si>
    <t>屋上面の劣化及び損傷の状況</t>
    <rPh sb="0" eb="2">
      <t>オクジョウ</t>
    </rPh>
    <rPh sb="2" eb="3">
      <t>メン</t>
    </rPh>
    <rPh sb="4" eb="6">
      <t>レッカ</t>
    </rPh>
    <rPh sb="6" eb="8">
      <t>オ</t>
    </rPh>
    <rPh sb="8" eb="10">
      <t>ソンショウ</t>
    </rPh>
    <rPh sb="11" eb="13">
      <t>ジョウキョウ</t>
    </rPh>
    <phoneticPr fontId="7"/>
  </si>
  <si>
    <t>パラペットの立上り面の劣化及び損傷の状況</t>
    <rPh sb="6" eb="8">
      <t>タチノボ</t>
    </rPh>
    <rPh sb="9" eb="10">
      <t>メン</t>
    </rPh>
    <rPh sb="11" eb="13">
      <t>レッカ</t>
    </rPh>
    <rPh sb="13" eb="15">
      <t>オ</t>
    </rPh>
    <rPh sb="15" eb="17">
      <t>ソンショウ</t>
    </rPh>
    <rPh sb="18" eb="20">
      <t>ジョウキョウ</t>
    </rPh>
    <phoneticPr fontId="7"/>
  </si>
  <si>
    <t>笠木モルタル等の劣化及び損傷の状況</t>
    <rPh sb="8" eb="10">
      <t>レッカ</t>
    </rPh>
    <rPh sb="10" eb="12">
      <t>オ</t>
    </rPh>
    <rPh sb="12" eb="14">
      <t>ソンショウ</t>
    </rPh>
    <rPh sb="15" eb="17">
      <t>ジョウキョウ</t>
    </rPh>
    <phoneticPr fontId="7"/>
  </si>
  <si>
    <t>金属笠木の劣化及び損傷の状況</t>
    <rPh sb="0" eb="2">
      <t>キンゾク</t>
    </rPh>
    <rPh sb="2" eb="4">
      <t>カサギ</t>
    </rPh>
    <rPh sb="5" eb="7">
      <t>レッカ</t>
    </rPh>
    <rPh sb="7" eb="9">
      <t>オ</t>
    </rPh>
    <rPh sb="9" eb="11">
      <t>ソンショウ</t>
    </rPh>
    <rPh sb="12" eb="14">
      <t>ジョウキョウ</t>
    </rPh>
    <phoneticPr fontId="7"/>
  </si>
  <si>
    <t>排水溝(ドレーンを含む。)の劣化及び損傷の状況</t>
    <rPh sb="14" eb="16">
      <t>レッカ</t>
    </rPh>
    <rPh sb="16" eb="18">
      <t>オ</t>
    </rPh>
    <rPh sb="18" eb="20">
      <t>ソンショウ</t>
    </rPh>
    <rPh sb="21" eb="23">
      <t>ジョウキョウ</t>
    </rPh>
    <phoneticPr fontId="7"/>
  </si>
  <si>
    <t>屋根</t>
    <rPh sb="0" eb="2">
      <t>ヤネ</t>
    </rPh>
    <phoneticPr fontId="7"/>
  </si>
  <si>
    <t>屋根の防火対策の状況</t>
    <rPh sb="0" eb="2">
      <t>ヤネ</t>
    </rPh>
    <rPh sb="3" eb="5">
      <t>ボウカ</t>
    </rPh>
    <rPh sb="5" eb="7">
      <t>タイサク</t>
    </rPh>
    <rPh sb="8" eb="10">
      <t>ジョウキョウ</t>
    </rPh>
    <phoneticPr fontId="7"/>
  </si>
  <si>
    <t>屋根の劣化及び損傷の状況</t>
    <rPh sb="0" eb="2">
      <t>ヤネ</t>
    </rPh>
    <rPh sb="3" eb="5">
      <t>レッカ</t>
    </rPh>
    <rPh sb="5" eb="7">
      <t>オ</t>
    </rPh>
    <rPh sb="7" eb="9">
      <t>ソンショウ</t>
    </rPh>
    <rPh sb="10" eb="12">
      <t>ジョウキョウ</t>
    </rPh>
    <phoneticPr fontId="7"/>
  </si>
  <si>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7"/>
  </si>
  <si>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7"/>
  </si>
  <si>
    <t>屋上の機器等及び接合部の劣化及び損傷の状況</t>
    <rPh sb="0" eb="2">
      <t>オクジョウ</t>
    </rPh>
    <rPh sb="3" eb="5">
      <t>キキ</t>
    </rPh>
    <rPh sb="5" eb="6">
      <t>ナド</t>
    </rPh>
    <rPh sb="6" eb="7">
      <t>オヨ</t>
    </rPh>
    <rPh sb="8" eb="11">
      <t>セツゴウブ</t>
    </rPh>
    <rPh sb="12" eb="14">
      <t>レッカ</t>
    </rPh>
    <rPh sb="14" eb="16">
      <t>オ</t>
    </rPh>
    <rPh sb="16" eb="18">
      <t>ソンショウ</t>
    </rPh>
    <rPh sb="19" eb="21">
      <t>ジョウキョウ</t>
    </rPh>
    <phoneticPr fontId="7"/>
  </si>
  <si>
    <t>屋上の機器等の支持部分等の劣化及び損傷の状況</t>
    <rPh sb="7" eb="9">
      <t>シジ</t>
    </rPh>
    <rPh sb="9" eb="11">
      <t>ブブン</t>
    </rPh>
    <rPh sb="11" eb="12">
      <t>トウ</t>
    </rPh>
    <rPh sb="13" eb="15">
      <t>レッカ</t>
    </rPh>
    <rPh sb="15" eb="17">
      <t>オ</t>
    </rPh>
    <rPh sb="17" eb="19">
      <t>ソンショウ</t>
    </rPh>
    <rPh sb="20" eb="22">
      <t>ジョウキョウ</t>
    </rPh>
    <phoneticPr fontId="7"/>
  </si>
  <si>
    <t>建築物の内部</t>
    <rPh sb="4" eb="6">
      <t>ナイブ</t>
    </rPh>
    <phoneticPr fontId="7"/>
  </si>
  <si>
    <t>防火区画</t>
    <rPh sb="0" eb="2">
      <t>ボウカ</t>
    </rPh>
    <rPh sb="2" eb="4">
      <t>クカク</t>
    </rPh>
    <phoneticPr fontId="7"/>
  </si>
  <si>
    <t>令第112条第11項から第13項に規定する区画の状況</t>
    <rPh sb="12" eb="13">
      <t>ダイ</t>
    </rPh>
    <rPh sb="15" eb="16">
      <t>コウ</t>
    </rPh>
    <phoneticPr fontId="7"/>
  </si>
  <si>
    <t>令第112条第18項に規定する区画の状況</t>
  </si>
  <si>
    <t>防火区画の外周部</t>
    <phoneticPr fontId="7"/>
  </si>
  <si>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7"/>
  </si>
  <si>
    <t>令第112条第16項に規定する外壁等及び同条第17項に規定する防火設備の劣化及び損傷の状況</t>
    <rPh sb="36" eb="38">
      <t>レッカ</t>
    </rPh>
    <rPh sb="38" eb="40">
      <t>オ</t>
    </rPh>
    <rPh sb="40" eb="42">
      <t>ソンショウ</t>
    </rPh>
    <rPh sb="43" eb="45">
      <t>ジョウキョウ</t>
    </rPh>
    <phoneticPr fontId="7"/>
  </si>
  <si>
    <t>壁の室内に面する部分</t>
    <phoneticPr fontId="7"/>
  </si>
  <si>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7"/>
  </si>
  <si>
    <t>表紙・報告書第二面・概要書第二面に記載の構造と齟齬がないか確認してください。</t>
    <rPh sb="0" eb="2">
      <t>ヒョウシ</t>
    </rPh>
    <rPh sb="3" eb="6">
      <t>ホウコクショ</t>
    </rPh>
    <rPh sb="6" eb="7">
      <t>ダイ</t>
    </rPh>
    <rPh sb="7" eb="9">
      <t>ニメン</t>
    </rPh>
    <rPh sb="10" eb="13">
      <t>ガイヨウショ</t>
    </rPh>
    <rPh sb="13" eb="14">
      <t>ダイ</t>
    </rPh>
    <rPh sb="14" eb="16">
      <t>ニメン</t>
    </rPh>
    <rPh sb="17" eb="19">
      <t>キサイ</t>
    </rPh>
    <rPh sb="20" eb="22">
      <t>コウゾウ</t>
    </rPh>
    <rPh sb="23" eb="25">
      <t>ソゴ</t>
    </rPh>
    <rPh sb="29" eb="31">
      <t>カクニン</t>
    </rPh>
    <phoneticPr fontId="7"/>
  </si>
  <si>
    <t>組積造の壁の室内に面する部分の躯体の劣化及び損傷の状況</t>
    <rPh sb="20" eb="22">
      <t>オ</t>
    </rPh>
    <phoneticPr fontId="7"/>
  </si>
  <si>
    <t>補強コンクリートブロック造の壁の室内に面する部分の躯体の劣化及び損傷の状況</t>
    <rPh sb="30" eb="32">
      <t>オ</t>
    </rPh>
    <phoneticPr fontId="7"/>
  </si>
  <si>
    <t>補強CB造の壁の室内に面する部分の躯体の劣化及び損傷の状況</t>
    <rPh sb="22" eb="24">
      <t>オ</t>
    </rPh>
    <phoneticPr fontId="7"/>
  </si>
  <si>
    <t>鉄骨造の壁の室内に面する部分の躯体の劣化及び損傷の状況</t>
    <rPh sb="20" eb="22">
      <t>オ</t>
    </rPh>
    <phoneticPr fontId="7"/>
  </si>
  <si>
    <t>S造の壁の室内に面する部分の躯体の劣化及び損傷の状況</t>
    <rPh sb="19" eb="21">
      <t>オ</t>
    </rPh>
    <phoneticPr fontId="7"/>
  </si>
  <si>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7"/>
  </si>
  <si>
    <t>RC造及びSRC造の壁の室内に面する部分の躯体の劣化及び損傷の状況</t>
    <rPh sb="2" eb="3">
      <t>ゾウ</t>
    </rPh>
    <rPh sb="3" eb="4">
      <t>オヨ</t>
    </rPh>
    <rPh sb="8" eb="9">
      <t>ゾウ</t>
    </rPh>
    <rPh sb="26" eb="28">
      <t>オ</t>
    </rPh>
    <phoneticPr fontId="7"/>
  </si>
  <si>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7"/>
  </si>
  <si>
    <t>準耐火性能等の確保の状況</t>
    <rPh sb="3" eb="5">
      <t>セイノウ</t>
    </rPh>
    <rPh sb="5" eb="6">
      <t>トウ</t>
    </rPh>
    <rPh sb="7" eb="9">
      <t>カクホ</t>
    </rPh>
    <rPh sb="10" eb="12">
      <t>ジョウキョウ</t>
    </rPh>
    <phoneticPr fontId="7"/>
  </si>
  <si>
    <t>(12)</t>
  </si>
  <si>
    <t>部材の劣化及び損傷の状況</t>
    <rPh sb="0" eb="2">
      <t>ブザイ</t>
    </rPh>
    <rPh sb="3" eb="5">
      <t>レッカ</t>
    </rPh>
    <rPh sb="5" eb="7">
      <t>オ</t>
    </rPh>
    <rPh sb="7" eb="9">
      <t>ソンショウ</t>
    </rPh>
    <rPh sb="10" eb="12">
      <t>ジョウキョウ</t>
    </rPh>
    <phoneticPr fontId="7"/>
  </si>
  <si>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</si>
  <si>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7"/>
  </si>
  <si>
    <t>Sの耐火被覆の劣化及び損傷の状況</t>
    <rPh sb="2" eb="4">
      <t>タイカ</t>
    </rPh>
    <rPh sb="4" eb="6">
      <t>ヒフク</t>
    </rPh>
    <rPh sb="7" eb="9">
      <t>レッカ</t>
    </rPh>
    <rPh sb="9" eb="11">
      <t>オ</t>
    </rPh>
    <rPh sb="11" eb="13">
      <t>ソンショウ</t>
    </rPh>
    <rPh sb="14" eb="16">
      <t>ジョウキョウ</t>
    </rPh>
    <phoneticPr fontId="7"/>
  </si>
  <si>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</si>
  <si>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7"/>
  </si>
  <si>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</si>
  <si>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7"/>
  </si>
  <si>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7"/>
  </si>
  <si>
    <t>令114条に該当する界壁等かどうか確認してください。</t>
    <rPh sb="0" eb="1">
      <t>レイ</t>
    </rPh>
    <rPh sb="4" eb="5">
      <t>ジョウ</t>
    </rPh>
    <rPh sb="6" eb="8">
      <t>ガイトウ</t>
    </rPh>
    <rPh sb="10" eb="12">
      <t>カイヘキ</t>
    </rPh>
    <rPh sb="12" eb="13">
      <t>ナド</t>
    </rPh>
    <rPh sb="17" eb="19">
      <t>カクニン</t>
    </rPh>
    <phoneticPr fontId="7"/>
  </si>
  <si>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7"/>
  </si>
  <si>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7"/>
  </si>
  <si>
    <t>令128条の5（内装制限）に該当する部分かどうか確認してください。</t>
    <rPh sb="0" eb="1">
      <t>レイ</t>
    </rPh>
    <rPh sb="4" eb="5">
      <t>ジョウ</t>
    </rPh>
    <rPh sb="8" eb="10">
      <t>ナイソウ</t>
    </rPh>
    <rPh sb="10" eb="12">
      <t>セイゲン</t>
    </rPh>
    <rPh sb="14" eb="16">
      <t>ガイトウ</t>
    </rPh>
    <rPh sb="18" eb="20">
      <t>ブブン</t>
    </rPh>
    <rPh sb="24" eb="26">
      <t>カクニン</t>
    </rPh>
    <phoneticPr fontId="7"/>
  </si>
  <si>
    <t>床</t>
    <rPh sb="0" eb="1">
      <t>ユカ</t>
    </rPh>
    <phoneticPr fontId="7"/>
  </si>
  <si>
    <t>木造の床躯体の劣化及び損傷の状況</t>
    <rPh sb="3" eb="4">
      <t>ユカ</t>
    </rPh>
    <rPh sb="4" eb="5">
      <t>ク</t>
    </rPh>
    <rPh sb="5" eb="6">
      <t>タイ</t>
    </rPh>
    <rPh sb="7" eb="9">
      <t>レッカ</t>
    </rPh>
    <rPh sb="9" eb="11">
      <t>オ</t>
    </rPh>
    <rPh sb="11" eb="13">
      <t>ソンショウ</t>
    </rPh>
    <rPh sb="14" eb="16">
      <t>ジョウキョウ</t>
    </rPh>
    <phoneticPr fontId="7"/>
  </si>
  <si>
    <t>表紙・報告書第二面・概要書第二面に記載の構造と齟齬がないか確認してください。</t>
    <phoneticPr fontId="7"/>
  </si>
  <si>
    <t>鉄骨造の床躯体の劣化及び損傷の状況</t>
    <rPh sb="4" eb="5">
      <t>ユカ</t>
    </rPh>
    <rPh sb="10" eb="12">
      <t>オ</t>
    </rPh>
    <phoneticPr fontId="7"/>
  </si>
  <si>
    <t>S造の床躯体の劣化及び損傷の状況</t>
    <rPh sb="3" eb="4">
      <t>ユカ</t>
    </rPh>
    <rPh sb="9" eb="11">
      <t>オ</t>
    </rPh>
    <phoneticPr fontId="7"/>
  </si>
  <si>
    <t>(19)</t>
    <phoneticPr fontId="7"/>
  </si>
  <si>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7"/>
  </si>
  <si>
    <t>RC造及びSRC造の床躯体の劣化及び損傷の状況</t>
    <rPh sb="2" eb="3">
      <t>ゾウ</t>
    </rPh>
    <rPh sb="3" eb="4">
      <t>オヨ</t>
    </rPh>
    <rPh sb="8" eb="9">
      <t>ゾウ</t>
    </rPh>
    <rPh sb="10" eb="11">
      <t>ユカ</t>
    </rPh>
    <rPh sb="16" eb="18">
      <t>オ</t>
    </rPh>
    <phoneticPr fontId="7"/>
  </si>
  <si>
    <t>(20)</t>
    <phoneticPr fontId="7"/>
  </si>
  <si>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7"/>
  </si>
  <si>
    <t>準耐火性能等の確保の状況</t>
    <rPh sb="0" eb="1">
      <t>ジュン</t>
    </rPh>
    <rPh sb="1" eb="3">
      <t>タイカ</t>
    </rPh>
    <rPh sb="3" eb="5">
      <t>セイノウ</t>
    </rPh>
    <rPh sb="5" eb="6">
      <t>トウ</t>
    </rPh>
    <rPh sb="7" eb="9">
      <t>カクホ</t>
    </rPh>
    <rPh sb="10" eb="12">
      <t>ジョウキョウ</t>
    </rPh>
    <phoneticPr fontId="7"/>
  </si>
  <si>
    <t>(21)</t>
    <phoneticPr fontId="7"/>
  </si>
  <si>
    <t>(22)</t>
    <phoneticPr fontId="7"/>
  </si>
  <si>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フウ</t>
    </rPh>
    <rPh sb="15" eb="16">
      <t>ドウ</t>
    </rPh>
    <rPh sb="17" eb="19">
      <t>クカク</t>
    </rPh>
    <rPh sb="19" eb="21">
      <t>カンツウ</t>
    </rPh>
    <rPh sb="21" eb="22">
      <t>ブ</t>
    </rPh>
    <rPh sb="23" eb="26">
      <t>ジュウテンナド</t>
    </rPh>
    <rPh sb="27" eb="29">
      <t>ショリ</t>
    </rPh>
    <rPh sb="30" eb="32">
      <t>ジョウキョウ</t>
    </rPh>
    <phoneticPr fontId="7"/>
  </si>
  <si>
    <t>(23)</t>
    <phoneticPr fontId="7"/>
  </si>
  <si>
    <t>天井</t>
    <rPh sb="0" eb="2">
      <t>テンジョウ</t>
    </rPh>
    <phoneticPr fontId="7"/>
  </si>
  <si>
    <t>令第128条の5各項に規定する建築物の天井の室内に面する部分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7"/>
  </si>
  <si>
    <t>(24)</t>
    <phoneticPr fontId="7"/>
  </si>
  <si>
    <t>室内に面する部分の仕上げの劣化及び損傷の状況</t>
    <rPh sb="15" eb="17">
      <t>オ</t>
    </rPh>
    <phoneticPr fontId="7"/>
  </si>
  <si>
    <t>(25)</t>
    <phoneticPr fontId="7"/>
  </si>
  <si>
    <t>特定天井</t>
    <rPh sb="0" eb="2">
      <t>トクテイ</t>
    </rPh>
    <rPh sb="2" eb="4">
      <t>テンジョウ</t>
    </rPh>
    <phoneticPr fontId="7"/>
  </si>
  <si>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7"/>
  </si>
  <si>
    <t>(26)</t>
    <phoneticPr fontId="7"/>
  </si>
  <si>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7"/>
  </si>
  <si>
    <t>(27)</t>
    <phoneticPr fontId="7"/>
  </si>
  <si>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7"/>
  </si>
  <si>
    <t>(28)</t>
    <phoneticPr fontId="7"/>
  </si>
  <si>
    <t>(29)</t>
    <phoneticPr fontId="7"/>
  </si>
  <si>
    <t>(30)</t>
    <phoneticPr fontId="7"/>
  </si>
  <si>
    <t>(31)</t>
    <phoneticPr fontId="7"/>
  </si>
  <si>
    <t>(32)</t>
    <phoneticPr fontId="7"/>
  </si>
  <si>
    <t>(33)</t>
    <phoneticPr fontId="7"/>
  </si>
  <si>
    <t>(34)</t>
    <phoneticPr fontId="7"/>
  </si>
  <si>
    <t>照明器具、懸垂物等の落下防止対策の状況　</t>
    <phoneticPr fontId="7"/>
  </si>
  <si>
    <t>照明器具、懸垂物等の落下防止対策の状況　</t>
  </si>
  <si>
    <t>(35)</t>
    <phoneticPr fontId="7"/>
  </si>
  <si>
    <t>居室の採光及び換気</t>
    <phoneticPr fontId="7"/>
  </si>
  <si>
    <t>採光のための開口部の面積の確保の状況</t>
    <phoneticPr fontId="7"/>
  </si>
  <si>
    <t>採光については、法28条第１項に該当する用途かどうか確認してください。</t>
    <rPh sb="0" eb="2">
      <t>サイコウ</t>
    </rPh>
    <rPh sb="8" eb="9">
      <t>ホウ</t>
    </rPh>
    <rPh sb="11" eb="12">
      <t>ジョウ</t>
    </rPh>
    <rPh sb="12" eb="13">
      <t>ダイ</t>
    </rPh>
    <rPh sb="14" eb="15">
      <t>コウ</t>
    </rPh>
    <rPh sb="16" eb="18">
      <t>ガイトウ</t>
    </rPh>
    <rPh sb="20" eb="22">
      <t>ヨウト</t>
    </rPh>
    <rPh sb="26" eb="28">
      <t>カクニン</t>
    </rPh>
    <phoneticPr fontId="7"/>
  </si>
  <si>
    <t>採光のための開口部の面積の確保の状況</t>
  </si>
  <si>
    <t>採光の妨げとなる物品の放置の状況</t>
    <phoneticPr fontId="7"/>
  </si>
  <si>
    <t>採光の妨げとなる物品の放置の状況</t>
  </si>
  <si>
    <t>(38)</t>
    <phoneticPr fontId="7"/>
  </si>
  <si>
    <t>換気のための開口部の面積の確保の状況</t>
    <phoneticPr fontId="7"/>
  </si>
  <si>
    <t>換気のための開口部の面積の確保の状況</t>
  </si>
  <si>
    <t>(39)</t>
    <phoneticPr fontId="7"/>
  </si>
  <si>
    <t>換気設備の設置の状況</t>
    <phoneticPr fontId="7"/>
  </si>
  <si>
    <t>換気設備の設置の状況</t>
  </si>
  <si>
    <t>(40)</t>
    <phoneticPr fontId="7"/>
  </si>
  <si>
    <t>(41)</t>
    <phoneticPr fontId="7"/>
  </si>
  <si>
    <t>(42)</t>
    <phoneticPr fontId="7"/>
  </si>
  <si>
    <t>石綿等を添加した建築材料　</t>
    <phoneticPr fontId="7"/>
  </si>
  <si>
    <t>吹付け石綿及び吹付けロックウールでその含有する石綿の重量が当該建築材料の0.1パーセントを超えるもの（以下「吹付け石綿等」という。）の使用の状況</t>
    <rPh sb="54" eb="56">
      <t>フキツ</t>
    </rPh>
    <phoneticPr fontId="7"/>
  </si>
  <si>
    <t>吹付け石綿等の使用の状況</t>
    <rPh sb="0" eb="2">
      <t>フキツ</t>
    </rPh>
    <phoneticPr fontId="7"/>
  </si>
  <si>
    <t>(43)</t>
    <phoneticPr fontId="7"/>
  </si>
  <si>
    <t>吹付け石綿等の劣化の状況　</t>
    <rPh sb="0" eb="2">
      <t>フキツ</t>
    </rPh>
    <phoneticPr fontId="7"/>
  </si>
  <si>
    <t>(44)</t>
    <phoneticPr fontId="7"/>
  </si>
  <si>
    <t>除去又は囲い込み若しくは封じ込めによる飛散防止措置の実施の状況　</t>
    <rPh sb="2" eb="4">
      <t>マ</t>
    </rPh>
    <rPh sb="8" eb="9">
      <t>モ</t>
    </rPh>
    <phoneticPr fontId="7"/>
  </si>
  <si>
    <t>吹付け石綿等の除去又は囲い込み若しくは封じ込めによる飛散防止措置の実施の状況　</t>
    <rPh sb="0" eb="2">
      <t>フキツ</t>
    </rPh>
    <rPh sb="3" eb="5">
      <t>セキメン</t>
    </rPh>
    <rPh sb="5" eb="6">
      <t>ナド</t>
    </rPh>
    <rPh sb="9" eb="11">
      <t>マ</t>
    </rPh>
    <rPh sb="15" eb="16">
      <t>モ</t>
    </rPh>
    <phoneticPr fontId="7"/>
  </si>
  <si>
    <t>(45)</t>
    <phoneticPr fontId="7"/>
  </si>
  <si>
    <t>囲い込み又は封じ込めによる飛散防止措置の劣化及び損傷の状況　</t>
    <phoneticPr fontId="7"/>
  </si>
  <si>
    <t>吹付け石綿等の囲い込み又は封じ込めによる飛散防止措置の劣化及び損傷の状況　</t>
    <phoneticPr fontId="7"/>
  </si>
  <si>
    <t>避難施設等</t>
    <rPh sb="0" eb="2">
      <t>ヒナン</t>
    </rPh>
    <rPh sb="2" eb="4">
      <t>シセツ</t>
    </rPh>
    <rPh sb="4" eb="5">
      <t>ナド</t>
    </rPh>
    <phoneticPr fontId="7"/>
  </si>
  <si>
    <t>令第120条第2項に規定する通路</t>
    <rPh sb="0" eb="1">
      <t>レイ</t>
    </rPh>
    <rPh sb="1" eb="2">
      <t>ダイ</t>
    </rPh>
    <rPh sb="5" eb="6">
      <t>ジョウ</t>
    </rPh>
    <rPh sb="6" eb="7">
      <t>ダイ</t>
    </rPh>
    <rPh sb="8" eb="9">
      <t>コウ</t>
    </rPh>
    <rPh sb="10" eb="12">
      <t>キテイ</t>
    </rPh>
    <rPh sb="14" eb="16">
      <t>ツウロ</t>
    </rPh>
    <phoneticPr fontId="7"/>
  </si>
  <si>
    <t>令第120条第2項に規定する通路の確保の状況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7"/>
  </si>
  <si>
    <t>廊下</t>
    <rPh sb="0" eb="2">
      <t>ロウカ</t>
    </rPh>
    <phoneticPr fontId="7"/>
  </si>
  <si>
    <t xml:space="preserve">幅の確保の状況
</t>
    <rPh sb="0" eb="1">
      <t>ハバ</t>
    </rPh>
    <rPh sb="2" eb="4">
      <t>カクホ</t>
    </rPh>
    <rPh sb="5" eb="7">
      <t>ジョウキョウ</t>
    </rPh>
    <phoneticPr fontId="7"/>
  </si>
  <si>
    <t>廊下の幅の確保の状況</t>
    <rPh sb="0" eb="2">
      <t>ロウカ</t>
    </rPh>
    <rPh sb="3" eb="4">
      <t>ハバ</t>
    </rPh>
    <rPh sb="5" eb="7">
      <t>カクホ</t>
    </rPh>
    <rPh sb="8" eb="10">
      <t>ジョウキョウ</t>
    </rPh>
    <phoneticPr fontId="7"/>
  </si>
  <si>
    <t>物品の放置の状況</t>
    <rPh sb="0" eb="2">
      <t>ブッピン</t>
    </rPh>
    <rPh sb="3" eb="5">
      <t>ホウチ</t>
    </rPh>
    <rPh sb="6" eb="8">
      <t>ジョウキョウ</t>
    </rPh>
    <phoneticPr fontId="7"/>
  </si>
  <si>
    <t>廊下の物品の放置の状況</t>
    <rPh sb="3" eb="5">
      <t>ブッピン</t>
    </rPh>
    <rPh sb="6" eb="8">
      <t>ホウチ</t>
    </rPh>
    <rPh sb="9" eb="11">
      <t>ジョウキョウ</t>
    </rPh>
    <phoneticPr fontId="7"/>
  </si>
  <si>
    <t>出入口</t>
    <rPh sb="0" eb="2">
      <t>デイ</t>
    </rPh>
    <rPh sb="2" eb="3">
      <t>クチ</t>
    </rPh>
    <phoneticPr fontId="7"/>
  </si>
  <si>
    <t>出入口の確保の状況</t>
    <rPh sb="4" eb="6">
      <t>カクホ</t>
    </rPh>
    <rPh sb="7" eb="9">
      <t>ジョウキョウ</t>
    </rPh>
    <phoneticPr fontId="7"/>
  </si>
  <si>
    <t>出入口の物品の放置の状況</t>
    <rPh sb="0" eb="3">
      <t>デイリグチ</t>
    </rPh>
    <rPh sb="4" eb="6">
      <t>ブッピン</t>
    </rPh>
    <rPh sb="7" eb="9">
      <t>ホウチ</t>
    </rPh>
    <rPh sb="10" eb="12">
      <t>ジョウキョウ</t>
    </rPh>
    <phoneticPr fontId="7"/>
  </si>
  <si>
    <t>屋上広場</t>
    <rPh sb="0" eb="2">
      <t>オクジョウ</t>
    </rPh>
    <rPh sb="2" eb="4">
      <t>ヒロバ</t>
    </rPh>
    <phoneticPr fontId="7"/>
  </si>
  <si>
    <t>屋上広場の確保の状況</t>
    <rPh sb="0" eb="2">
      <t>オクジョウ</t>
    </rPh>
    <rPh sb="2" eb="4">
      <t>ヒロバ</t>
    </rPh>
    <rPh sb="5" eb="7">
      <t>カクホ</t>
    </rPh>
    <rPh sb="8" eb="10">
      <t>ジョウキョウ</t>
    </rPh>
    <phoneticPr fontId="7"/>
  </si>
  <si>
    <t>延べ面積が1500㎡以上の物販店舗にのみ係る項目です。</t>
    <rPh sb="0" eb="1">
      <t>ノ</t>
    </rPh>
    <rPh sb="2" eb="4">
      <t>メンセキ</t>
    </rPh>
    <rPh sb="10" eb="12">
      <t>イジョウ</t>
    </rPh>
    <rPh sb="13" eb="15">
      <t>ブッパン</t>
    </rPh>
    <rPh sb="15" eb="17">
      <t>テンポ</t>
    </rPh>
    <rPh sb="20" eb="21">
      <t>カカ</t>
    </rPh>
    <rPh sb="22" eb="24">
      <t>コウモク</t>
    </rPh>
    <phoneticPr fontId="7"/>
  </si>
  <si>
    <t>避難上有効なバルコニー</t>
    <rPh sb="0" eb="2">
      <t>ヒナン</t>
    </rPh>
    <rPh sb="2" eb="3">
      <t>ジョウ</t>
    </rPh>
    <rPh sb="3" eb="5">
      <t>ユウコウ</t>
    </rPh>
    <phoneticPr fontId="7"/>
  </si>
  <si>
    <t>避難上有効なバルコニーの確保の状況</t>
    <rPh sb="0" eb="2">
      <t>ヒナン</t>
    </rPh>
    <rPh sb="2" eb="3">
      <t>ジョウ</t>
    </rPh>
    <rPh sb="3" eb="5">
      <t>ユウコウ</t>
    </rPh>
    <rPh sb="12" eb="14">
      <t>カクホ</t>
    </rPh>
    <rPh sb="15" eb="17">
      <t>ジョウキョウ</t>
    </rPh>
    <phoneticPr fontId="7"/>
  </si>
  <si>
    <t>手すり等の劣化及び損傷の状況</t>
    <rPh sb="3" eb="4">
      <t>トウ</t>
    </rPh>
    <rPh sb="5" eb="7">
      <t>レッカ</t>
    </rPh>
    <rPh sb="7" eb="9">
      <t>オ</t>
    </rPh>
    <rPh sb="9" eb="11">
      <t>ソンショウ</t>
    </rPh>
    <rPh sb="12" eb="14">
      <t>ジョウキョウ</t>
    </rPh>
    <phoneticPr fontId="7"/>
  </si>
  <si>
    <t>避難上有効なバルコニーの手すり等の劣化及び損傷の状況</t>
    <rPh sb="0" eb="2">
      <t>ヒナン</t>
    </rPh>
    <rPh sb="2" eb="3">
      <t>ジョウ</t>
    </rPh>
    <rPh sb="3" eb="5">
      <t>ユウコウ</t>
    </rPh>
    <rPh sb="15" eb="16">
      <t>トウ</t>
    </rPh>
    <rPh sb="17" eb="19">
      <t>レッカ</t>
    </rPh>
    <rPh sb="19" eb="21">
      <t>オ</t>
    </rPh>
    <rPh sb="21" eb="23">
      <t>ソンショウ</t>
    </rPh>
    <rPh sb="24" eb="26">
      <t>ジョウキョウ</t>
    </rPh>
    <phoneticPr fontId="7"/>
  </si>
  <si>
    <t>避難上有効なバルコニーの物品の放置の状況</t>
    <rPh sb="12" eb="14">
      <t>ブッピン</t>
    </rPh>
    <rPh sb="15" eb="17">
      <t>ホウチ</t>
    </rPh>
    <rPh sb="18" eb="20">
      <t>ジョウキョウ</t>
    </rPh>
    <phoneticPr fontId="7"/>
  </si>
  <si>
    <t>避難器具の操作性の確保の状況</t>
    <rPh sb="0" eb="2">
      <t>ヒナン</t>
    </rPh>
    <rPh sb="2" eb="4">
      <t>キグ</t>
    </rPh>
    <rPh sb="5" eb="8">
      <t>ソウサセイ</t>
    </rPh>
    <rPh sb="9" eb="11">
      <t>カクホ</t>
    </rPh>
    <rPh sb="12" eb="14">
      <t>ジョウキョウ</t>
    </rPh>
    <phoneticPr fontId="7"/>
  </si>
  <si>
    <t>避難上有効なバルコニーの避難器具の操作性の確保の状況</t>
    <rPh sb="12" eb="14">
      <t>ヒナン</t>
    </rPh>
    <rPh sb="14" eb="16">
      <t>キグ</t>
    </rPh>
    <rPh sb="17" eb="20">
      <t>ソウサセイ</t>
    </rPh>
    <rPh sb="21" eb="23">
      <t>カクホ</t>
    </rPh>
    <rPh sb="24" eb="26">
      <t>ジョウキョウ</t>
    </rPh>
    <phoneticPr fontId="7"/>
  </si>
  <si>
    <t>階段</t>
    <rPh sb="0" eb="2">
      <t>カイダン</t>
    </rPh>
    <phoneticPr fontId="7"/>
  </si>
  <si>
    <t>直通階段の設置の状況</t>
    <rPh sb="0" eb="2">
      <t>チョクツウ</t>
    </rPh>
    <rPh sb="2" eb="4">
      <t>カイダン</t>
    </rPh>
    <rPh sb="5" eb="7">
      <t>セッチ</t>
    </rPh>
    <rPh sb="8" eb="10">
      <t>ジョウキョウ</t>
    </rPh>
    <phoneticPr fontId="7"/>
  </si>
  <si>
    <t>幅の確保の状況</t>
    <rPh sb="0" eb="1">
      <t>ハバ</t>
    </rPh>
    <rPh sb="2" eb="4">
      <t>カクホ</t>
    </rPh>
    <rPh sb="5" eb="7">
      <t>ジョウキョウ</t>
    </rPh>
    <phoneticPr fontId="7"/>
  </si>
  <si>
    <t>直通階段の幅の確保の状況</t>
    <rPh sb="5" eb="6">
      <t>ハバ</t>
    </rPh>
    <rPh sb="7" eb="9">
      <t>カクホ</t>
    </rPh>
    <rPh sb="10" eb="12">
      <t>ジョウキョウ</t>
    </rPh>
    <phoneticPr fontId="7"/>
  </si>
  <si>
    <t>手すりの設置の状況</t>
    <rPh sb="4" eb="6">
      <t>セッチ</t>
    </rPh>
    <rPh sb="7" eb="9">
      <t>ジョウキョウ</t>
    </rPh>
    <phoneticPr fontId="7"/>
  </si>
  <si>
    <t>直通階段の手すりの設置の状況</t>
    <rPh sb="9" eb="11">
      <t>セッチ</t>
    </rPh>
    <rPh sb="12" eb="14">
      <t>ジョウキョウ</t>
    </rPh>
    <phoneticPr fontId="7"/>
  </si>
  <si>
    <t>直通階段の物品の放置の状況</t>
    <rPh sb="5" eb="7">
      <t>ブッピン</t>
    </rPh>
    <rPh sb="8" eb="10">
      <t>ホウチ</t>
    </rPh>
    <rPh sb="11" eb="13">
      <t>ジョウキョウ</t>
    </rPh>
    <phoneticPr fontId="7"/>
  </si>
  <si>
    <t>階段各部の劣化及び損傷の状況</t>
    <rPh sb="0" eb="2">
      <t>カイダン</t>
    </rPh>
    <rPh sb="2" eb="4">
      <t>カクブ</t>
    </rPh>
    <rPh sb="5" eb="7">
      <t>レッカ</t>
    </rPh>
    <rPh sb="7" eb="9">
      <t>オ</t>
    </rPh>
    <rPh sb="9" eb="11">
      <t>ソンショウ</t>
    </rPh>
    <rPh sb="12" eb="14">
      <t>ジョウキョウ</t>
    </rPh>
    <phoneticPr fontId="7"/>
  </si>
  <si>
    <t>直通階段の階段各部の劣化及び損傷の状況</t>
    <rPh sb="5" eb="7">
      <t>カイダン</t>
    </rPh>
    <rPh sb="7" eb="9">
      <t>カクブ</t>
    </rPh>
    <rPh sb="10" eb="12">
      <t>レッカ</t>
    </rPh>
    <rPh sb="12" eb="14">
      <t>オ</t>
    </rPh>
    <rPh sb="14" eb="16">
      <t>ソンショウ</t>
    </rPh>
    <rPh sb="17" eb="19">
      <t>ジョウキョウ</t>
    </rPh>
    <phoneticPr fontId="7"/>
  </si>
  <si>
    <t>屋内に設けられた避難階段</t>
    <phoneticPr fontId="7"/>
  </si>
  <si>
    <t>階段室の構造の状況</t>
    <rPh sb="0" eb="3">
      <t>カイダンシツ</t>
    </rPh>
    <rPh sb="4" eb="6">
      <t>コウゾウ</t>
    </rPh>
    <rPh sb="7" eb="9">
      <t>ジョウキョウ</t>
    </rPh>
    <phoneticPr fontId="7"/>
  </si>
  <si>
    <t>屋内避難階段の階段室の構造の状況</t>
    <rPh sb="0" eb="2">
      <t>オクナイ</t>
    </rPh>
    <rPh sb="2" eb="4">
      <t>ヒナン</t>
    </rPh>
    <rPh sb="4" eb="6">
      <t>カイダン</t>
    </rPh>
    <rPh sb="7" eb="10">
      <t>カイダンシツ</t>
    </rPh>
    <rPh sb="11" eb="13">
      <t>コウゾウ</t>
    </rPh>
    <rPh sb="14" eb="16">
      <t>ジョウキョウ</t>
    </rPh>
    <phoneticPr fontId="7"/>
  </si>
  <si>
    <t>屋外に設けられた避難階段</t>
    <rPh sb="1" eb="2">
      <t>ガイ</t>
    </rPh>
    <phoneticPr fontId="7"/>
  </si>
  <si>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7"/>
  </si>
  <si>
    <t>屋外避難階段の屋内と階段との間の防火区画の確保の状況</t>
    <rPh sb="0" eb="2">
      <t>オクガイ</t>
    </rPh>
    <rPh sb="2" eb="4">
      <t>ヒナン</t>
    </rPh>
    <rPh sb="4" eb="6">
      <t>カイダン</t>
    </rPh>
    <rPh sb="7" eb="9">
      <t>オクナイ</t>
    </rPh>
    <rPh sb="10" eb="12">
      <t>カイダン</t>
    </rPh>
    <rPh sb="14" eb="15">
      <t>アイダ</t>
    </rPh>
    <rPh sb="16" eb="18">
      <t>ボウカ</t>
    </rPh>
    <rPh sb="18" eb="20">
      <t>クカク</t>
    </rPh>
    <rPh sb="21" eb="23">
      <t>カクホ</t>
    </rPh>
    <rPh sb="24" eb="26">
      <t>ジョウキョウ</t>
    </rPh>
    <phoneticPr fontId="7"/>
  </si>
  <si>
    <t>開放性の確保の状況</t>
    <rPh sb="0" eb="3">
      <t>カイホウセイ</t>
    </rPh>
    <rPh sb="4" eb="6">
      <t>カクホ</t>
    </rPh>
    <rPh sb="7" eb="9">
      <t>ジョウキョウ</t>
    </rPh>
    <phoneticPr fontId="7"/>
  </si>
  <si>
    <t>屋外避難階段の開放性の確保の状況</t>
    <rPh sb="7" eb="10">
      <t>カイホウセイ</t>
    </rPh>
    <rPh sb="11" eb="13">
      <t>カクホ</t>
    </rPh>
    <rPh sb="14" eb="16">
      <t>ジョウキョウ</t>
    </rPh>
    <phoneticPr fontId="7"/>
  </si>
  <si>
    <t>特別避難階段</t>
    <rPh sb="0" eb="2">
      <t>トクベツ</t>
    </rPh>
    <rPh sb="2" eb="4">
      <t>ヒナン</t>
    </rPh>
    <rPh sb="4" eb="6">
      <t>カイダン</t>
    </rPh>
    <phoneticPr fontId="7"/>
  </si>
  <si>
    <t>特別避難階段のバルコニー又は付室の構造及び面積の確保の状況</t>
    <rPh sb="0" eb="2">
      <t>トクベツ</t>
    </rPh>
    <rPh sb="2" eb="4">
      <t>ヒナン</t>
    </rPh>
    <rPh sb="4" eb="6">
      <t>カイダン</t>
    </rPh>
    <rPh sb="12" eb="13">
      <t>マタ</t>
    </rPh>
    <rPh sb="14" eb="15">
      <t>ツ</t>
    </rPh>
    <rPh sb="15" eb="16">
      <t>シツ</t>
    </rPh>
    <rPh sb="17" eb="19">
      <t>オヨビ</t>
    </rPh>
    <rPh sb="19" eb="22">
      <t>メンセキノ</t>
    </rPh>
    <rPh sb="22" eb="23">
      <t>カクホ</t>
    </rPh>
    <rPh sb="25" eb="27">
      <t>ジョウキョウ</t>
    </rPh>
    <phoneticPr fontId="7"/>
  </si>
  <si>
    <t>付室等の外気に向かって開くことができる窓の状況</t>
    <rPh sb="0" eb="1">
      <t>フ</t>
    </rPh>
    <rPh sb="1" eb="2">
      <t>シツ</t>
    </rPh>
    <rPh sb="2" eb="3">
      <t>ナド</t>
    </rPh>
    <rPh sb="4" eb="6">
      <t>ガイキ</t>
    </rPh>
    <rPh sb="7" eb="8">
      <t>ム</t>
    </rPh>
    <rPh sb="11" eb="12">
      <t>ヒラ</t>
    </rPh>
    <rPh sb="19" eb="20">
      <t>マド</t>
    </rPh>
    <rPh sb="21" eb="23">
      <t>ジョウキョウ</t>
    </rPh>
    <phoneticPr fontId="7"/>
  </si>
  <si>
    <t>排煙設備等</t>
    <rPh sb="4" eb="5">
      <t>トウ</t>
    </rPh>
    <phoneticPr fontId="7"/>
  </si>
  <si>
    <t>防煙壁</t>
    <rPh sb="0" eb="1">
      <t>ボウ</t>
    </rPh>
    <rPh sb="1" eb="2">
      <t>エン</t>
    </rPh>
    <rPh sb="2" eb="3">
      <t>ヘキ</t>
    </rPh>
    <phoneticPr fontId="7"/>
  </si>
  <si>
    <t>防煙区画の設置の状況</t>
    <rPh sb="5" eb="7">
      <t>セッチ</t>
    </rPh>
    <rPh sb="8" eb="9">
      <t>ジョウ</t>
    </rPh>
    <phoneticPr fontId="7"/>
  </si>
  <si>
    <t>防煙壁の劣化及び損傷の状況</t>
    <rPh sb="4" eb="6">
      <t>レッカ</t>
    </rPh>
    <rPh sb="6" eb="8">
      <t>オ</t>
    </rPh>
    <phoneticPr fontId="7"/>
  </si>
  <si>
    <t>排煙設備</t>
    <rPh sb="0" eb="2">
      <t>ハイエン</t>
    </rPh>
    <rPh sb="2" eb="4">
      <t>セツビ</t>
    </rPh>
    <phoneticPr fontId="7"/>
  </si>
  <si>
    <t>排煙設備の設置の状況</t>
    <rPh sb="8" eb="9">
      <t>ジョウ</t>
    </rPh>
    <phoneticPr fontId="7"/>
  </si>
  <si>
    <t>自然排煙・機械排煙の両方に係る項目です。</t>
    <rPh sb="0" eb="2">
      <t>シゼン</t>
    </rPh>
    <rPh sb="2" eb="4">
      <t>ハイエン</t>
    </rPh>
    <rPh sb="5" eb="7">
      <t>キカイ</t>
    </rPh>
    <rPh sb="7" eb="9">
      <t>ハイエン</t>
    </rPh>
    <rPh sb="10" eb="12">
      <t>リョウホウ</t>
    </rPh>
    <rPh sb="13" eb="14">
      <t>カカ</t>
    </rPh>
    <rPh sb="15" eb="17">
      <t>コウモク</t>
    </rPh>
    <phoneticPr fontId="7"/>
  </si>
  <si>
    <t>排煙口の維持保全の状況</t>
    <phoneticPr fontId="7"/>
  </si>
  <si>
    <t>排煙口の維持保全の状況</t>
  </si>
  <si>
    <t>その他の設備等</t>
    <phoneticPr fontId="7"/>
  </si>
  <si>
    <t>非常用の進入口等</t>
    <phoneticPr fontId="7"/>
  </si>
  <si>
    <t>非常用の進入口等の設置の状況</t>
    <phoneticPr fontId="7"/>
  </si>
  <si>
    <t>非常用の進入口等の設置の状況</t>
  </si>
  <si>
    <t>非常用の進入口等の維持保全の状況</t>
    <phoneticPr fontId="7"/>
  </si>
  <si>
    <t>非常用の進入口等の維持保全の状況</t>
  </si>
  <si>
    <t>非常用エレベーター</t>
    <phoneticPr fontId="7"/>
  </si>
  <si>
    <t>非常用ELVの乗降ロビーの構造及び面積の確保の状況</t>
    <rPh sb="0" eb="3">
      <t>ヒジョウヨウ</t>
    </rPh>
    <rPh sb="7" eb="9">
      <t>ジョウコウ</t>
    </rPh>
    <rPh sb="13" eb="15">
      <t>コウゾウ</t>
    </rPh>
    <rPh sb="15" eb="16">
      <t>オヨ</t>
    </rPh>
    <rPh sb="17" eb="19">
      <t>メンセキ</t>
    </rPh>
    <rPh sb="20" eb="22">
      <t>カクホ</t>
    </rPh>
    <rPh sb="23" eb="25">
      <t>ジョウキョウ</t>
    </rPh>
    <phoneticPr fontId="7"/>
  </si>
  <si>
    <t>非常用ELVの乗降ロビー等の排煙設備の設置の状況</t>
    <rPh sb="0" eb="3">
      <t>ヒジョウヨウ</t>
    </rPh>
    <rPh sb="7" eb="9">
      <t>ジョウコウ</t>
    </rPh>
    <rPh sb="12" eb="13">
      <t>ナド</t>
    </rPh>
    <phoneticPr fontId="7"/>
  </si>
  <si>
    <t>物品の放置の状況</t>
    <phoneticPr fontId="7"/>
  </si>
  <si>
    <t>非常用の照明装置</t>
    <phoneticPr fontId="7"/>
  </si>
  <si>
    <t>非常用の照明装置の設置の状況</t>
    <phoneticPr fontId="7"/>
  </si>
  <si>
    <t xml:space="preserve">電源内蔵式・別置式の両方に係る項目です。
</t>
    <rPh sb="0" eb="2">
      <t>デンゲン</t>
    </rPh>
    <rPh sb="2" eb="4">
      <t>ナイゾウ</t>
    </rPh>
    <rPh sb="4" eb="5">
      <t>シキ</t>
    </rPh>
    <rPh sb="6" eb="7">
      <t>ベツ</t>
    </rPh>
    <rPh sb="7" eb="8">
      <t>オ</t>
    </rPh>
    <rPh sb="8" eb="9">
      <t>シキ</t>
    </rPh>
    <rPh sb="10" eb="12">
      <t>リョウホウ</t>
    </rPh>
    <rPh sb="13" eb="14">
      <t>カカ</t>
    </rPh>
    <rPh sb="15" eb="17">
      <t>コウモク</t>
    </rPh>
    <phoneticPr fontId="7"/>
  </si>
  <si>
    <t>非常用の照明装置の設置の状況</t>
  </si>
  <si>
    <t>特殊な構造等</t>
    <phoneticPr fontId="7"/>
  </si>
  <si>
    <t>膜構造建築物の膜体、取付部材等</t>
    <rPh sb="0" eb="1">
      <t>マク</t>
    </rPh>
    <rPh sb="1" eb="3">
      <t>コウゾウ</t>
    </rPh>
    <rPh sb="3" eb="6">
      <t>ケンチクブツ</t>
    </rPh>
    <phoneticPr fontId="7"/>
  </si>
  <si>
    <t>膜体及び取付部材の劣化及び損傷の状況</t>
    <rPh sb="9" eb="11">
      <t>レッカ</t>
    </rPh>
    <rPh sb="11" eb="13">
      <t>オ</t>
    </rPh>
    <phoneticPr fontId="7"/>
  </si>
  <si>
    <t>膜張力及びケーブル張力の状況</t>
    <phoneticPr fontId="7"/>
  </si>
  <si>
    <t>膜張力及びケーブル張力の状況</t>
  </si>
  <si>
    <t>免震構造建築物の免震層及び免震装置</t>
    <phoneticPr fontId="7"/>
  </si>
  <si>
    <t>免震装置の劣化及び損傷の状況（免震装置が可視状態にある場合に限る。）</t>
    <rPh sb="5" eb="7">
      <t>レッカ</t>
    </rPh>
    <rPh sb="7" eb="9">
      <t>オ</t>
    </rPh>
    <rPh sb="30" eb="31">
      <t>カギ</t>
    </rPh>
    <phoneticPr fontId="7"/>
  </si>
  <si>
    <t>免震装置の劣化及び損傷の状況</t>
    <rPh sb="5" eb="7">
      <t>レッカ</t>
    </rPh>
    <rPh sb="7" eb="9">
      <t>オ</t>
    </rPh>
    <phoneticPr fontId="7"/>
  </si>
  <si>
    <t>上部構造の可動の状況</t>
    <phoneticPr fontId="7"/>
  </si>
  <si>
    <t>避雷設備</t>
    <rPh sb="0" eb="1">
      <t>サ</t>
    </rPh>
    <rPh sb="1" eb="2">
      <t>カミナリ</t>
    </rPh>
    <rPh sb="2" eb="4">
      <t>セツビ</t>
    </rPh>
    <phoneticPr fontId="7"/>
  </si>
  <si>
    <t>避雷針、避雷導線等の劣化及び損傷の状況</t>
    <rPh sb="0" eb="3">
      <t>ヒライシン</t>
    </rPh>
    <rPh sb="4" eb="5">
      <t>サ</t>
    </rPh>
    <rPh sb="5" eb="6">
      <t>カミナリ</t>
    </rPh>
    <rPh sb="6" eb="8">
      <t>ドウセン</t>
    </rPh>
    <rPh sb="12" eb="14">
      <t>オ</t>
    </rPh>
    <phoneticPr fontId="7"/>
  </si>
  <si>
    <t>煙突</t>
    <rPh sb="0" eb="2">
      <t>エントツ</t>
    </rPh>
    <phoneticPr fontId="7"/>
  </si>
  <si>
    <t>建築物に設ける煙突</t>
    <rPh sb="0" eb="3">
      <t>ケンチクブツ</t>
    </rPh>
    <rPh sb="4" eb="5">
      <t>モウ</t>
    </rPh>
    <rPh sb="7" eb="9">
      <t>エントツ</t>
    </rPh>
    <phoneticPr fontId="7"/>
  </si>
  <si>
    <t>煙突本体及び建築物との接合部の劣化及び損傷の状況</t>
    <rPh sb="2" eb="4">
      <t>ホンタイ</t>
    </rPh>
    <rPh sb="4" eb="5">
      <t>オヨ</t>
    </rPh>
    <rPh sb="7" eb="8">
      <t>チク</t>
    </rPh>
    <rPh sb="17" eb="19">
      <t>オ</t>
    </rPh>
    <phoneticPr fontId="7"/>
  </si>
  <si>
    <t>付帯金物の劣化及び損傷の状況</t>
    <rPh sb="0" eb="2">
      <t>フタイ</t>
    </rPh>
    <rPh sb="2" eb="4">
      <t>カナモノ</t>
    </rPh>
    <rPh sb="5" eb="7">
      <t>レッカ</t>
    </rPh>
    <rPh sb="7" eb="9">
      <t>オ</t>
    </rPh>
    <rPh sb="9" eb="11">
      <t>ソンショウ</t>
    </rPh>
    <rPh sb="12" eb="14">
      <t>ジョウキョウ</t>
    </rPh>
    <phoneticPr fontId="7"/>
  </si>
  <si>
    <t>煙突の付帯金物の劣化及び損傷の状況</t>
    <rPh sb="0" eb="2">
      <t>エントツ</t>
    </rPh>
    <rPh sb="3" eb="5">
      <t>フタイ</t>
    </rPh>
    <rPh sb="5" eb="7">
      <t>カナモノ</t>
    </rPh>
    <rPh sb="8" eb="10">
      <t>レッカ</t>
    </rPh>
    <rPh sb="10" eb="12">
      <t>オ</t>
    </rPh>
    <rPh sb="12" eb="14">
      <t>ソンショウ</t>
    </rPh>
    <rPh sb="15" eb="17">
      <t>ジョウキョウ</t>
    </rPh>
    <phoneticPr fontId="7"/>
  </si>
  <si>
    <t>令第138条第1項第1号に掲げる煙突</t>
    <rPh sb="0" eb="1">
      <t>レイ</t>
    </rPh>
    <rPh sb="1" eb="2">
      <t>ダイ</t>
    </rPh>
    <rPh sb="5" eb="6">
      <t>ジョウ</t>
    </rPh>
    <rPh sb="6" eb="7">
      <t>ダイ</t>
    </rPh>
    <rPh sb="8" eb="9">
      <t>コウ</t>
    </rPh>
    <rPh sb="9" eb="10">
      <t>ダイ</t>
    </rPh>
    <rPh sb="11" eb="12">
      <t>ゴウ</t>
    </rPh>
    <rPh sb="13" eb="14">
      <t>カカ</t>
    </rPh>
    <phoneticPr fontId="7"/>
  </si>
  <si>
    <t>煙突本体の劣化及び損傷の状況</t>
    <rPh sb="0" eb="2">
      <t>エントツ</t>
    </rPh>
    <rPh sb="2" eb="4">
      <t>ホンタイ</t>
    </rPh>
    <rPh sb="5" eb="7">
      <t>レッカ</t>
    </rPh>
    <rPh sb="7" eb="9">
      <t>オ</t>
    </rPh>
    <rPh sb="9" eb="11">
      <t>ソンショウ</t>
    </rPh>
    <rPh sb="12" eb="14">
      <t>ジョウキョウ</t>
    </rPh>
    <phoneticPr fontId="7"/>
  </si>
  <si>
    <t>令第138条第1項1号に掲げる煙突本体の劣化及び損傷の状況</t>
    <rPh sb="0" eb="1">
      <t>レイ</t>
    </rPh>
    <rPh sb="1" eb="2">
      <t>ダイ</t>
    </rPh>
    <rPh sb="5" eb="6">
      <t>ジョウ</t>
    </rPh>
    <rPh sb="6" eb="7">
      <t>ダイ</t>
    </rPh>
    <rPh sb="8" eb="9">
      <t>コウ</t>
    </rPh>
    <rPh sb="10" eb="11">
      <t>ゴウ</t>
    </rPh>
    <rPh sb="12" eb="13">
      <t>カカ</t>
    </rPh>
    <rPh sb="15" eb="17">
      <t>エントツ</t>
    </rPh>
    <rPh sb="17" eb="19">
      <t>ホンタイ</t>
    </rPh>
    <rPh sb="20" eb="22">
      <t>レッカ</t>
    </rPh>
    <rPh sb="22" eb="24">
      <t>オ</t>
    </rPh>
    <rPh sb="24" eb="26">
      <t>ソンショウ</t>
    </rPh>
    <rPh sb="27" eb="29">
      <t>ジョウキョウ</t>
    </rPh>
    <phoneticPr fontId="7"/>
  </si>
  <si>
    <t>令第138条第1項1号に掲げる煙突の付帯金物の劣化及び損傷の状況</t>
    <rPh sb="15" eb="17">
      <t>エントツ</t>
    </rPh>
    <rPh sb="18" eb="20">
      <t>フタイ</t>
    </rPh>
    <rPh sb="20" eb="22">
      <t>カナモノ</t>
    </rPh>
    <rPh sb="23" eb="25">
      <t>レッカ</t>
    </rPh>
    <rPh sb="25" eb="27">
      <t>オ</t>
    </rPh>
    <rPh sb="27" eb="29">
      <t>ソンショウ</t>
    </rPh>
    <rPh sb="30" eb="32">
      <t>ジョウキョウ</t>
    </rPh>
    <phoneticPr fontId="7"/>
  </si>
  <si>
    <t>上記以外の調査項目</t>
    <rPh sb="0" eb="2">
      <t>ジョウキ</t>
    </rPh>
    <rPh sb="2" eb="4">
      <t>イガイ</t>
    </rPh>
    <rPh sb="5" eb="7">
      <t>チョウサ</t>
    </rPh>
    <rPh sb="7" eb="9">
      <t>コウモク</t>
    </rPh>
    <phoneticPr fontId="7"/>
  </si>
  <si>
    <t>(</t>
    <phoneticPr fontId="1"/>
  </si>
  <si>
    <t>特記事項</t>
    <rPh sb="0" eb="1">
      <t>トク</t>
    </rPh>
    <rPh sb="1" eb="3">
      <t>キジ</t>
    </rPh>
    <rPh sb="3" eb="4">
      <t>コウ</t>
    </rPh>
    <phoneticPr fontId="7"/>
  </si>
  <si>
    <t>具体的な状況</t>
    <rPh sb="0" eb="3">
      <t>グタイテキ</t>
    </rPh>
    <rPh sb="4" eb="6">
      <t>ジョウキョウ</t>
    </rPh>
    <phoneticPr fontId="7"/>
  </si>
  <si>
    <t>改善策の具体的な内容</t>
    <rPh sb="0" eb="2">
      <t>カイゼン</t>
    </rPh>
    <rPh sb="2" eb="3">
      <t>サク</t>
    </rPh>
    <rPh sb="4" eb="7">
      <t>グタイテキ</t>
    </rPh>
    <rPh sb="8" eb="10">
      <t>ナイヨウ</t>
    </rPh>
    <phoneticPr fontId="7"/>
  </si>
  <si>
    <t>①</t>
    <phoneticPr fontId="3"/>
  </si>
  <si>
    <t>不具合等があった場合は、原因を究明するとともに、再発防止策を検討してください。</t>
    <rPh sb="0" eb="3">
      <t>フグアイ</t>
    </rPh>
    <rPh sb="3" eb="4">
      <t>ナド</t>
    </rPh>
    <rPh sb="8" eb="10">
      <t>バアイ</t>
    </rPh>
    <rPh sb="12" eb="14">
      <t>ゲンイン</t>
    </rPh>
    <rPh sb="15" eb="17">
      <t>キュウメイ</t>
    </rPh>
    <rPh sb="24" eb="26">
      <t>サイハツ</t>
    </rPh>
    <rPh sb="26" eb="28">
      <t>ボウシ</t>
    </rPh>
    <rPh sb="28" eb="29">
      <t>サク</t>
    </rPh>
    <rPh sb="30" eb="32">
      <t>ケントウ</t>
    </rPh>
    <phoneticPr fontId="3"/>
  </si>
  <si>
    <t>②</t>
    <phoneticPr fontId="3"/>
  </si>
  <si>
    <t>その他</t>
    <rPh sb="2" eb="3">
      <t>タ</t>
    </rPh>
    <phoneticPr fontId="3"/>
  </si>
  <si>
    <r>
      <t xml:space="preserve">既存
</t>
    </r>
    <r>
      <rPr>
        <sz val="6"/>
        <rFont val="ＭＳ Ｐ明朝"/>
        <family val="1"/>
        <charset val="128"/>
      </rPr>
      <t>不適格</t>
    </r>
    <phoneticPr fontId="7"/>
  </si>
  <si>
    <t>改善（予定）
年月</t>
    <rPh sb="0" eb="2">
      <t>カイゼン</t>
    </rPh>
    <rPh sb="3" eb="5">
      <t>ヨテイ</t>
    </rPh>
    <rPh sb="7" eb="9">
      <t>ネンゲツ</t>
    </rPh>
    <phoneticPr fontId="7"/>
  </si>
  <si>
    <t>既存
不適格</t>
    <rPh sb="0" eb="2">
      <t>キゾン</t>
    </rPh>
    <rPh sb="3" eb="6">
      <t>フテキカク</t>
    </rPh>
    <phoneticPr fontId="3"/>
  </si>
  <si>
    <t>月に実施予定）</t>
    <rPh sb="0" eb="1">
      <t>ガツ</t>
    </rPh>
    <rPh sb="2" eb="4">
      <t>ジッシ</t>
    </rPh>
    <rPh sb="4" eb="6">
      <t>ヨテイ</t>
    </rPh>
    <phoneticPr fontId="1"/>
  </si>
  <si>
    <t>（第四面）</t>
    <rPh sb="1" eb="2">
      <t>ダイ</t>
    </rPh>
    <rPh sb="2" eb="3">
      <t>ヨン</t>
    </rPh>
    <rPh sb="3" eb="4">
      <t>メン</t>
    </rPh>
    <phoneticPr fontId="1"/>
  </si>
  <si>
    <t>建築物等に係る不具合等の概要</t>
    <rPh sb="0" eb="3">
      <t>ケンチクブツ</t>
    </rPh>
    <rPh sb="3" eb="4">
      <t>ナド</t>
    </rPh>
    <rPh sb="5" eb="6">
      <t>カカ</t>
    </rPh>
    <rPh sb="7" eb="10">
      <t>フグアイ</t>
    </rPh>
    <rPh sb="10" eb="11">
      <t>ナド</t>
    </rPh>
    <rPh sb="12" eb="14">
      <t>ガイヨウ</t>
    </rPh>
    <phoneticPr fontId="1"/>
  </si>
  <si>
    <t>不具合等を
把握した年月</t>
    <rPh sb="0" eb="3">
      <t>フグアイ</t>
    </rPh>
    <rPh sb="3" eb="4">
      <t>ナド</t>
    </rPh>
    <rPh sb="6" eb="8">
      <t>ハアク</t>
    </rPh>
    <rPh sb="10" eb="12">
      <t>ネンゲツ</t>
    </rPh>
    <phoneticPr fontId="1"/>
  </si>
  <si>
    <t>不具合等の概要</t>
    <rPh sb="0" eb="3">
      <t>フグアイ</t>
    </rPh>
    <rPh sb="3" eb="4">
      <t>ナド</t>
    </rPh>
    <rPh sb="5" eb="7">
      <t>ガイヨウ</t>
    </rPh>
    <phoneticPr fontId="1"/>
  </si>
  <si>
    <t>考えられる原因</t>
    <rPh sb="0" eb="1">
      <t>カンガ</t>
    </rPh>
    <rPh sb="5" eb="7">
      <t>ゲンイン</t>
    </rPh>
    <phoneticPr fontId="1"/>
  </si>
  <si>
    <t>改善（予定）
年月</t>
    <rPh sb="0" eb="2">
      <t>カイゼン</t>
    </rPh>
    <rPh sb="3" eb="5">
      <t>ヨテイ</t>
    </rPh>
    <rPh sb="7" eb="9">
      <t>ネンゲツ</t>
    </rPh>
    <phoneticPr fontId="1"/>
  </si>
  <si>
    <t>・</t>
    <phoneticPr fontId="3"/>
  </si>
  <si>
    <t>③</t>
    <phoneticPr fontId="3"/>
  </si>
  <si>
    <t>④</t>
    <phoneticPr fontId="3"/>
  </si>
  <si>
    <t>名称</t>
    <rPh sb="0" eb="2">
      <t>メイショウ</t>
    </rPh>
    <phoneticPr fontId="3"/>
  </si>
  <si>
    <t>所在地</t>
    <rPh sb="0" eb="3">
      <t>ショザイチ</t>
    </rPh>
    <phoneticPr fontId="3"/>
  </si>
  <si>
    <t>改善計画が未定の場合は、改善計画を策定の上「改善計画書」を作成して下記まで提出してください。ただし、報告後早期に改善が完了する場合は、「改善報告書」の提出のみとすることができます。</t>
    <rPh sb="0" eb="2">
      <t>カイゼン</t>
    </rPh>
    <rPh sb="2" eb="4">
      <t>ケイカク</t>
    </rPh>
    <rPh sb="5" eb="7">
      <t>ミテイ</t>
    </rPh>
    <rPh sb="8" eb="10">
      <t>バアイ</t>
    </rPh>
    <rPh sb="9" eb="10">
      <t>ゴウ</t>
    </rPh>
    <rPh sb="12" eb="14">
      <t>カイゼン</t>
    </rPh>
    <rPh sb="14" eb="16">
      <t>ケイカク</t>
    </rPh>
    <rPh sb="17" eb="19">
      <t>サクテイ</t>
    </rPh>
    <rPh sb="20" eb="21">
      <t>ウエ</t>
    </rPh>
    <rPh sb="22" eb="24">
      <t>カイゼン</t>
    </rPh>
    <rPh sb="24" eb="27">
      <t>ケイカクショ</t>
    </rPh>
    <rPh sb="29" eb="31">
      <t>サクセイ</t>
    </rPh>
    <rPh sb="33" eb="35">
      <t>カキ</t>
    </rPh>
    <rPh sb="37" eb="39">
      <t>テイシュツ</t>
    </rPh>
    <phoneticPr fontId="3"/>
  </si>
  <si>
    <t>昭和56年5月31日以前に建築確認を得て着工した建築物は、耐震診断を実施し、地震に対する安全性を調べていただくようお願いします。</t>
    <phoneticPr fontId="3"/>
  </si>
  <si>
    <t>吹付け石綿等の含有調査が未実施の建築物は、調査していただくようお願いします。</t>
    <phoneticPr fontId="3"/>
  </si>
  <si>
    <t>要是正やその他事項に係る
具体的な状況</t>
    <rPh sb="0" eb="1">
      <t>ヨウ</t>
    </rPh>
    <rPh sb="1" eb="3">
      <t>ゼセイ</t>
    </rPh>
    <rPh sb="6" eb="7">
      <t>タ</t>
    </rPh>
    <rPh sb="7" eb="9">
      <t>ジコウ</t>
    </rPh>
    <rPh sb="10" eb="11">
      <t>カカ</t>
    </rPh>
    <rPh sb="13" eb="16">
      <t>グタイテキ</t>
    </rPh>
    <rPh sb="17" eb="19">
      <t>ジョウキョウ</t>
    </rPh>
    <phoneticPr fontId="7"/>
  </si>
  <si>
    <t>改善策等の具体的な内容</t>
    <rPh sb="0" eb="2">
      <t>カイゼン</t>
    </rPh>
    <rPh sb="2" eb="3">
      <t>サク</t>
    </rPh>
    <rPh sb="3" eb="4">
      <t>ナド</t>
    </rPh>
    <rPh sb="5" eb="8">
      <t>グタイテキ</t>
    </rPh>
    <rPh sb="9" eb="11">
      <t>ナイヨウ</t>
    </rPh>
    <phoneticPr fontId="7"/>
  </si>
  <si>
    <t>前回の定期報告の内容について</t>
    <rPh sb="0" eb="2">
      <t>ゼンカイ</t>
    </rPh>
    <rPh sb="3" eb="5">
      <t>テイキ</t>
    </rPh>
    <rPh sb="5" eb="7">
      <t>ホウコク</t>
    </rPh>
    <rPh sb="8" eb="10">
      <t>ナイヨウ</t>
    </rPh>
    <phoneticPr fontId="3"/>
  </si>
  <si>
    <t>その他特記事項</t>
    <rPh sb="2" eb="3">
      <t>タ</t>
    </rPh>
    <rPh sb="3" eb="5">
      <t>トッキ</t>
    </rPh>
    <rPh sb="5" eb="7">
      <t>ジコウ</t>
    </rPh>
    <phoneticPr fontId="3"/>
  </si>
  <si>
    <t>月実施</t>
    <rPh sb="0" eb="1">
      <t>ガツ</t>
    </rPh>
    <rPh sb="1" eb="3">
      <t>ジッシ</t>
    </rPh>
    <phoneticPr fontId="1"/>
  </si>
  <si>
    <t>日実施</t>
    <rPh sb="0" eb="1">
      <t>ニチ</t>
    </rPh>
    <rPh sb="1" eb="3">
      <t>ジッシ</t>
    </rPh>
    <phoneticPr fontId="1"/>
  </si>
  <si>
    <t>番号</t>
    <rPh sb="0" eb="2">
      <t>バンゴウ</t>
    </rPh>
    <phoneticPr fontId="3"/>
  </si>
  <si>
    <t>調査項目</t>
    <rPh sb="0" eb="2">
      <t>チョウサ</t>
    </rPh>
    <rPh sb="2" eb="4">
      <t>コウモク</t>
    </rPh>
    <phoneticPr fontId="3"/>
  </si>
  <si>
    <t>部位</t>
    <rPh sb="0" eb="2">
      <t>ブイ</t>
    </rPh>
    <phoneticPr fontId="3"/>
  </si>
  <si>
    <t>特記事項</t>
    <rPh sb="0" eb="2">
      <t>トッキ</t>
    </rPh>
    <rPh sb="2" eb="4">
      <t>ジコウ</t>
    </rPh>
    <phoneticPr fontId="3"/>
  </si>
  <si>
    <t>要是正の指摘あり</t>
    <rPh sb="0" eb="1">
      <t>ヨウ</t>
    </rPh>
    <rPh sb="1" eb="3">
      <t>ゼセイ</t>
    </rPh>
    <rPh sb="4" eb="6">
      <t>シテキ</t>
    </rPh>
    <phoneticPr fontId="1"/>
  </si>
  <si>
    <t>指摘なし</t>
    <rPh sb="0" eb="2">
      <t>シテキ</t>
    </rPh>
    <phoneticPr fontId="1"/>
  </si>
  <si>
    <t>有</t>
    <rPh sb="0" eb="1">
      <t>アリ</t>
    </rPh>
    <phoneticPr fontId="1"/>
  </si>
  <si>
    <t>無</t>
    <rPh sb="0" eb="1">
      <t>ナシ</t>
    </rPh>
    <phoneticPr fontId="1"/>
  </si>
  <si>
    <t>既存不適格　）</t>
    <rPh sb="0" eb="2">
      <t>キゾン</t>
    </rPh>
    <rPh sb="2" eb="5">
      <t>フテキカク</t>
    </rPh>
    <phoneticPr fontId="1"/>
  </si>
  <si>
    <t>防火地域</t>
    <rPh sb="0" eb="2">
      <t>ボウカ</t>
    </rPh>
    <rPh sb="2" eb="4">
      <t>チイキ</t>
    </rPh>
    <phoneticPr fontId="1"/>
  </si>
  <si>
    <t>その他</t>
    <rPh sb="2" eb="3">
      <t>タ</t>
    </rPh>
    <phoneticPr fontId="1"/>
  </si>
  <si>
    <t>準防火地域</t>
    <rPh sb="0" eb="1">
      <t>ジュン</t>
    </rPh>
    <rPh sb="1" eb="3">
      <t>ボウカ</t>
    </rPh>
    <rPh sb="3" eb="5">
      <t>チイキ</t>
    </rPh>
    <phoneticPr fontId="1"/>
  </si>
  <si>
    <t>指定なし</t>
    <rPh sb="0" eb="2">
      <t>シテイ</t>
    </rPh>
    <phoneticPr fontId="1"/>
  </si>
  <si>
    <t>鉄筋コンクリート造</t>
    <rPh sb="0" eb="2">
      <t>テッキン</t>
    </rPh>
    <rPh sb="8" eb="9">
      <t>ゾウ</t>
    </rPh>
    <phoneticPr fontId="1"/>
  </si>
  <si>
    <t>鉄骨造</t>
    <rPh sb="0" eb="3">
      <t>テッコツゾウ</t>
    </rPh>
    <phoneticPr fontId="1"/>
  </si>
  <si>
    <t>鉄骨鉄筋コンクリート造</t>
    <rPh sb="0" eb="2">
      <t>テッコツ</t>
    </rPh>
    <rPh sb="2" eb="4">
      <t>テッキン</t>
    </rPh>
    <rPh sb="10" eb="11">
      <t>ゾウ</t>
    </rPh>
    <phoneticPr fontId="1"/>
  </si>
  <si>
    <t>その他　（</t>
    <rPh sb="2" eb="3">
      <t>タ</t>
    </rPh>
    <phoneticPr fontId="1"/>
  </si>
  <si>
    <t>）</t>
    <phoneticPr fontId="1"/>
  </si>
  <si>
    <t>耐火性能検証法</t>
    <rPh sb="0" eb="2">
      <t>タイカ</t>
    </rPh>
    <rPh sb="2" eb="4">
      <t>セイノウ</t>
    </rPh>
    <rPh sb="4" eb="7">
      <t>ケンショウホウ</t>
    </rPh>
    <phoneticPr fontId="1"/>
  </si>
  <si>
    <t>防火区画検証法</t>
    <rPh sb="0" eb="2">
      <t>ボウカ</t>
    </rPh>
    <rPh sb="2" eb="4">
      <t>クカク</t>
    </rPh>
    <rPh sb="4" eb="7">
      <t>ケンショウホウ</t>
    </rPh>
    <phoneticPr fontId="1"/>
  </si>
  <si>
    <t>区画避難安全検証法</t>
    <rPh sb="0" eb="2">
      <t>クカク</t>
    </rPh>
    <rPh sb="2" eb="4">
      <t>ヒナン</t>
    </rPh>
    <rPh sb="4" eb="6">
      <t>アンゼン</t>
    </rPh>
    <rPh sb="6" eb="9">
      <t>ケンショウホウ</t>
    </rPh>
    <phoneticPr fontId="1"/>
  </si>
  <si>
    <t>（</t>
    <phoneticPr fontId="1"/>
  </si>
  <si>
    <t>）階</t>
    <rPh sb="1" eb="2">
      <t>カイ</t>
    </rPh>
    <phoneticPr fontId="1"/>
  </si>
  <si>
    <t>階避難安全検証法</t>
    <rPh sb="0" eb="1">
      <t>カイ</t>
    </rPh>
    <rPh sb="1" eb="3">
      <t>ヒナン</t>
    </rPh>
    <rPh sb="3" eb="5">
      <t>アンゼン</t>
    </rPh>
    <rPh sb="5" eb="8">
      <t>ケンショウホウ</t>
    </rPh>
    <phoneticPr fontId="1"/>
  </si>
  <si>
    <t>全館避難安全検証法</t>
    <rPh sb="0" eb="2">
      <t>ゼンカン</t>
    </rPh>
    <rPh sb="2" eb="4">
      <t>ヒナン</t>
    </rPh>
    <rPh sb="4" eb="6">
      <t>アンゼン</t>
    </rPh>
    <rPh sb="6" eb="9">
      <t>ケンショウホウ</t>
    </rPh>
    <phoneticPr fontId="1"/>
  </si>
  <si>
    <t>各階平面図あり）</t>
    <rPh sb="0" eb="2">
      <t>カクカイ</t>
    </rPh>
    <rPh sb="2" eb="5">
      <t>ヘイメンズ</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</si>
  <si>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</si>
  <si>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</si>
  <si>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</si>
  <si>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</si>
  <si>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t>
    <phoneticPr fontId="1"/>
  </si>
  <si>
    <t>管理者とは：建物の維持管理について権限を持っている者を指します。</t>
    <rPh sb="0" eb="3">
      <t>カンリシャ</t>
    </rPh>
    <rPh sb="6" eb="8">
      <t>タテモノ</t>
    </rPh>
    <rPh sb="9" eb="11">
      <t>イジ</t>
    </rPh>
    <rPh sb="11" eb="13">
      <t>カンリ</t>
    </rPh>
    <rPh sb="17" eb="19">
      <t>ケンゲン</t>
    </rPh>
    <rPh sb="20" eb="21">
      <t>モ</t>
    </rPh>
    <rPh sb="25" eb="26">
      <t>モノ</t>
    </rPh>
    <rPh sb="27" eb="28">
      <t>サ</t>
    </rPh>
    <phoneticPr fontId="1"/>
  </si>
  <si>
    <t>管理組合の場合は、代表者や理事長名としてください。</t>
    <rPh sb="0" eb="2">
      <t>カンリ</t>
    </rPh>
    <rPh sb="2" eb="4">
      <t>クミアイ</t>
    </rPh>
    <rPh sb="5" eb="7">
      <t>バアイ</t>
    </rPh>
    <rPh sb="9" eb="12">
      <t>ダイヒョウシャ</t>
    </rPh>
    <rPh sb="13" eb="16">
      <t>リジチョウ</t>
    </rPh>
    <rPh sb="16" eb="17">
      <t>メイ</t>
    </rPh>
    <phoneticPr fontId="1"/>
  </si>
  <si>
    <t>←</t>
    <phoneticPr fontId="1"/>
  </si>
  <si>
    <t>←</t>
    <phoneticPr fontId="1"/>
  </si>
  <si>
    <t>有</t>
    <rPh sb="0" eb="1">
      <t>アリ</t>
    </rPh>
    <phoneticPr fontId="1"/>
  </si>
  <si>
    <t>無</t>
    <rPh sb="0" eb="1">
      <t>ナシ</t>
    </rPh>
    <phoneticPr fontId="1"/>
  </si>
  <si>
    <t>対象外</t>
    <rPh sb="0" eb="3">
      <t>タイショウガイ</t>
    </rPh>
    <phoneticPr fontId="1"/>
  </si>
  <si>
    <t>（該当する室）</t>
    <rPh sb="1" eb="3">
      <t>ガイトウ</t>
    </rPh>
    <rPh sb="5" eb="6">
      <t>シツ</t>
    </rPh>
    <phoneticPr fontId="1"/>
  </si>
  <si>
    <t>実施済</t>
    <rPh sb="0" eb="2">
      <t>ジッシ</t>
    </rPh>
    <rPh sb="2" eb="3">
      <t>スミ</t>
    </rPh>
    <phoneticPr fontId="1"/>
  </si>
  <si>
    <t>改善予定</t>
    <rPh sb="0" eb="2">
      <t>カイゼン</t>
    </rPh>
    <rPh sb="2" eb="4">
      <t>ヨテイ</t>
    </rPh>
    <phoneticPr fontId="1"/>
  </si>
  <si>
    <t>（令和</t>
    <rPh sb="1" eb="3">
      <t>レイワ</t>
    </rPh>
    <phoneticPr fontId="1"/>
  </si>
  <si>
    <t>年</t>
    <rPh sb="0" eb="1">
      <t>ネン</t>
    </rPh>
    <phoneticPr fontId="1"/>
  </si>
  <si>
    <t>調査者が3名以上の場合は、調査者の概要を別紙で添付してください。</t>
    <rPh sb="0" eb="3">
      <t>チョウサシャ</t>
    </rPh>
    <rPh sb="5" eb="6">
      <t>メイ</t>
    </rPh>
    <rPh sb="6" eb="8">
      <t>イジョウ</t>
    </rPh>
    <rPh sb="9" eb="11">
      <t>バアイ</t>
    </rPh>
    <rPh sb="13" eb="16">
      <t>チョウサシャ</t>
    </rPh>
    <rPh sb="17" eb="19">
      <t>ガイヨウ</t>
    </rPh>
    <rPh sb="20" eb="22">
      <t>ベッシ</t>
    </rPh>
    <rPh sb="23" eb="25">
      <t>テンプ</t>
    </rPh>
    <phoneticPr fontId="1"/>
  </si>
  <si>
    <t>階別用途別面積表</t>
    <rPh sb="0" eb="1">
      <t>カイ</t>
    </rPh>
    <rPh sb="1" eb="2">
      <t>ベツ</t>
    </rPh>
    <rPh sb="2" eb="4">
      <t>ヨウト</t>
    </rPh>
    <rPh sb="4" eb="5">
      <t>ベツ</t>
    </rPh>
    <rPh sb="5" eb="7">
      <t>メンセキ</t>
    </rPh>
    <rPh sb="7" eb="8">
      <t>ヒョウ</t>
    </rPh>
    <phoneticPr fontId="1"/>
  </si>
  <si>
    <t>（別紙）</t>
    <rPh sb="1" eb="3">
      <t>ベッシ</t>
    </rPh>
    <phoneticPr fontId="3"/>
  </si>
  <si>
    <t>所有者と同一の場合は「所有者と同一」の欄に☑を入れ、</t>
    <rPh sb="0" eb="3">
      <t>ショユウシャ</t>
    </rPh>
    <rPh sb="4" eb="6">
      <t>ドウイツ</t>
    </rPh>
    <rPh sb="7" eb="9">
      <t>バアイ</t>
    </rPh>
    <rPh sb="11" eb="14">
      <t>ショユウシャ</t>
    </rPh>
    <rPh sb="15" eb="17">
      <t>ドウイツ</t>
    </rPh>
    <rPh sb="19" eb="20">
      <t>ラン</t>
    </rPh>
    <rPh sb="23" eb="24">
      <t>イ</t>
    </rPh>
    <phoneticPr fontId="1"/>
  </si>
  <si>
    <t>管理者欄は空欄とすることができます。</t>
    <phoneticPr fontId="1"/>
  </si>
  <si>
    <t>※</t>
    <phoneticPr fontId="1"/>
  </si>
  <si>
    <t>実施した時期（年月）</t>
    <rPh sb="0" eb="2">
      <t>ジッシ</t>
    </rPh>
    <rPh sb="4" eb="6">
      <t>ジキ</t>
    </rPh>
    <rPh sb="7" eb="9">
      <t>ネンゲツ</t>
    </rPh>
    <phoneticPr fontId="3"/>
  </si>
  <si>
    <t>事故・異常等の発生状況</t>
    <rPh sb="0" eb="2">
      <t>ジコ</t>
    </rPh>
    <rPh sb="3" eb="5">
      <t>イジョウ</t>
    </rPh>
    <rPh sb="5" eb="6">
      <t>ナド</t>
    </rPh>
    <rPh sb="7" eb="9">
      <t>ハッセイ</t>
    </rPh>
    <rPh sb="9" eb="11">
      <t>ジョウキョウ</t>
    </rPh>
    <phoneticPr fontId="3"/>
  </si>
  <si>
    <t>有</t>
    <rPh sb="0" eb="1">
      <t>アリ</t>
    </rPh>
    <phoneticPr fontId="3"/>
  </si>
  <si>
    <t>無</t>
    <rPh sb="0" eb="1">
      <t>ナシ</t>
    </rPh>
    <phoneticPr fontId="3"/>
  </si>
  <si>
    <t>完了</t>
    <rPh sb="0" eb="2">
      <t>カンリョウ</t>
    </rPh>
    <phoneticPr fontId="3"/>
  </si>
  <si>
    <t>未定</t>
    <rPh sb="0" eb="2">
      <t>ミテイ</t>
    </rPh>
    <phoneticPr fontId="3"/>
  </si>
  <si>
    <t>前回調査で特に指摘事項なし。</t>
    <rPh sb="0" eb="2">
      <t>ゼンカイ</t>
    </rPh>
    <rPh sb="2" eb="4">
      <t>チョウサ</t>
    </rPh>
    <rPh sb="5" eb="6">
      <t>トク</t>
    </rPh>
    <rPh sb="7" eb="9">
      <t>シテキ</t>
    </rPh>
    <rPh sb="9" eb="11">
      <t>ジコウ</t>
    </rPh>
    <phoneticPr fontId="3"/>
  </si>
  <si>
    <t>改善箇所</t>
    <rPh sb="0" eb="2">
      <t>カイゼン</t>
    </rPh>
    <rPh sb="2" eb="4">
      <t>カショ</t>
    </rPh>
    <phoneticPr fontId="3"/>
  </si>
  <si>
    <t>神戸市建築指導部による査察・指導等の状況について</t>
    <rPh sb="0" eb="3">
      <t>コウベシ</t>
    </rPh>
    <rPh sb="3" eb="5">
      <t>ケンチク</t>
    </rPh>
    <rPh sb="5" eb="7">
      <t>シドウ</t>
    </rPh>
    <rPh sb="7" eb="8">
      <t>ブ</t>
    </rPh>
    <rPh sb="11" eb="13">
      <t>ササツ</t>
    </rPh>
    <rPh sb="14" eb="16">
      <t>シドウ</t>
    </rPh>
    <rPh sb="16" eb="17">
      <t>ナド</t>
    </rPh>
    <rPh sb="18" eb="20">
      <t>ジョウキョウ</t>
    </rPh>
    <phoneticPr fontId="3"/>
  </si>
  <si>
    <t>掲示している</t>
    <rPh sb="0" eb="2">
      <t>ケイジ</t>
    </rPh>
    <phoneticPr fontId="3"/>
  </si>
  <si>
    <t>掲示していない</t>
    <rPh sb="0" eb="2">
      <t>ケイジ</t>
    </rPh>
    <phoneticPr fontId="3"/>
  </si>
  <si>
    <t>その他（初回点検等）</t>
    <rPh sb="2" eb="3">
      <t>タ</t>
    </rPh>
    <rPh sb="4" eb="6">
      <t>ショカイ</t>
    </rPh>
    <rPh sb="6" eb="8">
      <t>テンケン</t>
    </rPh>
    <rPh sb="8" eb="9">
      <t>ナド</t>
    </rPh>
    <phoneticPr fontId="3"/>
  </si>
  <si>
    <t>概要（</t>
    <rPh sb="0" eb="2">
      <t>ガイヨウ</t>
    </rPh>
    <phoneticPr fontId="1"/>
  </si>
  <si>
    <t>今回の報告で「要是正」とした項目を記載する必要はありません。</t>
    <rPh sb="0" eb="2">
      <t>コンカイ</t>
    </rPh>
    <rPh sb="3" eb="5">
      <t>ホウコク</t>
    </rPh>
    <rPh sb="7" eb="8">
      <t>ヨウ</t>
    </rPh>
    <rPh sb="8" eb="10">
      <t>ゼセイ</t>
    </rPh>
    <rPh sb="14" eb="16">
      <t>コウモク</t>
    </rPh>
    <rPh sb="17" eb="19">
      <t>キサイ</t>
    </rPh>
    <rPh sb="21" eb="23">
      <t>ヒツヨウ</t>
    </rPh>
    <phoneticPr fontId="1"/>
  </si>
  <si>
    <t>不具合とは…屋根ふき材、内装材、外装材等および広告塔、装飾等その他</t>
    <rPh sb="0" eb="3">
      <t>フグアイ</t>
    </rPh>
    <rPh sb="6" eb="8">
      <t>ヤネ</t>
    </rPh>
    <rPh sb="10" eb="11">
      <t>ザイ</t>
    </rPh>
    <rPh sb="12" eb="14">
      <t>ナイソウ</t>
    </rPh>
    <rPh sb="14" eb="15">
      <t>ザイ</t>
    </rPh>
    <rPh sb="16" eb="19">
      <t>ガイソウザイ</t>
    </rPh>
    <rPh sb="19" eb="20">
      <t>ナド</t>
    </rPh>
    <rPh sb="23" eb="26">
      <t>コウコクトウ</t>
    </rPh>
    <rPh sb="27" eb="29">
      <t>ソウショク</t>
    </rPh>
    <rPh sb="29" eb="30">
      <t>トウ</t>
    </rPh>
    <rPh sb="32" eb="33">
      <t>タ</t>
    </rPh>
    <phoneticPr fontId="1"/>
  </si>
  <si>
    <t>建築物の屋外に取り付けられたものの脱落、防火設備等の異常動作等を指します。</t>
    <rPh sb="4" eb="6">
      <t>オクガイ</t>
    </rPh>
    <rPh sb="7" eb="8">
      <t>ト</t>
    </rPh>
    <rPh sb="9" eb="10">
      <t>ツ</t>
    </rPh>
    <rPh sb="17" eb="19">
      <t>ダツラク</t>
    </rPh>
    <rPh sb="20" eb="22">
      <t>ボウカ</t>
    </rPh>
    <rPh sb="22" eb="24">
      <t>セツビ</t>
    </rPh>
    <rPh sb="24" eb="25">
      <t>ナド</t>
    </rPh>
    <rPh sb="26" eb="28">
      <t>イジョウ</t>
    </rPh>
    <rPh sb="28" eb="30">
      <t>ドウサ</t>
    </rPh>
    <rPh sb="30" eb="31">
      <t>ナド</t>
    </rPh>
    <rPh sb="32" eb="33">
      <t>サ</t>
    </rPh>
    <phoneticPr fontId="1"/>
  </si>
  <si>
    <t>要是正</t>
    <rPh sb="0" eb="1">
      <t>ヨウ</t>
    </rPh>
    <rPh sb="1" eb="3">
      <t>ゼセイ</t>
    </rPh>
    <phoneticPr fontId="3"/>
  </si>
  <si>
    <t>その他</t>
    <rPh sb="2" eb="3">
      <t>タ</t>
    </rPh>
    <phoneticPr fontId="3"/>
  </si>
  <si>
    <t>調査結果</t>
    <rPh sb="0" eb="2">
      <t>チョウサ</t>
    </rPh>
    <rPh sb="2" eb="4">
      <t>ケッカ</t>
    </rPh>
    <phoneticPr fontId="3"/>
  </si>
  <si>
    <t>チェック欄</t>
    <rPh sb="4" eb="5">
      <t>ラン</t>
    </rPh>
    <phoneticPr fontId="3"/>
  </si>
  <si>
    <t>タイル、石貼り等、モルタル等の劣化及び損傷の状況</t>
    <rPh sb="13" eb="14">
      <t>トウ</t>
    </rPh>
    <rPh sb="15" eb="17">
      <t>レッカ</t>
    </rPh>
    <rPh sb="17" eb="19">
      <t>オ</t>
    </rPh>
    <rPh sb="19" eb="21">
      <t>ソンショウ</t>
    </rPh>
    <rPh sb="22" eb="24">
      <t>ジョウキョウ</t>
    </rPh>
    <phoneticPr fontId="7"/>
  </si>
  <si>
    <t>令第112条第1項、4項、5項、第7項から第10項までの各項に規定する区画の状況</t>
    <rPh sb="11" eb="12">
      <t>コウ</t>
    </rPh>
    <rPh sb="14" eb="15">
      <t>コウ</t>
    </rPh>
    <rPh sb="38" eb="40">
      <t>ジョウキョウ</t>
    </rPh>
    <phoneticPr fontId="7"/>
  </si>
  <si>
    <t>自動的に転記されたもの以外の写真を添付したい場合は、あらかじめ入力されている数式を削除の上適宜記入してください。</t>
    <rPh sb="0" eb="3">
      <t>ジドウテキ</t>
    </rPh>
    <rPh sb="4" eb="6">
      <t>テンキ</t>
    </rPh>
    <rPh sb="11" eb="13">
      <t>イガイ</t>
    </rPh>
    <rPh sb="14" eb="16">
      <t>シャシン</t>
    </rPh>
    <rPh sb="17" eb="19">
      <t>テンプ</t>
    </rPh>
    <rPh sb="22" eb="24">
      <t>バアイ</t>
    </rPh>
    <rPh sb="31" eb="33">
      <t>ニュウリョク</t>
    </rPh>
    <rPh sb="38" eb="40">
      <t>スウシキ</t>
    </rPh>
    <rPh sb="41" eb="43">
      <t>サクジョ</t>
    </rPh>
    <rPh sb="44" eb="45">
      <t>ウエ</t>
    </rPh>
    <rPh sb="45" eb="47">
      <t>テキギ</t>
    </rPh>
    <rPh sb="47" eb="49">
      <t>キニュウ</t>
    </rPh>
    <phoneticPr fontId="3"/>
  </si>
  <si>
    <t>・</t>
    <phoneticPr fontId="1"/>
  </si>
  <si>
    <t>この欄には、</t>
    <rPh sb="2" eb="3">
      <t>ラン</t>
    </rPh>
    <phoneticPr fontId="1"/>
  </si>
  <si>
    <t>概要書</t>
    <rPh sb="0" eb="3">
      <t>ガイヨウショ</t>
    </rPh>
    <phoneticPr fontId="3"/>
  </si>
  <si>
    <t>※</t>
    <phoneticPr fontId="3"/>
  </si>
  <si>
    <t>1表紙</t>
    <rPh sb="1" eb="3">
      <t>ヒョウシ</t>
    </rPh>
    <phoneticPr fontId="3"/>
  </si>
  <si>
    <t>3履歴事項</t>
    <rPh sb="1" eb="3">
      <t>リレキ</t>
    </rPh>
    <rPh sb="3" eb="5">
      <t>ジコウ</t>
    </rPh>
    <phoneticPr fontId="3"/>
  </si>
  <si>
    <t>（飛散防止措置　無）</t>
    <rPh sb="1" eb="3">
      <t>ヒサン</t>
    </rPh>
    <rPh sb="3" eb="5">
      <t>ボウシ</t>
    </rPh>
    <rPh sb="5" eb="7">
      <t>ソチ</t>
    </rPh>
    <rPh sb="8" eb="9">
      <t>ナシ</t>
    </rPh>
    <phoneticPr fontId="1"/>
  </si>
  <si>
    <t>所有者が複数の場合は、併記するか、</t>
    <rPh sb="0" eb="3">
      <t>ショユウシャ</t>
    </rPh>
    <rPh sb="4" eb="6">
      <t>フクスウ</t>
    </rPh>
    <rPh sb="7" eb="9">
      <t>バアイ</t>
    </rPh>
    <rPh sb="11" eb="13">
      <t>ヘイキ</t>
    </rPh>
    <phoneticPr fontId="1"/>
  </si>
  <si>
    <t>「○○区分所有者一同」「○○管理組合一同」等としてください。</t>
    <rPh sb="14" eb="16">
      <t>カンリ</t>
    </rPh>
    <rPh sb="16" eb="18">
      <t>クミアイ</t>
    </rPh>
    <rPh sb="18" eb="20">
      <t>イチドウ</t>
    </rPh>
    <rPh sb="21" eb="22">
      <t>ナド</t>
    </rPh>
    <phoneticPr fontId="1"/>
  </si>
  <si>
    <t>建築士資格で、業として調査・報告を行う場合は建築士事務所登録が必要です。</t>
    <rPh sb="0" eb="3">
      <t>ケンチクシ</t>
    </rPh>
    <rPh sb="3" eb="5">
      <t>シカク</t>
    </rPh>
    <rPh sb="7" eb="8">
      <t>ギョウ</t>
    </rPh>
    <rPh sb="11" eb="13">
      <t>チョウサ</t>
    </rPh>
    <rPh sb="14" eb="16">
      <t>ホウコク</t>
    </rPh>
    <rPh sb="17" eb="18">
      <t>オコナ</t>
    </rPh>
    <rPh sb="19" eb="21">
      <t>バアイ</t>
    </rPh>
    <rPh sb="22" eb="25">
      <t>ケンチクシ</t>
    </rPh>
    <rPh sb="25" eb="27">
      <t>ジム</t>
    </rPh>
    <rPh sb="27" eb="28">
      <t>ショ</t>
    </rPh>
    <rPh sb="28" eb="30">
      <t>トウロク</t>
    </rPh>
    <rPh sb="31" eb="33">
      <t>ヒツヨウ</t>
    </rPh>
    <phoneticPr fontId="1"/>
  </si>
  <si>
    <t>建築士と特定建築物調査員のどちらかでかまいません。</t>
    <rPh sb="0" eb="3">
      <t>ケンチクシ</t>
    </rPh>
    <rPh sb="4" eb="6">
      <t>トクテイ</t>
    </rPh>
    <rPh sb="6" eb="9">
      <t>ケンチクブツ</t>
    </rPh>
    <rPh sb="9" eb="11">
      <t>チョウサ</t>
    </rPh>
    <rPh sb="11" eb="12">
      <t>イン</t>
    </rPh>
    <phoneticPr fontId="1"/>
  </si>
  <si>
    <t>主たる用途が複数の場合は、代表となるそれぞれを明記してください。</t>
    <rPh sb="0" eb="1">
      <t>シュ</t>
    </rPh>
    <rPh sb="3" eb="5">
      <t>ヨウト</t>
    </rPh>
    <rPh sb="6" eb="8">
      <t>フクスウ</t>
    </rPh>
    <rPh sb="9" eb="11">
      <t>バアイ</t>
    </rPh>
    <rPh sb="13" eb="15">
      <t>ダイヒョウ</t>
    </rPh>
    <rPh sb="23" eb="25">
      <t>メイキ</t>
    </rPh>
    <phoneticPr fontId="1"/>
  </si>
  <si>
    <t>←</t>
    <phoneticPr fontId="1"/>
  </si>
  <si>
    <t>用途</t>
    <rPh sb="0" eb="2">
      <t>ヨウト</t>
    </rPh>
    <phoneticPr fontId="1"/>
  </si>
  <si>
    <t>(表示階)</t>
    <rPh sb="1" eb="3">
      <t>ヒョウジ</t>
    </rPh>
    <rPh sb="3" eb="4">
      <t>カイ</t>
    </rPh>
    <phoneticPr fontId="1"/>
  </si>
  <si>
    <t>（傾斜地等の建物は現地の階数表示と異なる場合があります）</t>
    <rPh sb="1" eb="4">
      <t>ケイシャチ</t>
    </rPh>
    <rPh sb="4" eb="5">
      <t>ナド</t>
    </rPh>
    <rPh sb="6" eb="8">
      <t>タテモノ</t>
    </rPh>
    <rPh sb="9" eb="11">
      <t>ゲンチ</t>
    </rPh>
    <rPh sb="12" eb="14">
      <t>カイスウ</t>
    </rPh>
    <rPh sb="14" eb="16">
      <t>ヒョウジ</t>
    </rPh>
    <rPh sb="17" eb="18">
      <t>コト</t>
    </rPh>
    <rPh sb="20" eb="22">
      <t>バアイ</t>
    </rPh>
    <phoneticPr fontId="1"/>
  </si>
  <si>
    <t>有</t>
    <rPh sb="0" eb="1">
      <t>アリ</t>
    </rPh>
    <phoneticPr fontId="3"/>
  </si>
  <si>
    <t>（</t>
    <phoneticPr fontId="3"/>
  </si>
  <si>
    <t>全館</t>
    <rPh sb="0" eb="2">
      <t>ゼンカン</t>
    </rPh>
    <phoneticPr fontId="3"/>
  </si>
  <si>
    <t>一部（</t>
    <rPh sb="0" eb="2">
      <t>イチブ</t>
    </rPh>
    <phoneticPr fontId="3"/>
  </si>
  <si>
    <t>）</t>
    <phoneticPr fontId="3"/>
  </si>
  <si>
    <t>））</t>
    <phoneticPr fontId="3"/>
  </si>
  <si>
    <t>無</t>
    <rPh sb="0" eb="1">
      <t>ナシ</t>
    </rPh>
    <phoneticPr fontId="3"/>
  </si>
  <si>
    <t>改善予定</t>
    <rPh sb="0" eb="2">
      <t>カイゼン</t>
    </rPh>
    <rPh sb="2" eb="4">
      <t>ヨテイ</t>
    </rPh>
    <phoneticPr fontId="3"/>
  </si>
  <si>
    <t>前回調査での指摘事項の中で、未是正のものがある。</t>
    <rPh sb="0" eb="2">
      <t>ゼンカイ</t>
    </rPh>
    <rPh sb="2" eb="4">
      <t>チョウサ</t>
    </rPh>
    <rPh sb="6" eb="8">
      <t>シテキ</t>
    </rPh>
    <rPh sb="8" eb="10">
      <t>ジコウ</t>
    </rPh>
    <rPh sb="11" eb="12">
      <t>ナカ</t>
    </rPh>
    <rPh sb="14" eb="15">
      <t>ミ</t>
    </rPh>
    <rPh sb="15" eb="17">
      <t>ゼセイ</t>
    </rPh>
    <phoneticPr fontId="3"/>
  </si>
  <si>
    <t>一部改善済の場合は、「下記の項目が改善・是正されていた」と</t>
    <rPh sb="0" eb="2">
      <t>イチブ</t>
    </rPh>
    <rPh sb="2" eb="4">
      <t>カイゼン</t>
    </rPh>
    <rPh sb="4" eb="5">
      <t>スミ</t>
    </rPh>
    <rPh sb="6" eb="8">
      <t>バアイ</t>
    </rPh>
    <rPh sb="11" eb="13">
      <t>カキ</t>
    </rPh>
    <rPh sb="14" eb="16">
      <t>コウモク</t>
    </rPh>
    <rPh sb="17" eb="19">
      <t>カイゼン</t>
    </rPh>
    <rPh sb="20" eb="22">
      <t>ゼセイ</t>
    </rPh>
    <phoneticPr fontId="3"/>
  </si>
  <si>
    <t>「未是正のものがある」の両方に☑をしてください。</t>
    <rPh sb="12" eb="14">
      <t>リョウホウ</t>
    </rPh>
    <phoneticPr fontId="3"/>
  </si>
  <si>
    <t>←</t>
    <phoneticPr fontId="3"/>
  </si>
  <si>
    <t>前回調査での指摘事項の中で、下記の項目が改善・是正されていた。</t>
    <rPh sb="0" eb="2">
      <t>ゼンカイ</t>
    </rPh>
    <rPh sb="2" eb="4">
      <t>チョウサ</t>
    </rPh>
    <rPh sb="6" eb="8">
      <t>シテキ</t>
    </rPh>
    <rPh sb="8" eb="10">
      <t>ジコウ</t>
    </rPh>
    <rPh sb="11" eb="12">
      <t>ナカ</t>
    </rPh>
    <rPh sb="14" eb="16">
      <t>カキ</t>
    </rPh>
    <rPh sb="17" eb="19">
      <t>コウモク</t>
    </rPh>
    <rPh sb="20" eb="22">
      <t>カイゼン</t>
    </rPh>
    <rPh sb="23" eb="25">
      <t>ゼセイ</t>
    </rPh>
    <phoneticPr fontId="3"/>
  </si>
  <si>
    <t>備考（</t>
    <rPh sb="0" eb="2">
      <t>ビコウ</t>
    </rPh>
    <phoneticPr fontId="3"/>
  </si>
  <si>
    <t>構造</t>
    <rPh sb="0" eb="2">
      <t>コウゾウ</t>
    </rPh>
    <phoneticPr fontId="3"/>
  </si>
  <si>
    <t>建築面積</t>
    <rPh sb="0" eb="2">
      <t>ケンチク</t>
    </rPh>
    <rPh sb="2" eb="4">
      <t>メンセキ</t>
    </rPh>
    <phoneticPr fontId="3"/>
  </si>
  <si>
    <t>延べ面積</t>
    <rPh sb="0" eb="1">
      <t>ノ</t>
    </rPh>
    <rPh sb="2" eb="4">
      <t>メンセキ</t>
    </rPh>
    <phoneticPr fontId="3"/>
  </si>
  <si>
    <t>主要用途</t>
    <rPh sb="0" eb="2">
      <t>シュヨウ</t>
    </rPh>
    <rPh sb="2" eb="4">
      <t>ヨウト</t>
    </rPh>
    <phoneticPr fontId="3"/>
  </si>
  <si>
    <t>防火地域</t>
    <rPh sb="0" eb="2">
      <t>ボウカ</t>
    </rPh>
    <rPh sb="2" eb="4">
      <t>チイキ</t>
    </rPh>
    <phoneticPr fontId="3"/>
  </si>
  <si>
    <t>㎡</t>
    <phoneticPr fontId="3"/>
  </si>
  <si>
    <t>機械換気設備</t>
    <rPh sb="0" eb="2">
      <t>キカイ</t>
    </rPh>
    <rPh sb="2" eb="4">
      <t>カンキ</t>
    </rPh>
    <rPh sb="4" eb="6">
      <t>セツビ</t>
    </rPh>
    <phoneticPr fontId="3"/>
  </si>
  <si>
    <t>機械排煙設備</t>
    <rPh sb="0" eb="2">
      <t>キカイ</t>
    </rPh>
    <rPh sb="2" eb="4">
      <t>ハイエン</t>
    </rPh>
    <rPh sb="4" eb="6">
      <t>セツビ</t>
    </rPh>
    <phoneticPr fontId="3"/>
  </si>
  <si>
    <t>非常用照明設備</t>
    <rPh sb="0" eb="3">
      <t>ヒジョウヨウ</t>
    </rPh>
    <rPh sb="3" eb="5">
      <t>ショウメイ</t>
    </rPh>
    <rPh sb="5" eb="7">
      <t>セツビ</t>
    </rPh>
    <phoneticPr fontId="3"/>
  </si>
  <si>
    <t>有</t>
    <rPh sb="0" eb="1">
      <t>アリ</t>
    </rPh>
    <phoneticPr fontId="3"/>
  </si>
  <si>
    <t>無</t>
    <rPh sb="0" eb="1">
      <t>ナシ</t>
    </rPh>
    <phoneticPr fontId="3"/>
  </si>
  <si>
    <t>（随時閉鎖又は作動できるもの（防火ダンパーを除く））</t>
    <rPh sb="1" eb="3">
      <t>ズイジ</t>
    </rPh>
    <rPh sb="3" eb="5">
      <t>ヘイサ</t>
    </rPh>
    <rPh sb="5" eb="6">
      <t>マタ</t>
    </rPh>
    <rPh sb="7" eb="9">
      <t>サドウ</t>
    </rPh>
    <rPh sb="15" eb="17">
      <t>ボウカ</t>
    </rPh>
    <rPh sb="22" eb="23">
      <t>ノゾ</t>
    </rPh>
    <phoneticPr fontId="3"/>
  </si>
  <si>
    <t>建築物の概要</t>
    <rPh sb="0" eb="3">
      <t>ケンチクブツ</t>
    </rPh>
    <rPh sb="4" eb="6">
      <t>ガイヨウ</t>
    </rPh>
    <phoneticPr fontId="3"/>
  </si>
  <si>
    <t>住所</t>
    <rPh sb="0" eb="2">
      <t>ジュウショ</t>
    </rPh>
    <phoneticPr fontId="3"/>
  </si>
  <si>
    <t>氏名</t>
    <rPh sb="0" eb="2">
      <t>シメイ</t>
    </rPh>
    <phoneticPr fontId="3"/>
  </si>
  <si>
    <t>報告者</t>
    <rPh sb="0" eb="3">
      <t>ホウコクシャ</t>
    </rPh>
    <phoneticPr fontId="3"/>
  </si>
  <si>
    <t>敷地面積</t>
    <rPh sb="0" eb="2">
      <t>シキチ</t>
    </rPh>
    <rPh sb="2" eb="4">
      <t>メンセキ</t>
    </rPh>
    <phoneticPr fontId="3"/>
  </si>
  <si>
    <t>-</t>
    <phoneticPr fontId="3"/>
  </si>
  <si>
    <t>-</t>
    <phoneticPr fontId="1"/>
  </si>
  <si>
    <t>☐</t>
  </si>
  <si>
    <t>☑</t>
  </si>
  <si>
    <t>コード番号</t>
    <rPh sb="3" eb="5">
      <t>バンゴウ</t>
    </rPh>
    <phoneticPr fontId="3"/>
  </si>
  <si>
    <t>建築確認</t>
    <rPh sb="0" eb="2">
      <t>ケンチク</t>
    </rPh>
    <rPh sb="2" eb="4">
      <t>カクニン</t>
    </rPh>
    <phoneticPr fontId="3"/>
  </si>
  <si>
    <t>年</t>
    <rPh sb="0" eb="1">
      <t>ネン</t>
    </rPh>
    <phoneticPr fontId="3"/>
  </si>
  <si>
    <t>月</t>
    <rPh sb="0" eb="1">
      <t>ガツ</t>
    </rPh>
    <phoneticPr fontId="3"/>
  </si>
  <si>
    <t>日</t>
    <rPh sb="0" eb="1">
      <t>ニチ</t>
    </rPh>
    <phoneticPr fontId="3"/>
  </si>
  <si>
    <t>直近</t>
    <rPh sb="0" eb="2">
      <t>チョッキン</t>
    </rPh>
    <phoneticPr fontId="3"/>
  </si>
  <si>
    <t>第</t>
    <rPh sb="0" eb="1">
      <t>ダイ</t>
    </rPh>
    <phoneticPr fontId="3"/>
  </si>
  <si>
    <t>号</t>
    <rPh sb="0" eb="1">
      <t>ゴウ</t>
    </rPh>
    <phoneticPr fontId="3"/>
  </si>
  <si>
    <t>地上</t>
    <rPh sb="0" eb="2">
      <t>チジョウ</t>
    </rPh>
    <phoneticPr fontId="3"/>
  </si>
  <si>
    <t>階</t>
    <rPh sb="0" eb="1">
      <t>カイ</t>
    </rPh>
    <phoneticPr fontId="3"/>
  </si>
  <si>
    <t>地下</t>
    <rPh sb="0" eb="2">
      <t>チカ</t>
    </rPh>
    <phoneticPr fontId="3"/>
  </si>
  <si>
    <t>階数</t>
    <rPh sb="0" eb="2">
      <t>カイスウ</t>
    </rPh>
    <phoneticPr fontId="3"/>
  </si>
  <si>
    <t>分譲</t>
    <rPh sb="0" eb="2">
      <t>ブンジョウ</t>
    </rPh>
    <phoneticPr fontId="3"/>
  </si>
  <si>
    <t>賃貸</t>
    <rPh sb="0" eb="2">
      <t>チンタイ</t>
    </rPh>
    <phoneticPr fontId="3"/>
  </si>
  <si>
    <t>）戸</t>
    <rPh sb="1" eb="2">
      <t>ト</t>
    </rPh>
    <phoneticPr fontId="3"/>
  </si>
  <si>
    <t>住戸数　（</t>
    <rPh sb="0" eb="2">
      <t>ジュウコ</t>
    </rPh>
    <rPh sb="2" eb="3">
      <t>スウ</t>
    </rPh>
    <phoneticPr fontId="3"/>
  </si>
  <si>
    <t>特殊建築物等定期調査報告書</t>
    <phoneticPr fontId="3"/>
  </si>
  <si>
    <t>　</t>
    <phoneticPr fontId="3"/>
  </si>
  <si>
    <t>詳細は返却した報告書副本をご確認ください。</t>
    <rPh sb="0" eb="2">
      <t>ショウサイ</t>
    </rPh>
    <rPh sb="3" eb="5">
      <t>ヘンキャク</t>
    </rPh>
    <rPh sb="7" eb="10">
      <t>ホウコクショ</t>
    </rPh>
    <rPh sb="10" eb="12">
      <t>フクホン</t>
    </rPh>
    <rPh sb="14" eb="16">
      <t>カクニン</t>
    </rPh>
    <phoneticPr fontId="3"/>
  </si>
  <si>
    <t>指定を受けていない地域は全て「☑その他（法22条区域）」です。</t>
    <rPh sb="18" eb="19">
      <t>タ</t>
    </rPh>
    <rPh sb="20" eb="21">
      <t>ホウ</t>
    </rPh>
    <rPh sb="23" eb="24">
      <t>ジョウ</t>
    </rPh>
    <rPh sb="24" eb="26">
      <t>クイキ</t>
    </rPh>
    <phoneticPr fontId="1"/>
  </si>
  <si>
    <t>神戸市内では、用途地域の指定を受けている地域で、防火・準防火地域の</t>
    <rPh sb="0" eb="4">
      <t>コウベシナイ</t>
    </rPh>
    <rPh sb="7" eb="9">
      <t>ヨウト</t>
    </rPh>
    <rPh sb="9" eb="11">
      <t>チイキ</t>
    </rPh>
    <rPh sb="12" eb="14">
      <t>シテイ</t>
    </rPh>
    <rPh sb="15" eb="16">
      <t>ウ</t>
    </rPh>
    <rPh sb="20" eb="22">
      <t>チイキ</t>
    </rPh>
    <phoneticPr fontId="1"/>
  </si>
  <si>
    <t>傾斜地等で、現地や図面の階表示と建基法上の階がずれている場合は</t>
    <phoneticPr fontId="1"/>
  </si>
  <si>
    <t>「表示階」欄を利用してください。</t>
    <rPh sb="7" eb="9">
      <t>リヨウ</t>
    </rPh>
    <phoneticPr fontId="1"/>
  </si>
  <si>
    <t>報告日を記載してください。</t>
    <rPh sb="0" eb="2">
      <t>ホウコク</t>
    </rPh>
    <rPh sb="2" eb="3">
      <t>ビ</t>
    </rPh>
    <phoneticPr fontId="1"/>
  </si>
  <si>
    <t>「3.調査者」欄の「代表となる調査者」を記載してください。</t>
    <rPh sb="3" eb="6">
      <t>チョウサシャ</t>
    </rPh>
    <rPh sb="7" eb="8">
      <t>ラン</t>
    </rPh>
    <rPh sb="10" eb="12">
      <t>ダイヒョウ</t>
    </rPh>
    <rPh sb="15" eb="18">
      <t>チョウサシャ</t>
    </rPh>
    <phoneticPr fontId="1"/>
  </si>
  <si>
    <t>法人の場合は、代表者の個人名まで記載してください。</t>
    <rPh sb="0" eb="2">
      <t>ホウジン</t>
    </rPh>
    <rPh sb="3" eb="5">
      <t>バアイ</t>
    </rPh>
    <rPh sb="7" eb="10">
      <t>ダイヒョウシャ</t>
    </rPh>
    <rPh sb="11" eb="14">
      <t>コジンメイ</t>
    </rPh>
    <phoneticPr fontId="1"/>
  </si>
  <si>
    <t>法人の場合は個人名まで記載してください。</t>
    <rPh sb="0" eb="2">
      <t>ホウジン</t>
    </rPh>
    <rPh sb="3" eb="5">
      <t>バアイ</t>
    </rPh>
    <rPh sb="6" eb="9">
      <t>コジンメイ</t>
    </rPh>
    <phoneticPr fontId="1"/>
  </si>
  <si>
    <t>報告対象となる「棟ごと」の、現在の名称を記載してください。</t>
    <rPh sb="0" eb="2">
      <t>ホウコク</t>
    </rPh>
    <rPh sb="2" eb="4">
      <t>タイショウ</t>
    </rPh>
    <rPh sb="8" eb="9">
      <t>ムネ</t>
    </rPh>
    <rPh sb="14" eb="16">
      <t>ゲンザイ</t>
    </rPh>
    <rPh sb="17" eb="19">
      <t>メイショウ</t>
    </rPh>
    <phoneticPr fontId="1"/>
  </si>
  <si>
    <t>改善予定は最も早いものを記載してください。</t>
    <rPh sb="0" eb="2">
      <t>カイゼン</t>
    </rPh>
    <rPh sb="2" eb="4">
      <t>ヨテイ</t>
    </rPh>
    <rPh sb="5" eb="6">
      <t>モット</t>
    </rPh>
    <rPh sb="7" eb="8">
      <t>ハヤ</t>
    </rPh>
    <phoneticPr fontId="1"/>
  </si>
  <si>
    <t>改善予定を年月で記載できない場合は（　）内に文言で記載してください。</t>
    <rPh sb="0" eb="2">
      <t>カイゼン</t>
    </rPh>
    <rPh sb="2" eb="4">
      <t>ヨテイ</t>
    </rPh>
    <rPh sb="5" eb="7">
      <t>ネンゲツ</t>
    </rPh>
    <rPh sb="8" eb="10">
      <t>キサイ</t>
    </rPh>
    <rPh sb="14" eb="16">
      <t>バアイ</t>
    </rPh>
    <rPh sb="20" eb="21">
      <t>ナイ</t>
    </rPh>
    <rPh sb="22" eb="24">
      <t>モンゴン</t>
    </rPh>
    <phoneticPr fontId="1"/>
  </si>
  <si>
    <t>本報告書の報告対象建築物のみの構造を記載してください。</t>
    <rPh sb="0" eb="1">
      <t>ホン</t>
    </rPh>
    <rPh sb="1" eb="4">
      <t>ホウコクショ</t>
    </rPh>
    <rPh sb="5" eb="7">
      <t>ホウコク</t>
    </rPh>
    <rPh sb="7" eb="9">
      <t>タイショウ</t>
    </rPh>
    <rPh sb="9" eb="12">
      <t>ケンチクブツ</t>
    </rPh>
    <rPh sb="15" eb="17">
      <t>コウゾウ</t>
    </rPh>
    <phoneticPr fontId="1"/>
  </si>
  <si>
    <t>建基法上の階数で記載してください。</t>
    <rPh sb="0" eb="2">
      <t>ケンキ</t>
    </rPh>
    <rPh sb="2" eb="3">
      <t>ホウ</t>
    </rPh>
    <rPh sb="3" eb="4">
      <t>ジョウ</t>
    </rPh>
    <rPh sb="5" eb="7">
      <t>カイスウ</t>
    </rPh>
    <phoneticPr fontId="1"/>
  </si>
  <si>
    <t>「階」欄は建基法上の階を記載してください。</t>
  </si>
  <si>
    <t>前回調査以降把握した不具合について記載してください。</t>
    <rPh sb="0" eb="2">
      <t>ゼンカイ</t>
    </rPh>
    <rPh sb="2" eb="4">
      <t>チョウサ</t>
    </rPh>
    <rPh sb="4" eb="6">
      <t>イコウ</t>
    </rPh>
    <rPh sb="6" eb="8">
      <t>ハアク</t>
    </rPh>
    <rPh sb="10" eb="13">
      <t>フグアイ</t>
    </rPh>
    <phoneticPr fontId="1"/>
  </si>
  <si>
    <t>第三面　「5.建築物にかかる不具合等の記録」で、不具合等が有の場合は記載してください。</t>
    <rPh sb="0" eb="1">
      <t>ダイ</t>
    </rPh>
    <rPh sb="1" eb="3">
      <t>サンメン</t>
    </rPh>
    <rPh sb="7" eb="10">
      <t>ケンチクブツ</t>
    </rPh>
    <rPh sb="14" eb="17">
      <t>フグアイ</t>
    </rPh>
    <rPh sb="17" eb="18">
      <t>トウ</t>
    </rPh>
    <rPh sb="19" eb="21">
      <t>キロク</t>
    </rPh>
    <rPh sb="24" eb="27">
      <t>フグアイ</t>
    </rPh>
    <rPh sb="27" eb="28">
      <t>トウ</t>
    </rPh>
    <rPh sb="29" eb="30">
      <t>ア</t>
    </rPh>
    <rPh sb="31" eb="33">
      <t>バアイ</t>
    </rPh>
    <phoneticPr fontId="1"/>
  </si>
  <si>
    <t>）</t>
    <phoneticPr fontId="1"/>
  </si>
  <si>
    <t>（敷地内全ての建築物の面積ではありません）</t>
    <phoneticPr fontId="1"/>
  </si>
  <si>
    <t>報告対象建築物の棟の建築面積・延べ面積となっているか確認してください。</t>
    <rPh sb="0" eb="2">
      <t>ホウコク</t>
    </rPh>
    <rPh sb="2" eb="4">
      <t>タイショウ</t>
    </rPh>
    <rPh sb="4" eb="7">
      <t>ケンチクブツ</t>
    </rPh>
    <rPh sb="8" eb="9">
      <t>ムネ</t>
    </rPh>
    <rPh sb="10" eb="12">
      <t>ケンチク</t>
    </rPh>
    <rPh sb="12" eb="14">
      <t>メンセキ</t>
    </rPh>
    <rPh sb="15" eb="16">
      <t>ノ</t>
    </rPh>
    <rPh sb="17" eb="19">
      <t>メンセキ</t>
    </rPh>
    <rPh sb="26" eb="28">
      <t>カクニン</t>
    </rPh>
    <phoneticPr fontId="1"/>
  </si>
  <si>
    <t>（※スプリンクラー設備、水噴霧消火設備、泡消火設備等）</t>
    <rPh sb="9" eb="11">
      <t>セツビ</t>
    </rPh>
    <rPh sb="12" eb="13">
      <t>ミズ</t>
    </rPh>
    <rPh sb="13" eb="15">
      <t>フンム</t>
    </rPh>
    <rPh sb="15" eb="17">
      <t>ショウカ</t>
    </rPh>
    <rPh sb="17" eb="19">
      <t>セツビ</t>
    </rPh>
    <rPh sb="20" eb="21">
      <t>アワ</t>
    </rPh>
    <rPh sb="21" eb="23">
      <t>ショウカ</t>
    </rPh>
    <rPh sb="23" eb="25">
      <t>セツビ</t>
    </rPh>
    <rPh sb="25" eb="26">
      <t>ナド</t>
    </rPh>
    <phoneticPr fontId="3"/>
  </si>
  <si>
    <t>設備</t>
    <rPh sb="0" eb="2">
      <t>セツビ</t>
    </rPh>
    <phoneticPr fontId="3"/>
  </si>
  <si>
    <t>←</t>
    <phoneticPr fontId="3"/>
  </si>
  <si>
    <t>合計</t>
    <rPh sb="0" eb="2">
      <t>ゴウケイ</t>
    </rPh>
    <phoneticPr fontId="1"/>
  </si>
  <si>
    <t>明治</t>
    <rPh sb="0" eb="2">
      <t>メイジ</t>
    </rPh>
    <phoneticPr fontId="3"/>
  </si>
  <si>
    <t>大正</t>
    <rPh sb="0" eb="2">
      <t>タイショウ</t>
    </rPh>
    <phoneticPr fontId="3"/>
  </si>
  <si>
    <t>検査済証の交付を受けていない場合は交付番号欄に「未交付」、</t>
    <rPh sb="0" eb="2">
      <t>ケンサ</t>
    </rPh>
    <rPh sb="2" eb="3">
      <t>スミ</t>
    </rPh>
    <rPh sb="3" eb="4">
      <t>ショウ</t>
    </rPh>
    <rPh sb="5" eb="7">
      <t>コウフ</t>
    </rPh>
    <rPh sb="8" eb="9">
      <t>ウ</t>
    </rPh>
    <rPh sb="14" eb="16">
      <t>バアイ</t>
    </rPh>
    <rPh sb="17" eb="19">
      <t>コウフ</t>
    </rPh>
    <rPh sb="19" eb="21">
      <t>バンゴウ</t>
    </rPh>
    <rPh sb="21" eb="22">
      <t>ラン</t>
    </rPh>
    <rPh sb="24" eb="27">
      <t>ミコウフ</t>
    </rPh>
    <phoneticPr fontId="1"/>
  </si>
  <si>
    <t>用途変更のため未交付の場合は交付番号欄に「用変未交付」と記載ください。</t>
    <rPh sb="0" eb="2">
      <t>ヨウト</t>
    </rPh>
    <rPh sb="2" eb="4">
      <t>ヘンコウ</t>
    </rPh>
    <rPh sb="7" eb="10">
      <t>ミコウフ</t>
    </rPh>
    <rPh sb="11" eb="13">
      <t>バアイ</t>
    </rPh>
    <rPh sb="14" eb="16">
      <t>コウフ</t>
    </rPh>
    <rPh sb="16" eb="18">
      <t>バンゴウ</t>
    </rPh>
    <rPh sb="18" eb="19">
      <t>ラン</t>
    </rPh>
    <rPh sb="21" eb="22">
      <t>ヨウ</t>
    </rPh>
    <rPh sb="22" eb="23">
      <t>ヘン</t>
    </rPh>
    <rPh sb="23" eb="26">
      <t>ミコウフ</t>
    </rPh>
    <rPh sb="28" eb="30">
      <t>キサイ</t>
    </rPh>
    <phoneticPr fontId="1"/>
  </si>
  <si>
    <t>確認</t>
    <rPh sb="0" eb="2">
      <t>カクニン</t>
    </rPh>
    <phoneticPr fontId="3"/>
  </si>
  <si>
    <t>検査</t>
    <rPh sb="0" eb="2">
      <t>ケンサ</t>
    </rPh>
    <phoneticPr fontId="3"/>
  </si>
  <si>
    <t>初回</t>
    <rPh sb="0" eb="2">
      <t>ショカイ</t>
    </rPh>
    <phoneticPr fontId="3"/>
  </si>
  <si>
    <t>月改善予定・</t>
    <phoneticPr fontId="1"/>
  </si>
  <si>
    <t>※　報告者の方へ</t>
    <rPh sb="2" eb="5">
      <t>ホウコクシャ</t>
    </rPh>
    <rPh sb="6" eb="7">
      <t>カタ</t>
    </rPh>
    <phoneticPr fontId="3"/>
  </si>
  <si>
    <t>〒</t>
    <phoneticPr fontId="3"/>
  </si>
  <si>
    <t>階</t>
    <rPh sb="0" eb="1">
      <t>カイ</t>
    </rPh>
    <phoneticPr fontId="3"/>
  </si>
  <si>
    <t>用途</t>
    <rPh sb="0" eb="2">
      <t>ヨウト</t>
    </rPh>
    <phoneticPr fontId="3"/>
  </si>
  <si>
    <t>(表示階)</t>
    <rPh sb="1" eb="3">
      <t>ヒョウジ</t>
    </rPh>
    <rPh sb="3" eb="4">
      <t>カイ</t>
    </rPh>
    <phoneticPr fontId="3"/>
  </si>
  <si>
    <t>合計</t>
    <rPh sb="0" eb="2">
      <t>ゴウケイ</t>
    </rPh>
    <phoneticPr fontId="3"/>
  </si>
  <si>
    <t>※</t>
    <phoneticPr fontId="3"/>
  </si>
  <si>
    <t>）</t>
    <phoneticPr fontId="1"/>
  </si>
  <si>
    <t>予定なし　（理由：</t>
    <rPh sb="0" eb="2">
      <t>ヨテイ</t>
    </rPh>
    <rPh sb="6" eb="8">
      <t>リユウ</t>
    </rPh>
    <phoneticPr fontId="1"/>
  </si>
  <si>
    <t>無</t>
    <rPh sb="0" eb="1">
      <t>ナシ</t>
    </rPh>
    <phoneticPr fontId="1"/>
  </si>
  <si>
    <t>記入例</t>
    <rPh sb="0" eb="2">
      <t>キニュウ</t>
    </rPh>
    <rPh sb="2" eb="3">
      <t>レイ</t>
    </rPh>
    <phoneticPr fontId="3"/>
  </si>
  <si>
    <t>（1　敷地及び地盤）</t>
    <rPh sb="3" eb="5">
      <t>シキチ</t>
    </rPh>
    <rPh sb="5" eb="6">
      <t>オヨ</t>
    </rPh>
    <rPh sb="7" eb="9">
      <t>ジバン</t>
    </rPh>
    <phoneticPr fontId="1"/>
  </si>
  <si>
    <t>（2　建築物の外部）</t>
    <rPh sb="3" eb="6">
      <t>ケンチクブツ</t>
    </rPh>
    <rPh sb="7" eb="9">
      <t>ガイブ</t>
    </rPh>
    <phoneticPr fontId="1"/>
  </si>
  <si>
    <t>（3　屋上及び屋根）</t>
    <rPh sb="3" eb="5">
      <t>オクジョウ</t>
    </rPh>
    <rPh sb="5" eb="6">
      <t>オヨ</t>
    </rPh>
    <rPh sb="7" eb="9">
      <t>ヤネ</t>
    </rPh>
    <phoneticPr fontId="1"/>
  </si>
  <si>
    <t>（4　建築物の内部）</t>
    <rPh sb="3" eb="6">
      <t>ケンチクブツ</t>
    </rPh>
    <rPh sb="7" eb="9">
      <t>ナイブ</t>
    </rPh>
    <phoneticPr fontId="1"/>
  </si>
  <si>
    <t>（5　避難施設等）</t>
    <rPh sb="3" eb="5">
      <t>ヒナン</t>
    </rPh>
    <rPh sb="5" eb="7">
      <t>シセツ</t>
    </rPh>
    <rPh sb="7" eb="8">
      <t>ナド</t>
    </rPh>
    <phoneticPr fontId="1"/>
  </si>
  <si>
    <t>（6　その他）</t>
    <rPh sb="5" eb="6">
      <t>タ</t>
    </rPh>
    <phoneticPr fontId="1"/>
  </si>
  <si>
    <t>有（報告対象外）</t>
    <rPh sb="0" eb="1">
      <t>アリ</t>
    </rPh>
    <rPh sb="2" eb="4">
      <t>ホウコク</t>
    </rPh>
    <rPh sb="4" eb="7">
      <t>タイショウガイ</t>
    </rPh>
    <phoneticPr fontId="3"/>
  </si>
  <si>
    <t>別記様式（Ａ４)　</t>
  </si>
  <si>
    <t xml:space="preserve">
</t>
    <phoneticPr fontId="7"/>
  </si>
  <si>
    <t>当該調査に
関与した
調査者</t>
    <phoneticPr fontId="7"/>
  </si>
  <si>
    <t>神戸市</t>
    <rPh sb="0" eb="3">
      <t>コウベシ</t>
    </rPh>
    <phoneticPr fontId="1"/>
  </si>
  <si>
    <t>B12C所有者報告</t>
  </si>
  <si>
    <t>B15C予定無</t>
  </si>
  <si>
    <t>B15C外壁未</t>
  </si>
  <si>
    <t>B15C耐震未</t>
  </si>
  <si>
    <t>B15C石綿未</t>
  </si>
  <si>
    <t>B21C防火防火</t>
  </si>
  <si>
    <t>B21C防火準防火</t>
  </si>
  <si>
    <t>B21C防火その他</t>
  </si>
  <si>
    <t>B21C防火なし</t>
  </si>
  <si>
    <t>B22C構造RC</t>
  </si>
  <si>
    <t>B22C構造SRC</t>
  </si>
  <si>
    <t>B22C構造その他</t>
  </si>
  <si>
    <t>B23C面積別紙</t>
  </si>
  <si>
    <t>B24C性能無</t>
  </si>
  <si>
    <t>B24C性能耐火</t>
  </si>
  <si>
    <t>B24C性能防火</t>
  </si>
  <si>
    <t>B24C性能区画</t>
  </si>
  <si>
    <t>B24C性能階</t>
  </si>
  <si>
    <t>B24C性能全館</t>
  </si>
  <si>
    <t>B24C性能その他</t>
  </si>
  <si>
    <t>B26C初回確認図書有</t>
  </si>
  <si>
    <t>B26C初回確認図面有</t>
  </si>
  <si>
    <t>B26C初回確認図書無</t>
  </si>
  <si>
    <t>B26C初回確認有</t>
  </si>
  <si>
    <t>B26C初回確認無</t>
  </si>
  <si>
    <t>B26C初回確認主事</t>
  </si>
  <si>
    <t>B26C初回確認機関</t>
  </si>
  <si>
    <t>B26C初回検査図書有</t>
  </si>
  <si>
    <t>B26C初回検査図書無</t>
  </si>
  <si>
    <t>B26C初回検査有</t>
  </si>
  <si>
    <t>B26C初回検査無</t>
  </si>
  <si>
    <t>B26C初回検査主事</t>
  </si>
  <si>
    <t>B26C初回検査機関</t>
  </si>
  <si>
    <t>B26C直近確認図書有</t>
  </si>
  <si>
    <t>B26C直近確認図面有</t>
  </si>
  <si>
    <t>B26C直近確認図書無</t>
  </si>
  <si>
    <t>B26C直近確認有</t>
  </si>
  <si>
    <t>B26C直近確認無</t>
  </si>
  <si>
    <t>B26C直近確認主事</t>
  </si>
  <si>
    <t>B26C直近確認機関</t>
  </si>
  <si>
    <t>B26C直近検査図書有</t>
  </si>
  <si>
    <t>B26C直近検査図書無</t>
  </si>
  <si>
    <t>B26C直近検査有</t>
  </si>
  <si>
    <t>B26C直近検査無</t>
  </si>
  <si>
    <t>B26C直近検査主事</t>
  </si>
  <si>
    <t>B26C直近検査機関</t>
  </si>
  <si>
    <t>B26C準則有</t>
  </si>
  <si>
    <t>B31C前回実施</t>
  </si>
  <si>
    <t>B31C設備実施</t>
  </si>
  <si>
    <t>B31C設備未実施</t>
  </si>
  <si>
    <t>B31C昇降機実施</t>
  </si>
  <si>
    <t>B31C昇降機未実施</t>
  </si>
  <si>
    <t>B31C防火実施</t>
  </si>
  <si>
    <t>B31C防火未実施</t>
  </si>
  <si>
    <t>B32C敷地改善有</t>
  </si>
  <si>
    <t>B32C敷地改善無</t>
  </si>
  <si>
    <t>B32C外部改善有</t>
  </si>
  <si>
    <t>B32C外部改善無</t>
  </si>
  <si>
    <t>B32C屋上改善有</t>
  </si>
  <si>
    <t>B32C屋上改善無</t>
  </si>
  <si>
    <t>B32C内部改善有</t>
  </si>
  <si>
    <t>B32C内部改善無</t>
  </si>
  <si>
    <t>B32C避難改善有</t>
  </si>
  <si>
    <t>B32C避難改善無</t>
  </si>
  <si>
    <t>B32C他改善無</t>
  </si>
  <si>
    <t>B33C石綿有有</t>
  </si>
  <si>
    <t>B33C石綿有無</t>
  </si>
  <si>
    <t>B33C石綿無</t>
  </si>
  <si>
    <t>B33C石綿予定有</t>
  </si>
  <si>
    <t>B33C石綿予定無</t>
  </si>
  <si>
    <t>B34C診断有</t>
  </si>
  <si>
    <t>B34C診断無</t>
  </si>
  <si>
    <t>B34C診断対象外</t>
  </si>
  <si>
    <t>B35C不具合有</t>
  </si>
  <si>
    <t>B35C不具合無</t>
  </si>
  <si>
    <t>B35C不具合記録有</t>
  </si>
  <si>
    <t>B35C不具合記録無</t>
  </si>
  <si>
    <t>B35C不具合改善済</t>
  </si>
  <si>
    <t>B35C不具合改善予定有</t>
  </si>
  <si>
    <t>B35C不具合改善予定無</t>
  </si>
  <si>
    <t>セル名</t>
    <rPh sb="2" eb="3">
      <t>メイ</t>
    </rPh>
    <phoneticPr fontId="3"/>
  </si>
  <si>
    <t>リンク用セル</t>
    <rPh sb="3" eb="4">
      <t>ヨウ</t>
    </rPh>
    <phoneticPr fontId="3"/>
  </si>
  <si>
    <t>B15C予定有</t>
  </si>
  <si>
    <t>B26C準則無</t>
  </si>
  <si>
    <t>B26C前回有</t>
  </si>
  <si>
    <t>B26C前回無</t>
  </si>
  <si>
    <t>B22C構造S</t>
  </si>
  <si>
    <t>面積表別紙添付</t>
    <rPh sb="0" eb="2">
      <t>メンセキ</t>
    </rPh>
    <rPh sb="2" eb="3">
      <t>ヒョウ</t>
    </rPh>
    <rPh sb="3" eb="5">
      <t>ベッシ</t>
    </rPh>
    <rPh sb="5" eb="7">
      <t>テンプ</t>
    </rPh>
    <phoneticPr fontId="1"/>
  </si>
  <si>
    <t>B26C初回</t>
    <phoneticPr fontId="3"/>
  </si>
  <si>
    <t>B34C改修有</t>
    <rPh sb="4" eb="6">
      <t>カイシュウ</t>
    </rPh>
    <phoneticPr fontId="1"/>
  </si>
  <si>
    <t>B34C改修無</t>
    <rPh sb="4" eb="6">
      <t>カイシュウ</t>
    </rPh>
    <phoneticPr fontId="1"/>
  </si>
  <si>
    <t>B34C改修対象外</t>
    <rPh sb="4" eb="6">
      <t>カイシュウ</t>
    </rPh>
    <rPh sb="6" eb="8">
      <t>タイショウ</t>
    </rPh>
    <rPh sb="8" eb="9">
      <t>ソト</t>
    </rPh>
    <phoneticPr fontId="1"/>
  </si>
  <si>
    <t>指定確認検査機関の名称は必ず記入してください。</t>
    <rPh sb="0" eb="2">
      <t>シテイ</t>
    </rPh>
    <rPh sb="2" eb="4">
      <t>カクニン</t>
    </rPh>
    <rPh sb="4" eb="6">
      <t>ケンサ</t>
    </rPh>
    <rPh sb="6" eb="8">
      <t>キカン</t>
    </rPh>
    <rPh sb="9" eb="11">
      <t>メイショウ</t>
    </rPh>
    <rPh sb="12" eb="13">
      <t>カナラ</t>
    </rPh>
    <rPh sb="14" eb="16">
      <t>キニュウ</t>
    </rPh>
    <phoneticPr fontId="1"/>
  </si>
  <si>
    <t>所有者と同一</t>
    <rPh sb="0" eb="3">
      <t>ショユウシャ</t>
    </rPh>
    <rPh sb="4" eb="6">
      <t>ドウイツ</t>
    </rPh>
    <phoneticPr fontId="1"/>
  </si>
  <si>
    <t>「7.上記以外の調査項目」や、調査結果表にない項目については</t>
    <rPh sb="3" eb="5">
      <t>ジョウキ</t>
    </rPh>
    <rPh sb="5" eb="7">
      <t>イガイ</t>
    </rPh>
    <rPh sb="8" eb="10">
      <t>チョウサ</t>
    </rPh>
    <rPh sb="10" eb="12">
      <t>コウモク</t>
    </rPh>
    <rPh sb="15" eb="17">
      <t>チョウサ</t>
    </rPh>
    <rPh sb="17" eb="19">
      <t>ケッカ</t>
    </rPh>
    <rPh sb="19" eb="20">
      <t>ヒョウ</t>
    </rPh>
    <rPh sb="23" eb="25">
      <t>コウモク</t>
    </rPh>
    <phoneticPr fontId="1"/>
  </si>
  <si>
    <r>
      <t>月</t>
    </r>
    <r>
      <rPr>
        <sz val="9"/>
        <rFont val="ＭＳ Ｐ明朝"/>
        <family val="1"/>
        <charset val="128"/>
      </rPr>
      <t>に実施予定・</t>
    </r>
    <rPh sb="2" eb="4">
      <t>ジッシ</t>
    </rPh>
    <phoneticPr fontId="1"/>
  </si>
  <si>
    <t>1.敷地</t>
    <rPh sb="2" eb="4">
      <t>シキチ</t>
    </rPh>
    <phoneticPr fontId="3"/>
  </si>
  <si>
    <t>2.外部</t>
    <rPh sb="2" eb="4">
      <t>ガイブ</t>
    </rPh>
    <phoneticPr fontId="3"/>
  </si>
  <si>
    <t>3.屋上</t>
    <rPh sb="2" eb="4">
      <t>オクジョウ</t>
    </rPh>
    <phoneticPr fontId="3"/>
  </si>
  <si>
    <t>4.内部</t>
    <rPh sb="2" eb="4">
      <t>ナイブ</t>
    </rPh>
    <phoneticPr fontId="3"/>
  </si>
  <si>
    <t>5.避難</t>
    <rPh sb="2" eb="4">
      <t>ヒナン</t>
    </rPh>
    <phoneticPr fontId="3"/>
  </si>
  <si>
    <t>6.その他</t>
    <rPh sb="4" eb="5">
      <t>タ</t>
    </rPh>
    <phoneticPr fontId="3"/>
  </si>
  <si>
    <t>7.上記以外</t>
    <rPh sb="2" eb="4">
      <t>ジョウキ</t>
    </rPh>
    <rPh sb="4" eb="6">
      <t>イガイ</t>
    </rPh>
    <phoneticPr fontId="3"/>
  </si>
  <si>
    <t>TOTAL</t>
    <phoneticPr fontId="3"/>
  </si>
  <si>
    <t>要是正</t>
    <rPh sb="0" eb="1">
      <t>ヨウ</t>
    </rPh>
    <rPh sb="1" eb="3">
      <t>ゼセイ</t>
    </rPh>
    <phoneticPr fontId="3"/>
  </si>
  <si>
    <t>早急に</t>
    <rPh sb="0" eb="2">
      <t>ソウキュウ</t>
    </rPh>
    <phoneticPr fontId="3"/>
  </si>
  <si>
    <t>有　（令和</t>
    <rPh sb="0" eb="1">
      <t>アリ</t>
    </rPh>
    <rPh sb="3" eb="5">
      <t>レイワ</t>
    </rPh>
    <phoneticPr fontId="1"/>
  </si>
  <si>
    <t>建基法上の階と表示階が</t>
    <phoneticPr fontId="1"/>
  </si>
  <si>
    <t>一致している場合は、</t>
    <phoneticPr fontId="1"/>
  </si>
  <si>
    <r>
      <t>必ず</t>
    </r>
    <r>
      <rPr>
        <b/>
        <u/>
        <sz val="10"/>
        <color theme="1"/>
        <rFont val="Meiryo UI"/>
        <family val="3"/>
        <charset val="128"/>
      </rPr>
      <t>住居表示</t>
    </r>
    <r>
      <rPr>
        <sz val="10"/>
        <color theme="1"/>
        <rFont val="Meiryo UI"/>
        <family val="3"/>
        <charset val="128"/>
      </rPr>
      <t>で記載してください。特に初回報告時はご注意ください。</t>
    </r>
    <rPh sb="0" eb="1">
      <t>カナラ</t>
    </rPh>
    <rPh sb="2" eb="4">
      <t>ジュウキョ</t>
    </rPh>
    <rPh sb="4" eb="6">
      <t>ヒョウジ</t>
    </rPh>
    <rPh sb="16" eb="17">
      <t>トク</t>
    </rPh>
    <rPh sb="18" eb="20">
      <t>ショカイ</t>
    </rPh>
    <rPh sb="20" eb="22">
      <t>ホウコク</t>
    </rPh>
    <rPh sb="22" eb="23">
      <t>ジ</t>
    </rPh>
    <rPh sb="25" eb="27">
      <t>チュウイ</t>
    </rPh>
    <phoneticPr fontId="1"/>
  </si>
  <si>
    <t>無の場合、第四面は省略できます。</t>
    <rPh sb="0" eb="1">
      <t>ナシ</t>
    </rPh>
    <rPh sb="2" eb="4">
      <t>バアイ</t>
    </rPh>
    <rPh sb="5" eb="6">
      <t>ダイ</t>
    </rPh>
    <rPh sb="6" eb="8">
      <t>ヨンメン</t>
    </rPh>
    <rPh sb="9" eb="11">
      <t>ショウリャク</t>
    </rPh>
    <phoneticPr fontId="1"/>
  </si>
  <si>
    <r>
      <t>報告者は、所有者または管理者です。（所有者と管理者が異なる場合は</t>
    </r>
    <r>
      <rPr>
        <b/>
        <u/>
        <sz val="10"/>
        <color theme="1"/>
        <rFont val="Meiryo UI"/>
        <family val="3"/>
        <charset val="128"/>
      </rPr>
      <t>管理者</t>
    </r>
    <r>
      <rPr>
        <sz val="10"/>
        <color theme="1"/>
        <rFont val="Meiryo UI"/>
        <family val="3"/>
        <charset val="128"/>
      </rPr>
      <t>）</t>
    </r>
    <rPh sb="0" eb="3">
      <t>ホウコクシャ</t>
    </rPh>
    <rPh sb="5" eb="8">
      <t>ショユウシャ</t>
    </rPh>
    <rPh sb="11" eb="14">
      <t>カンリシャ</t>
    </rPh>
    <rPh sb="18" eb="21">
      <t>ショユウシャ</t>
    </rPh>
    <rPh sb="22" eb="24">
      <t>カンリ</t>
    </rPh>
    <rPh sb="24" eb="25">
      <t>シャ</t>
    </rPh>
    <rPh sb="26" eb="27">
      <t>コト</t>
    </rPh>
    <rPh sb="29" eb="31">
      <t>バアイ</t>
    </rPh>
    <rPh sb="32" eb="35">
      <t>カンリシャ</t>
    </rPh>
    <phoneticPr fontId="1"/>
  </si>
  <si>
    <t>建築確認の対象とならない改修工事等の履歴（1の外壁に係るものを除く）</t>
    <rPh sb="0" eb="2">
      <t>ケンチク</t>
    </rPh>
    <rPh sb="2" eb="4">
      <t>カクニン</t>
    </rPh>
    <rPh sb="5" eb="7">
      <t>タイショウ</t>
    </rPh>
    <rPh sb="12" eb="14">
      <t>カイシュウ</t>
    </rPh>
    <rPh sb="14" eb="16">
      <t>コウジ</t>
    </rPh>
    <rPh sb="16" eb="17">
      <t>ナド</t>
    </rPh>
    <rPh sb="18" eb="20">
      <t>リレキ</t>
    </rPh>
    <rPh sb="23" eb="25">
      <t>ガイヘキ</t>
    </rPh>
    <rPh sb="26" eb="27">
      <t>カカ</t>
    </rPh>
    <rPh sb="31" eb="32">
      <t>ノゾ</t>
    </rPh>
    <phoneticPr fontId="3"/>
  </si>
  <si>
    <t>前回の内容が確認できないため不明。</t>
    <rPh sb="0" eb="2">
      <t>ゼンカイ</t>
    </rPh>
    <rPh sb="3" eb="5">
      <t>ナイヨウ</t>
    </rPh>
    <rPh sb="6" eb="8">
      <t>カクニン</t>
    </rPh>
    <rPh sb="14" eb="16">
      <t>フメイ</t>
    </rPh>
    <phoneticPr fontId="3"/>
  </si>
  <si>
    <t>（法第12条第三項関連）</t>
    <rPh sb="1" eb="2">
      <t>ホウ</t>
    </rPh>
    <rPh sb="2" eb="3">
      <t>ダイ</t>
    </rPh>
    <rPh sb="5" eb="6">
      <t>ジョウ</t>
    </rPh>
    <rPh sb="6" eb="7">
      <t>ダイ</t>
    </rPh>
    <rPh sb="7" eb="9">
      <t>サンコウ</t>
    </rPh>
    <rPh sb="9" eb="11">
      <t>カンレン</t>
    </rPh>
    <phoneticPr fontId="3"/>
  </si>
  <si>
    <t>（その他）</t>
    <rPh sb="3" eb="4">
      <t>タ</t>
    </rPh>
    <phoneticPr fontId="3"/>
  </si>
  <si>
    <t>ピンク色のセルは調査結果表から自動的に入力されます。</t>
    <rPh sb="3" eb="4">
      <t>イロ</t>
    </rPh>
    <rPh sb="8" eb="10">
      <t>チョウサ</t>
    </rPh>
    <rPh sb="10" eb="12">
      <t>ケッカ</t>
    </rPh>
    <rPh sb="12" eb="13">
      <t>ヒョウ</t>
    </rPh>
    <rPh sb="15" eb="18">
      <t>ジドウテキ</t>
    </rPh>
    <rPh sb="19" eb="21">
      <t>ニュウリョク</t>
    </rPh>
    <phoneticPr fontId="1"/>
  </si>
  <si>
    <t>※</t>
    <phoneticPr fontId="1"/>
  </si>
  <si>
    <t>ピンク色のセルは自動的に計算されます。</t>
    <rPh sb="3" eb="4">
      <t>イロ</t>
    </rPh>
    <rPh sb="8" eb="11">
      <t>ジドウテキ</t>
    </rPh>
    <rPh sb="12" eb="14">
      <t>ケイサン</t>
    </rPh>
    <phoneticPr fontId="1"/>
  </si>
  <si>
    <t>改善予定時期を年月で記載できない場合（未定、早急　等）は、（　）内に文言で記入してください。</t>
    <rPh sb="0" eb="2">
      <t>カイゼン</t>
    </rPh>
    <rPh sb="2" eb="4">
      <t>ヨテイ</t>
    </rPh>
    <rPh sb="4" eb="6">
      <t>ジキ</t>
    </rPh>
    <rPh sb="7" eb="9">
      <t>ネンゲツ</t>
    </rPh>
    <rPh sb="10" eb="12">
      <t>キサイ</t>
    </rPh>
    <rPh sb="16" eb="18">
      <t>バアイ</t>
    </rPh>
    <rPh sb="19" eb="21">
      <t>ミテイ</t>
    </rPh>
    <rPh sb="22" eb="24">
      <t>ソウキュウ</t>
    </rPh>
    <rPh sb="25" eb="26">
      <t>ナド</t>
    </rPh>
    <phoneticPr fontId="1"/>
  </si>
  <si>
    <t>B26C前回未実施</t>
    <phoneticPr fontId="3"/>
  </si>
  <si>
    <t>S54/4/1硬化性シーリングの使用を禁止。</t>
    <rPh sb="7" eb="10">
      <t>コウカセイ</t>
    </rPh>
    <rPh sb="16" eb="18">
      <t>シヨウ</t>
    </rPh>
    <rPh sb="19" eb="21">
      <t>キンシ</t>
    </rPh>
    <phoneticPr fontId="7"/>
  </si>
  <si>
    <t>H12/6/1　階段には手すりを設置。</t>
    <rPh sb="8" eb="10">
      <t>カイダン</t>
    </rPh>
    <rPh sb="12" eb="13">
      <t>テ</t>
    </rPh>
    <rPh sb="16" eb="18">
      <t>セッチ</t>
    </rPh>
    <phoneticPr fontId="7"/>
  </si>
  <si>
    <r>
      <t xml:space="preserve">H18/10/1　アスベスト含有率0.1％超のロックウールは使用しない。
</t>
    </r>
    <r>
      <rPr>
        <sz val="9"/>
        <color rgb="FFFF0000"/>
        <rFont val="Meiryo UI"/>
        <family val="3"/>
        <charset val="128"/>
      </rPr>
      <t>吹付アスベストの使用があれば、囲い込み等の措置がなされていても「既存不適格」となります。</t>
    </r>
    <rPh sb="14" eb="16">
      <t>ガンユウ</t>
    </rPh>
    <rPh sb="16" eb="17">
      <t>リツ</t>
    </rPh>
    <rPh sb="21" eb="22">
      <t>チョウ</t>
    </rPh>
    <rPh sb="30" eb="32">
      <t>シヨウ</t>
    </rPh>
    <rPh sb="37" eb="39">
      <t>フキツケ</t>
    </rPh>
    <rPh sb="45" eb="47">
      <t>シヨウ</t>
    </rPh>
    <rPh sb="52" eb="53">
      <t>カコ</t>
    </rPh>
    <rPh sb="54" eb="55">
      <t>コ</t>
    </rPh>
    <rPh sb="56" eb="57">
      <t>ナド</t>
    </rPh>
    <rPh sb="58" eb="60">
      <t>ソチ</t>
    </rPh>
    <rPh sb="69" eb="71">
      <t>キゾン</t>
    </rPh>
    <rPh sb="71" eb="74">
      <t>フテキカク</t>
    </rPh>
    <phoneticPr fontId="7"/>
  </si>
  <si>
    <r>
      <rPr>
        <sz val="9"/>
        <color rgb="FFFF0000"/>
        <rFont val="Meiryo UI"/>
        <family val="3"/>
        <charset val="128"/>
      </rPr>
      <t>赤字：注意事項</t>
    </r>
    <r>
      <rPr>
        <sz val="9"/>
        <color rgb="FF0070C0"/>
        <rFont val="Meiryo UI"/>
        <family val="3"/>
        <charset val="128"/>
      </rPr>
      <t xml:space="preserve">
青字：参考事項</t>
    </r>
    <rPh sb="0" eb="2">
      <t>アカジ</t>
    </rPh>
    <rPh sb="3" eb="5">
      <t>チュウイ</t>
    </rPh>
    <rPh sb="5" eb="7">
      <t>ジコウ</t>
    </rPh>
    <rPh sb="8" eb="10">
      <t>アオジ</t>
    </rPh>
    <rPh sb="11" eb="13">
      <t>サンコウ</t>
    </rPh>
    <rPh sb="13" eb="15">
      <t>ジコウ</t>
    </rPh>
    <phoneticPr fontId="7"/>
  </si>
  <si>
    <t>H1Cタイル有</t>
    <rPh sb="6" eb="7">
      <t>アリ</t>
    </rPh>
    <phoneticPr fontId="3"/>
  </si>
  <si>
    <t>H1Cタイル無</t>
    <rPh sb="6" eb="7">
      <t>ナシ</t>
    </rPh>
    <phoneticPr fontId="3"/>
  </si>
  <si>
    <t>H1Cタイル改修完了</t>
    <rPh sb="6" eb="8">
      <t>カイシュウ</t>
    </rPh>
    <rPh sb="8" eb="10">
      <t>カンリョウ</t>
    </rPh>
    <phoneticPr fontId="3"/>
  </si>
  <si>
    <t>H1Cタイル改修未定</t>
    <rPh sb="6" eb="8">
      <t>カイシュウ</t>
    </rPh>
    <rPh sb="8" eb="10">
      <t>ミテイ</t>
    </rPh>
    <phoneticPr fontId="3"/>
  </si>
  <si>
    <t>要是正箇所有</t>
    <rPh sb="0" eb="1">
      <t>ヨウ</t>
    </rPh>
    <rPh sb="1" eb="3">
      <t>ゼセイ</t>
    </rPh>
    <rPh sb="3" eb="5">
      <t>カショ</t>
    </rPh>
    <rPh sb="5" eb="6">
      <t>アリ</t>
    </rPh>
    <phoneticPr fontId="3"/>
  </si>
  <si>
    <t>要是正箇所無</t>
    <rPh sb="0" eb="1">
      <t>ヨウ</t>
    </rPh>
    <rPh sb="1" eb="3">
      <t>ゼセイ</t>
    </rPh>
    <rPh sb="3" eb="5">
      <t>カショ</t>
    </rPh>
    <rPh sb="5" eb="6">
      <t>ナシ</t>
    </rPh>
    <phoneticPr fontId="3"/>
  </si>
  <si>
    <t>H1C部分打診OK</t>
    <rPh sb="3" eb="5">
      <t>ブブン</t>
    </rPh>
    <rPh sb="5" eb="7">
      <t>ダシン</t>
    </rPh>
    <phoneticPr fontId="3"/>
  </si>
  <si>
    <t>H1C部分打診NG</t>
    <rPh sb="3" eb="5">
      <t>ブブン</t>
    </rPh>
    <rPh sb="5" eb="7">
      <t>ダシン</t>
    </rPh>
    <phoneticPr fontId="3"/>
  </si>
  <si>
    <t>その他特記事項有</t>
    <rPh sb="2" eb="3">
      <t>タ</t>
    </rPh>
    <rPh sb="3" eb="5">
      <t>トッキ</t>
    </rPh>
    <rPh sb="5" eb="7">
      <t>ジコウ</t>
    </rPh>
    <rPh sb="7" eb="8">
      <t>アリ</t>
    </rPh>
    <phoneticPr fontId="3"/>
  </si>
  <si>
    <t>H1C部分打診特記</t>
    <rPh sb="3" eb="5">
      <t>ブブン</t>
    </rPh>
    <rPh sb="5" eb="7">
      <t>ダシン</t>
    </rPh>
    <rPh sb="7" eb="9">
      <t>トッキ</t>
    </rPh>
    <phoneticPr fontId="3"/>
  </si>
  <si>
    <t>H1C全面打診歴無</t>
    <rPh sb="3" eb="5">
      <t>ゼンメン</t>
    </rPh>
    <rPh sb="5" eb="7">
      <t>ダシン</t>
    </rPh>
    <rPh sb="7" eb="8">
      <t>レキ</t>
    </rPh>
    <rPh sb="8" eb="9">
      <t>ナシ</t>
    </rPh>
    <phoneticPr fontId="3"/>
  </si>
  <si>
    <t>H1C全面打診OK</t>
    <rPh sb="3" eb="5">
      <t>ゼンメン</t>
    </rPh>
    <rPh sb="5" eb="7">
      <t>ダシン</t>
    </rPh>
    <phoneticPr fontId="3"/>
  </si>
  <si>
    <t>H1C全面打診NG</t>
    <rPh sb="3" eb="5">
      <t>ゼンメン</t>
    </rPh>
    <rPh sb="5" eb="7">
      <t>ダシン</t>
    </rPh>
    <phoneticPr fontId="3"/>
  </si>
  <si>
    <t>の経過年数を記入してください。</t>
    <rPh sb="1" eb="3">
      <t>ケイカ</t>
    </rPh>
    <rPh sb="3" eb="5">
      <t>ネンスウ</t>
    </rPh>
    <rPh sb="6" eb="8">
      <t>キニュウ</t>
    </rPh>
    <phoneticPr fontId="3"/>
  </si>
  <si>
    <t>全面打診の履歴がない・不明の場合：新築時から</t>
    <rPh sb="0" eb="2">
      <t>ゼンメン</t>
    </rPh>
    <rPh sb="2" eb="4">
      <t>ダシン</t>
    </rPh>
    <rPh sb="5" eb="7">
      <t>リレキ</t>
    </rPh>
    <rPh sb="11" eb="13">
      <t>フメイ</t>
    </rPh>
    <rPh sb="14" eb="16">
      <t>バアイ</t>
    </rPh>
    <rPh sb="17" eb="19">
      <t>シンチク</t>
    </rPh>
    <rPh sb="19" eb="20">
      <t>ジ</t>
    </rPh>
    <phoneticPr fontId="3"/>
  </si>
  <si>
    <t>全面打診後、改修工事が完了している場合：改修工事完了時から</t>
    <rPh sb="0" eb="2">
      <t>ゼンメン</t>
    </rPh>
    <rPh sb="2" eb="4">
      <t>ダシン</t>
    </rPh>
    <rPh sb="4" eb="5">
      <t>ゴ</t>
    </rPh>
    <rPh sb="6" eb="8">
      <t>カイシュウ</t>
    </rPh>
    <rPh sb="8" eb="10">
      <t>コウジ</t>
    </rPh>
    <rPh sb="11" eb="13">
      <t>カンリョウ</t>
    </rPh>
    <rPh sb="17" eb="19">
      <t>バアイ</t>
    </rPh>
    <rPh sb="20" eb="22">
      <t>カイシュウ</t>
    </rPh>
    <rPh sb="22" eb="24">
      <t>コウジ</t>
    </rPh>
    <rPh sb="24" eb="26">
      <t>カンリョウ</t>
    </rPh>
    <rPh sb="26" eb="27">
      <t>ジ</t>
    </rPh>
    <phoneticPr fontId="3"/>
  </si>
  <si>
    <t>全面打診で要是正箇所を発見したが改修未完了：全面打診から</t>
    <rPh sb="0" eb="2">
      <t>ゼンメン</t>
    </rPh>
    <rPh sb="2" eb="4">
      <t>ダシン</t>
    </rPh>
    <rPh sb="5" eb="6">
      <t>ヨウ</t>
    </rPh>
    <rPh sb="6" eb="8">
      <t>ゼセイ</t>
    </rPh>
    <rPh sb="8" eb="10">
      <t>カショ</t>
    </rPh>
    <rPh sb="11" eb="13">
      <t>ハッケン</t>
    </rPh>
    <rPh sb="16" eb="18">
      <t>カイシュウ</t>
    </rPh>
    <rPh sb="18" eb="21">
      <t>ミカンリョウ</t>
    </rPh>
    <rPh sb="22" eb="24">
      <t>ゼンメン</t>
    </rPh>
    <rPh sb="24" eb="26">
      <t>ダシン</t>
    </rPh>
    <phoneticPr fontId="3"/>
  </si>
  <si>
    <t>全面打診で要是正箇所なし：全面打診から</t>
    <rPh sb="0" eb="2">
      <t>ゼンメン</t>
    </rPh>
    <rPh sb="2" eb="4">
      <t>ダシン</t>
    </rPh>
    <rPh sb="5" eb="6">
      <t>ヨウ</t>
    </rPh>
    <rPh sb="6" eb="8">
      <t>ゼセイ</t>
    </rPh>
    <rPh sb="8" eb="10">
      <t>カショ</t>
    </rPh>
    <rPh sb="13" eb="15">
      <t>ゼンメン</t>
    </rPh>
    <rPh sb="15" eb="17">
      <t>ダシン</t>
    </rPh>
    <phoneticPr fontId="3"/>
  </si>
  <si>
    <t>H1Cタイル改修予定無</t>
    <rPh sb="6" eb="8">
      <t>カイシュウ</t>
    </rPh>
    <rPh sb="8" eb="10">
      <t>ヨテイ</t>
    </rPh>
    <rPh sb="10" eb="11">
      <t>ナシ</t>
    </rPh>
    <phoneticPr fontId="3"/>
  </si>
  <si>
    <t>予定無</t>
    <rPh sb="0" eb="2">
      <t>ヨテイ</t>
    </rPh>
    <rPh sb="2" eb="3">
      <t>ナシ</t>
    </rPh>
    <phoneticPr fontId="3"/>
  </si>
  <si>
    <t>実施予定有</t>
    <rPh sb="0" eb="2">
      <t>ジッシ</t>
    </rPh>
    <rPh sb="2" eb="4">
      <t>ヨテイ</t>
    </rPh>
    <rPh sb="4" eb="5">
      <t>アリ</t>
    </rPh>
    <phoneticPr fontId="3"/>
  </si>
  <si>
    <t>H1Cタイル改修予定有</t>
    <rPh sb="6" eb="8">
      <t>カイシュウ</t>
    </rPh>
    <rPh sb="8" eb="10">
      <t>ヨテイ</t>
    </rPh>
    <rPh sb="10" eb="11">
      <t>アリ</t>
    </rPh>
    <phoneticPr fontId="3"/>
  </si>
  <si>
    <t>H1Cタイル10年未満</t>
    <rPh sb="8" eb="9">
      <t>ネン</t>
    </rPh>
    <rPh sb="9" eb="11">
      <t>ミマン</t>
    </rPh>
    <phoneticPr fontId="3"/>
  </si>
  <si>
    <t>H1Cタイル13年以上</t>
    <rPh sb="8" eb="9">
      <t>ネン</t>
    </rPh>
    <rPh sb="9" eb="11">
      <t>イジョウ</t>
    </rPh>
    <phoneticPr fontId="3"/>
  </si>
  <si>
    <t>H1Cタイル10から13年</t>
    <rPh sb="12" eb="13">
      <t>ネン</t>
    </rPh>
    <phoneticPr fontId="3"/>
  </si>
  <si>
    <t>大項目№</t>
    <rPh sb="0" eb="3">
      <t>ダイコウモク</t>
    </rPh>
    <phoneticPr fontId="7"/>
  </si>
  <si>
    <t>※</t>
    <phoneticPr fontId="3"/>
  </si>
  <si>
    <t>H7分譲</t>
    <rPh sb="2" eb="4">
      <t>ブンジョウ</t>
    </rPh>
    <phoneticPr fontId="3"/>
  </si>
  <si>
    <t>H7賃貸</t>
    <rPh sb="2" eb="4">
      <t>チンタイ</t>
    </rPh>
    <phoneticPr fontId="3"/>
  </si>
  <si>
    <t>用途地域</t>
    <phoneticPr fontId="3"/>
  </si>
  <si>
    <t>〒651-0083</t>
    <phoneticPr fontId="3"/>
  </si>
  <si>
    <t>神戸市中央区浜辺通2-1-30　三宮国際ビル5階</t>
    <rPh sb="0" eb="3">
      <t>コウベシ</t>
    </rPh>
    <rPh sb="3" eb="6">
      <t>チュウオウク</t>
    </rPh>
    <rPh sb="6" eb="8">
      <t>ハマベ</t>
    </rPh>
    <rPh sb="8" eb="9">
      <t>ドオリ</t>
    </rPh>
    <rPh sb="16" eb="18">
      <t>サンノミヤ</t>
    </rPh>
    <rPh sb="18" eb="20">
      <t>コクサイ</t>
    </rPh>
    <rPh sb="23" eb="24">
      <t>カイ</t>
    </rPh>
    <phoneticPr fontId="3"/>
  </si>
  <si>
    <t>安全対策課　ビル防災対策係</t>
    <rPh sb="0" eb="2">
      <t>アンゼン</t>
    </rPh>
    <rPh sb="2" eb="4">
      <t>タイサク</t>
    </rPh>
    <rPh sb="4" eb="5">
      <t>カ</t>
    </rPh>
    <rPh sb="8" eb="10">
      <t>ボウサイ</t>
    </rPh>
    <rPh sb="10" eb="12">
      <t>タイサク</t>
    </rPh>
    <rPh sb="12" eb="13">
      <t>カカリ</t>
    </rPh>
    <phoneticPr fontId="3"/>
  </si>
  <si>
    <t>TEL</t>
    <phoneticPr fontId="3"/>
  </si>
  <si>
    <t>MAIL</t>
    <phoneticPr fontId="3"/>
  </si>
  <si>
    <t>神戸市　建築住宅局　建築指導部</t>
    <rPh sb="0" eb="3">
      <t>コウベシ</t>
    </rPh>
    <rPh sb="4" eb="6">
      <t>ケンチク</t>
    </rPh>
    <rPh sb="6" eb="8">
      <t>ジュウタク</t>
    </rPh>
    <rPh sb="8" eb="9">
      <t>キョク</t>
    </rPh>
    <rPh sb="10" eb="12">
      <t>ケンチク</t>
    </rPh>
    <rPh sb="12" eb="14">
      <t>シドウ</t>
    </rPh>
    <rPh sb="14" eb="15">
      <t>ブ</t>
    </rPh>
    <phoneticPr fontId="3"/>
  </si>
  <si>
    <t>担当</t>
    <rPh sb="0" eb="2">
      <t>タントウ</t>
    </rPh>
    <phoneticPr fontId="3"/>
  </si>
  <si>
    <t>係長</t>
    <rPh sb="0" eb="2">
      <t>カカリチョウ</t>
    </rPh>
    <phoneticPr fontId="3"/>
  </si>
  <si>
    <t>課長</t>
    <rPh sb="0" eb="2">
      <t>カチョウ</t>
    </rPh>
    <phoneticPr fontId="3"/>
  </si>
  <si>
    <t>写真貼付</t>
    <phoneticPr fontId="3"/>
  </si>
  <si>
    <t>「表示階」欄は空欄で</t>
    <rPh sb="1" eb="3">
      <t>ヒョウジ</t>
    </rPh>
    <rPh sb="3" eb="4">
      <t>カイ</t>
    </rPh>
    <rPh sb="5" eb="6">
      <t>ラン</t>
    </rPh>
    <rPh sb="7" eb="9">
      <t>クウラン</t>
    </rPh>
    <phoneticPr fontId="1"/>
  </si>
  <si>
    <t>かまいません。</t>
    <phoneticPr fontId="1"/>
  </si>
  <si>
    <t>定期調査報告概要書</t>
    <rPh sb="6" eb="8">
      <t>ガイヨウ</t>
    </rPh>
    <phoneticPr fontId="1"/>
  </si>
  <si>
    <t>調査等の概要</t>
    <rPh sb="0" eb="2">
      <t>チョウサ</t>
    </rPh>
    <rPh sb="2" eb="3">
      <t>ナド</t>
    </rPh>
    <rPh sb="4" eb="6">
      <t>ガイヨウ</t>
    </rPh>
    <phoneticPr fontId="3"/>
  </si>
  <si>
    <t>B33C石綿未調査</t>
    <rPh sb="4" eb="6">
      <t>セキメン</t>
    </rPh>
    <rPh sb="6" eb="9">
      <t>ミチョウサ</t>
    </rPh>
    <phoneticPr fontId="3"/>
  </si>
  <si>
    <t>←</t>
    <phoneticPr fontId="1"/>
  </si>
  <si>
    <t>調査結果表</t>
    <phoneticPr fontId="7"/>
  </si>
  <si>
    <t>要
是正</t>
    <rPh sb="0" eb="1">
      <t>ヨウ</t>
    </rPh>
    <rPh sb="2" eb="4">
      <t>ゼセイ</t>
    </rPh>
    <phoneticPr fontId="7"/>
  </si>
  <si>
    <t>このシートには、調査結果表から写真の添付が必要なもの（既存不適格以外のもの）が自動的に転記されます。</t>
    <rPh sb="8" eb="10">
      <t>チョウサ</t>
    </rPh>
    <rPh sb="10" eb="12">
      <t>ケッカ</t>
    </rPh>
    <rPh sb="12" eb="13">
      <t>ヒョウ</t>
    </rPh>
    <rPh sb="15" eb="17">
      <t>シャシン</t>
    </rPh>
    <rPh sb="18" eb="20">
      <t>テンプ</t>
    </rPh>
    <rPh sb="21" eb="23">
      <t>ヒツヨウ</t>
    </rPh>
    <rPh sb="27" eb="29">
      <t>キゾン</t>
    </rPh>
    <rPh sb="29" eb="32">
      <t>フテキカク</t>
    </rPh>
    <rPh sb="32" eb="34">
      <t>イガイ</t>
    </rPh>
    <rPh sb="39" eb="42">
      <t>ジドウテキ</t>
    </rPh>
    <rPh sb="43" eb="45">
      <t>テンキ</t>
    </rPh>
    <phoneticPr fontId="3"/>
  </si>
  <si>
    <t>水色</t>
    <rPh sb="0" eb="2">
      <t>ミズイロ</t>
    </rPh>
    <phoneticPr fontId="3"/>
  </si>
  <si>
    <t>ピンク</t>
    <phoneticPr fontId="3"/>
  </si>
  <si>
    <t>入力してください</t>
    <rPh sb="0" eb="2">
      <t>ニュウリョク</t>
    </rPh>
    <phoneticPr fontId="3"/>
  </si>
  <si>
    <t xml:space="preserve"> </t>
    <phoneticPr fontId="3"/>
  </si>
  <si>
    <t>別紙添付とする場合、窓口提出時には報告書と概要書の両方に添付してください。</t>
    <rPh sb="0" eb="2">
      <t>ベッシ</t>
    </rPh>
    <rPh sb="2" eb="4">
      <t>テンプ</t>
    </rPh>
    <rPh sb="7" eb="9">
      <t>バアイ</t>
    </rPh>
    <rPh sb="10" eb="12">
      <t>マドグチ</t>
    </rPh>
    <rPh sb="12" eb="14">
      <t>テイシュツ</t>
    </rPh>
    <rPh sb="14" eb="15">
      <t>ジ</t>
    </rPh>
    <rPh sb="17" eb="20">
      <t>ホウコクショ</t>
    </rPh>
    <rPh sb="21" eb="24">
      <t>ガイヨウショ</t>
    </rPh>
    <rPh sb="25" eb="27">
      <t>リョウホウ</t>
    </rPh>
    <rPh sb="28" eb="30">
      <t>テンプ</t>
    </rPh>
    <phoneticPr fontId="1"/>
  </si>
  <si>
    <t>交付者</t>
    <rPh sb="0" eb="2">
      <t>コウフ</t>
    </rPh>
    <rPh sb="2" eb="3">
      <t>シャ</t>
    </rPh>
    <phoneticPr fontId="1"/>
  </si>
  <si>
    <t>←</t>
    <phoneticPr fontId="3"/>
  </si>
  <si>
    <t>「予定無」の場合は、その理由を備考欄に記入してください。</t>
    <rPh sb="1" eb="3">
      <t>ヨテイ</t>
    </rPh>
    <rPh sb="3" eb="4">
      <t>ナシ</t>
    </rPh>
    <rPh sb="6" eb="8">
      <t>バアイ</t>
    </rPh>
    <rPh sb="12" eb="14">
      <t>リユウ</t>
    </rPh>
    <rPh sb="15" eb="17">
      <t>ビコウ</t>
    </rPh>
    <rPh sb="17" eb="18">
      <t>ラン</t>
    </rPh>
    <rPh sb="19" eb="21">
      <t>キニュウ</t>
    </rPh>
    <phoneticPr fontId="3"/>
  </si>
  <si>
    <r>
      <rPr>
        <sz val="9"/>
        <color rgb="FFFF0000"/>
        <rFont val="Meiryo UI"/>
        <family val="3"/>
        <charset val="128"/>
      </rPr>
      <t xml:space="preserve">(1)竪穴区画に係る項目です。
       </t>
    </r>
    <r>
      <rPr>
        <sz val="9"/>
        <color rgb="FF0070C0"/>
        <rFont val="Meiryo UI"/>
        <family val="3"/>
        <charset val="128"/>
      </rPr>
      <t xml:space="preserve">H14/5/31　EV扉遮煙性能の見直し
</t>
    </r>
    <r>
      <rPr>
        <sz val="9"/>
        <color rgb="FFFF0000"/>
        <rFont val="Meiryo UI"/>
        <family val="3"/>
        <charset val="128"/>
      </rPr>
      <t>(2)面積区画に係る項目です。
(3)異種用途区画に係る項目です。
(4)・(5)スパンドレル区画に係る項目です。</t>
    </r>
    <rPh sb="3" eb="5">
      <t>タテアナ</t>
    </rPh>
    <rPh sb="5" eb="7">
      <t>クカク</t>
    </rPh>
    <rPh sb="8" eb="9">
      <t>カカ</t>
    </rPh>
    <rPh sb="10" eb="12">
      <t>コウモク</t>
    </rPh>
    <rPh sb="34" eb="35">
      <t>トビラ</t>
    </rPh>
    <rPh sb="35" eb="36">
      <t>サエギ</t>
    </rPh>
    <rPh sb="36" eb="37">
      <t>ケムリ</t>
    </rPh>
    <rPh sb="37" eb="39">
      <t>セイノウ</t>
    </rPh>
    <rPh sb="40" eb="42">
      <t>ミナオ</t>
    </rPh>
    <phoneticPr fontId="7"/>
  </si>
  <si>
    <r>
      <rPr>
        <b/>
        <u/>
        <sz val="9"/>
        <color rgb="FFFF0000"/>
        <rFont val="Meiryo UI"/>
        <family val="3"/>
        <charset val="128"/>
      </rPr>
      <t>令120条</t>
    </r>
    <r>
      <rPr>
        <sz val="9"/>
        <color rgb="FFFF0000"/>
        <rFont val="Meiryo UI"/>
        <family val="3"/>
        <charset val="128"/>
      </rPr>
      <t>又は</t>
    </r>
    <r>
      <rPr>
        <b/>
        <u/>
        <sz val="9"/>
        <color rgb="FFFF0000"/>
        <rFont val="Meiryo UI"/>
        <family val="3"/>
        <charset val="128"/>
      </rPr>
      <t>令121条</t>
    </r>
    <r>
      <rPr>
        <sz val="9"/>
        <color rgb="FFFF0000"/>
        <rFont val="Meiryo UI"/>
        <family val="3"/>
        <charset val="128"/>
      </rPr>
      <t>への適合状況を記載してください。</t>
    </r>
    <rPh sb="0" eb="1">
      <t>レイ</t>
    </rPh>
    <rPh sb="4" eb="5">
      <t>ジョウ</t>
    </rPh>
    <rPh sb="5" eb="6">
      <t>マタ</t>
    </rPh>
    <rPh sb="7" eb="8">
      <t>レイ</t>
    </rPh>
    <rPh sb="11" eb="12">
      <t>ジョウ</t>
    </rPh>
    <rPh sb="14" eb="16">
      <t>テキゴウ</t>
    </rPh>
    <rPh sb="16" eb="18">
      <t>ジョウキョウ</t>
    </rPh>
    <rPh sb="19" eb="21">
      <t>キサイ</t>
    </rPh>
    <phoneticPr fontId="7"/>
  </si>
  <si>
    <t>事務所</t>
    <rPh sb="0" eb="2">
      <t>ジム</t>
    </rPh>
    <rPh sb="2" eb="3">
      <t>ショ</t>
    </rPh>
    <phoneticPr fontId="3"/>
  </si>
  <si>
    <t>飲食店舗</t>
    <rPh sb="0" eb="2">
      <t>インショク</t>
    </rPh>
    <rPh sb="2" eb="4">
      <t>テンポ</t>
    </rPh>
    <phoneticPr fontId="3"/>
  </si>
  <si>
    <t>PH</t>
    <phoneticPr fontId="3"/>
  </si>
  <si>
    <t>B1</t>
    <phoneticPr fontId="3"/>
  </si>
  <si>
    <t>機械室</t>
    <rPh sb="0" eb="3">
      <t>キカイシツ</t>
    </rPh>
    <phoneticPr fontId="3"/>
  </si>
  <si>
    <t>B2</t>
    <phoneticPr fontId="3"/>
  </si>
  <si>
    <t>駐車場</t>
    <rPh sb="0" eb="3">
      <t>チュウシャジョウ</t>
    </rPh>
    <phoneticPr fontId="3"/>
  </si>
  <si>
    <r>
      <rPr>
        <b/>
        <u/>
        <sz val="10"/>
        <color theme="1"/>
        <rFont val="Meiryo UI"/>
        <family val="3"/>
        <charset val="128"/>
      </rPr>
      <t>調査日</t>
    </r>
    <r>
      <rPr>
        <sz val="10"/>
        <color theme="1"/>
        <rFont val="Meiryo UI"/>
        <family val="3"/>
        <charset val="128"/>
      </rPr>
      <t>を記載してください。調査日から</t>
    </r>
    <r>
      <rPr>
        <b/>
        <u/>
        <sz val="10"/>
        <color theme="1"/>
        <rFont val="Meiryo UI"/>
        <family val="3"/>
        <charset val="128"/>
      </rPr>
      <t>3か月以内</t>
    </r>
    <r>
      <rPr>
        <sz val="10"/>
        <color theme="1"/>
        <rFont val="Meiryo UI"/>
        <family val="3"/>
        <charset val="128"/>
      </rPr>
      <t>に報告してください。</t>
    </r>
    <rPh sb="0" eb="2">
      <t>チョウサ</t>
    </rPh>
    <rPh sb="2" eb="3">
      <t>ビ</t>
    </rPh>
    <rPh sb="13" eb="15">
      <t>チョウサ</t>
    </rPh>
    <rPh sb="15" eb="16">
      <t>ビ</t>
    </rPh>
    <rPh sb="20" eb="21">
      <t>ゲツ</t>
    </rPh>
    <rPh sb="21" eb="23">
      <t>イナイ</t>
    </rPh>
    <rPh sb="24" eb="26">
      <t>ホウコク</t>
    </rPh>
    <phoneticPr fontId="1"/>
  </si>
  <si>
    <t>本欄に記載せず、下の「6.備考欄」に記載してください。</t>
    <rPh sb="8" eb="9">
      <t>シタ</t>
    </rPh>
    <rPh sb="13" eb="15">
      <t>ビコウ</t>
    </rPh>
    <rPh sb="15" eb="16">
      <t>ラン</t>
    </rPh>
    <phoneticPr fontId="1"/>
  </si>
  <si>
    <t>点検結果表に記載しないが報告書に記載したい項目等</t>
    <rPh sb="0" eb="2">
      <t>テンケン</t>
    </rPh>
    <rPh sb="2" eb="4">
      <t>ケッカ</t>
    </rPh>
    <rPh sb="4" eb="5">
      <t>ヒョウ</t>
    </rPh>
    <rPh sb="6" eb="8">
      <t>キサイ</t>
    </rPh>
    <rPh sb="12" eb="15">
      <t>ホウコクショ</t>
    </rPh>
    <rPh sb="16" eb="18">
      <t>キサイ</t>
    </rPh>
    <rPh sb="21" eb="23">
      <t>コウモク</t>
    </rPh>
    <rPh sb="23" eb="24">
      <t>ナド</t>
    </rPh>
    <phoneticPr fontId="1"/>
  </si>
  <si>
    <t>等について記載してください。</t>
    <rPh sb="0" eb="1">
      <t>ナド</t>
    </rPh>
    <rPh sb="5" eb="7">
      <t>キサイ</t>
    </rPh>
    <phoneticPr fontId="1"/>
  </si>
  <si>
    <t>この様式の記載内容は全て他の様式から自動で転記されます。</t>
    <rPh sb="2" eb="4">
      <t>ヨウシキ</t>
    </rPh>
    <rPh sb="5" eb="7">
      <t>キサイ</t>
    </rPh>
    <rPh sb="7" eb="9">
      <t>ナイヨウ</t>
    </rPh>
    <rPh sb="10" eb="11">
      <t>スベ</t>
    </rPh>
    <rPh sb="12" eb="13">
      <t>ホカ</t>
    </rPh>
    <rPh sb="14" eb="16">
      <t>ヨウシキ</t>
    </rPh>
    <rPh sb="18" eb="20">
      <t>ジドウ</t>
    </rPh>
    <rPh sb="21" eb="23">
      <t>テンキ</t>
    </rPh>
    <phoneticPr fontId="3"/>
  </si>
  <si>
    <t xml:space="preserve"> </t>
    <phoneticPr fontId="3"/>
  </si>
  <si>
    <t>発生した時期（年月）</t>
    <rPh sb="0" eb="2">
      <t>ハッセイ</t>
    </rPh>
    <rPh sb="4" eb="6">
      <t>ジキ</t>
    </rPh>
    <rPh sb="7" eb="9">
      <t>ネンゲツ</t>
    </rPh>
    <phoneticPr fontId="3"/>
  </si>
  <si>
    <t>耐震診断の結果問題がなかった場合は、「☑対象外」です。</t>
    <rPh sb="0" eb="2">
      <t>タイシン</t>
    </rPh>
    <rPh sb="2" eb="4">
      <t>シンダン</t>
    </rPh>
    <rPh sb="5" eb="7">
      <t>ケッカ</t>
    </rPh>
    <rPh sb="7" eb="9">
      <t>モンダイ</t>
    </rPh>
    <rPh sb="14" eb="16">
      <t>バアイ</t>
    </rPh>
    <rPh sb="20" eb="23">
      <t>タイショウガイ</t>
    </rPh>
    <phoneticPr fontId="1"/>
  </si>
  <si>
    <t>窓口提出の場合は、添付を忘れないようにしてください。</t>
    <rPh sb="0" eb="2">
      <t>マドグチ</t>
    </rPh>
    <rPh sb="2" eb="4">
      <t>テイシュツ</t>
    </rPh>
    <rPh sb="5" eb="7">
      <t>バアイ</t>
    </rPh>
    <rPh sb="9" eb="11">
      <t>テンプ</t>
    </rPh>
    <rPh sb="12" eb="13">
      <t>ワス</t>
    </rPh>
    <phoneticPr fontId="3"/>
  </si>
  <si>
    <t>緑</t>
    <rPh sb="0" eb="1">
      <t>ミドリ</t>
    </rPh>
    <phoneticPr fontId="3"/>
  </si>
  <si>
    <t>青</t>
    <rPh sb="0" eb="1">
      <t>アオ</t>
    </rPh>
    <phoneticPr fontId="3"/>
  </si>
  <si>
    <t>エクセルファイルのシート見出しは、入力の要否により下記のように色分けしてあります。</t>
    <rPh sb="12" eb="14">
      <t>ミダ</t>
    </rPh>
    <rPh sb="17" eb="19">
      <t>ニュウリョク</t>
    </rPh>
    <rPh sb="20" eb="22">
      <t>ヨウヒ</t>
    </rPh>
    <rPh sb="25" eb="27">
      <t>カキ</t>
    </rPh>
    <rPh sb="31" eb="33">
      <t>イロワ</t>
    </rPh>
    <phoneticPr fontId="3"/>
  </si>
  <si>
    <t>黄</t>
    <rPh sb="0" eb="1">
      <t>キ</t>
    </rPh>
    <phoneticPr fontId="3"/>
  </si>
  <si>
    <t>誤りがある場合は元のセルを修正してください。（各セルをクリックすると元のセルにジャンプします）</t>
    <rPh sb="23" eb="24">
      <t>カク</t>
    </rPh>
    <rPh sb="34" eb="35">
      <t>モト</t>
    </rPh>
    <phoneticPr fontId="3"/>
  </si>
  <si>
    <t>は「☑対象外」です。</t>
    <phoneticPr fontId="1"/>
  </si>
  <si>
    <t>新耐震の建築物（S56.6.1以後に新築・増築等の建築確認を行った建築物）</t>
  </si>
  <si>
    <t>B26C初回のみ</t>
    <rPh sb="4" eb="6">
      <t>ショカイ</t>
    </rPh>
    <phoneticPr fontId="1"/>
  </si>
  <si>
    <t>　　</t>
    <phoneticPr fontId="1"/>
  </si>
  <si>
    <t>清掃等の日常管理のみを行う者ではありませんのでご注意ください。</t>
    <rPh sb="0" eb="2">
      <t>セイソウ</t>
    </rPh>
    <rPh sb="2" eb="3">
      <t>ナド</t>
    </rPh>
    <rPh sb="4" eb="6">
      <t>ニチジョウ</t>
    </rPh>
    <rPh sb="6" eb="8">
      <t>カンリ</t>
    </rPh>
    <rPh sb="11" eb="12">
      <t>オコナ</t>
    </rPh>
    <rPh sb="13" eb="14">
      <t>モノ</t>
    </rPh>
    <rPh sb="24" eb="26">
      <t>チュウイ</t>
    </rPh>
    <phoneticPr fontId="1"/>
  </si>
  <si>
    <t>.</t>
    <phoneticPr fontId="7"/>
  </si>
  <si>
    <t>【</t>
  </si>
  <si>
    <t>【</t>
    <phoneticPr fontId="1"/>
  </si>
  <si>
    <t>氏名 】</t>
  </si>
  <si>
    <t>郵便番号 】</t>
  </si>
  <si>
    <t>住所 】</t>
  </si>
  <si>
    <t>電話番号 】</t>
  </si>
  <si>
    <t>氏名のフリガナ 】</t>
  </si>
  <si>
    <t>※　受付欄</t>
    <rPh sb="2" eb="4">
      <t>ウケツケ</t>
    </rPh>
    <rPh sb="4" eb="5">
      <t>ラン</t>
    </rPh>
    <phoneticPr fontId="1"/>
  </si>
  <si>
    <t>※　特記欄</t>
    <rPh sb="2" eb="4">
      <t>トッキ</t>
    </rPh>
    <rPh sb="4" eb="5">
      <t>ラン</t>
    </rPh>
    <phoneticPr fontId="1"/>
  </si>
  <si>
    <t>※　整理番号欄</t>
    <rPh sb="2" eb="4">
      <t>セイリ</t>
    </rPh>
    <rPh sb="4" eb="6">
      <t>バンゴウ</t>
    </rPh>
    <rPh sb="6" eb="7">
      <t>ラン</t>
    </rPh>
    <phoneticPr fontId="1"/>
  </si>
  <si>
    <t>　建築基準法第12条第1項の規定による定期調査の結果を報告します。この報告書に記載の事項は、事実に相違ありません。</t>
    <rPh sb="1" eb="3">
      <t>ケンチク</t>
    </rPh>
    <rPh sb="3" eb="6">
      <t>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phoneticPr fontId="1"/>
  </si>
  <si>
    <t>）建築士</t>
    <rPh sb="1" eb="4">
      <t>ケンチクシ</t>
    </rPh>
    <phoneticPr fontId="1"/>
  </si>
  <si>
    <t>）登録</t>
    <rPh sb="1" eb="3">
      <t>トウロク</t>
    </rPh>
    <phoneticPr fontId="1"/>
  </si>
  <si>
    <t>（</t>
    <phoneticPr fontId="1"/>
  </si>
  <si>
    <t>）知事登録</t>
    <rPh sb="1" eb="3">
      <t>チジ</t>
    </rPh>
    <rPh sb="3" eb="5">
      <t>トウロク</t>
    </rPh>
    <phoneticPr fontId="1"/>
  </si>
  <si>
    <t>イ.</t>
  </si>
  <si>
    <t>イ.</t>
    <phoneticPr fontId="1"/>
  </si>
  <si>
    <t>ロ.</t>
  </si>
  <si>
    <t>ハ.</t>
  </si>
  <si>
    <t>ニ.</t>
  </si>
  <si>
    <t>ホ.</t>
  </si>
  <si>
    <t>氏名のフリガナ 】</t>
    <rPh sb="0" eb="2">
      <t>シメイ</t>
    </rPh>
    <phoneticPr fontId="1"/>
  </si>
  <si>
    <t>氏名 】</t>
    <rPh sb="0" eb="2">
      <t>シメイ</t>
    </rPh>
    <phoneticPr fontId="1"/>
  </si>
  <si>
    <t>郵便番号 】</t>
    <rPh sb="0" eb="4">
      <t>ユウビンバンゴウ</t>
    </rPh>
    <phoneticPr fontId="1"/>
  </si>
  <si>
    <t>住所 】</t>
    <rPh sb="0" eb="2">
      <t>ジュウショ</t>
    </rPh>
    <phoneticPr fontId="1"/>
  </si>
  <si>
    <t>電話番号 】</t>
    <rPh sb="0" eb="2">
      <t>デンワ</t>
    </rPh>
    <rPh sb="2" eb="4">
      <t>バンゴウ</t>
    </rPh>
    <phoneticPr fontId="1"/>
  </si>
  <si>
    <t>資格等 】</t>
    <phoneticPr fontId="1"/>
  </si>
  <si>
    <t>ロ.</t>
    <phoneticPr fontId="1"/>
  </si>
  <si>
    <t>氏名のフリガナ 】</t>
    <phoneticPr fontId="1"/>
  </si>
  <si>
    <t>ハ.</t>
    <phoneticPr fontId="1"/>
  </si>
  <si>
    <t>氏名 】</t>
    <phoneticPr fontId="1"/>
  </si>
  <si>
    <t>ニ.</t>
    <phoneticPr fontId="1"/>
  </si>
  <si>
    <t>勤務先 】</t>
    <phoneticPr fontId="1"/>
  </si>
  <si>
    <t>ホ.</t>
    <phoneticPr fontId="1"/>
  </si>
  <si>
    <t>郵便番号 】</t>
    <phoneticPr fontId="1"/>
  </si>
  <si>
    <t>ヘ.</t>
    <phoneticPr fontId="1"/>
  </si>
  <si>
    <t>所在地 】</t>
    <phoneticPr fontId="1"/>
  </si>
  <si>
    <t>ト.</t>
    <phoneticPr fontId="1"/>
  </si>
  <si>
    <t>電話番号 】</t>
    <phoneticPr fontId="1"/>
  </si>
  <si>
    <t>名称のフリガナ 】</t>
    <phoneticPr fontId="1"/>
  </si>
  <si>
    <t>名称 】</t>
    <phoneticPr fontId="1"/>
  </si>
  <si>
    <t>用途 】</t>
    <phoneticPr fontId="1"/>
  </si>
  <si>
    <t>調査の内容 】</t>
    <phoneticPr fontId="1"/>
  </si>
  <si>
    <t>指摘の概要 】</t>
    <phoneticPr fontId="1"/>
  </si>
  <si>
    <t>防火地域等 】</t>
    <phoneticPr fontId="1"/>
  </si>
  <si>
    <t>用途地域 】</t>
    <phoneticPr fontId="1"/>
  </si>
  <si>
    <t>構造 】</t>
    <phoneticPr fontId="1"/>
  </si>
  <si>
    <t>階数 】</t>
    <phoneticPr fontId="1"/>
  </si>
  <si>
    <t>敷地面積 】</t>
    <phoneticPr fontId="1"/>
  </si>
  <si>
    <t>建築面積 】</t>
    <phoneticPr fontId="1"/>
  </si>
  <si>
    <t>延べ面積 】</t>
    <phoneticPr fontId="1"/>
  </si>
  <si>
    <t>階別用途別 】</t>
    <phoneticPr fontId="1"/>
  </si>
  <si>
    <t>用途別 】</t>
    <phoneticPr fontId="1"/>
  </si>
  <si>
    <t>確認に要した図書 】</t>
    <phoneticPr fontId="1"/>
  </si>
  <si>
    <t>確認済証 】</t>
    <phoneticPr fontId="1"/>
  </si>
  <si>
    <t>完了検査に要した図書 】</t>
    <phoneticPr fontId="1"/>
  </si>
  <si>
    <t>検査済証 】</t>
    <phoneticPr fontId="1"/>
  </si>
  <si>
    <t>維持保全に関する準則又は計画 】</t>
    <phoneticPr fontId="1"/>
  </si>
  <si>
    <t>前回の調査に関する書類の写し 】</t>
    <phoneticPr fontId="1"/>
  </si>
  <si>
    <t>今回の調査 】</t>
    <phoneticPr fontId="1"/>
  </si>
  <si>
    <t>前回の調査 】</t>
    <phoneticPr fontId="1"/>
  </si>
  <si>
    <t>指摘の内容 】</t>
    <phoneticPr fontId="1"/>
  </si>
  <si>
    <t>該当建築材料の有無 】</t>
    <phoneticPr fontId="1"/>
  </si>
  <si>
    <t>措置予定の有無 】</t>
    <phoneticPr fontId="1"/>
  </si>
  <si>
    <t>耐震診断の実施の有無 】</t>
    <phoneticPr fontId="1"/>
  </si>
  <si>
    <t>耐震改修の実施の有無 】</t>
    <phoneticPr fontId="1"/>
  </si>
  <si>
    <t>不具合等 】</t>
    <phoneticPr fontId="1"/>
  </si>
  <si>
    <t>不具合等の記録 】</t>
    <phoneticPr fontId="1"/>
  </si>
  <si>
    <t>改善の状況 】</t>
    <phoneticPr fontId="1"/>
  </si>
  <si>
    <t>調査による指摘の概要</t>
    <phoneticPr fontId="1"/>
  </si>
  <si>
    <t>報告対象建築物</t>
    <phoneticPr fontId="1"/>
  </si>
  <si>
    <t>1.</t>
    <phoneticPr fontId="1"/>
  </si>
  <si>
    <t>2.</t>
    <phoneticPr fontId="1"/>
  </si>
  <si>
    <t>3.</t>
    <phoneticPr fontId="1"/>
  </si>
  <si>
    <r>
      <rPr>
        <sz val="9"/>
        <rFont val="ＭＳ Ｐ明朝"/>
        <family val="1"/>
        <charset val="128"/>
      </rPr>
      <t xml:space="preserve">改善予定の有無 </t>
    </r>
    <r>
      <rPr>
        <sz val="10"/>
        <rFont val="ＭＳ Ｐ明朝"/>
        <family val="1"/>
        <charset val="128"/>
      </rPr>
      <t>】</t>
    </r>
    <phoneticPr fontId="1"/>
  </si>
  <si>
    <t>5.</t>
    <phoneticPr fontId="1"/>
  </si>
  <si>
    <t>敷地の位置</t>
    <phoneticPr fontId="1"/>
  </si>
  <si>
    <t>建築物およびその敷地の概要</t>
    <phoneticPr fontId="1"/>
  </si>
  <si>
    <t>階別用途別床面積</t>
    <phoneticPr fontId="1"/>
  </si>
  <si>
    <t>4.</t>
    <phoneticPr fontId="1"/>
  </si>
  <si>
    <t>性能検証法等の適用</t>
    <phoneticPr fontId="1"/>
  </si>
  <si>
    <t>増築、改築、用途変更等の経過</t>
    <phoneticPr fontId="1"/>
  </si>
  <si>
    <t>6.</t>
    <phoneticPr fontId="1"/>
  </si>
  <si>
    <t>関連図書の整備状況</t>
    <phoneticPr fontId="1"/>
  </si>
  <si>
    <t>7.</t>
    <phoneticPr fontId="1"/>
  </si>
  <si>
    <t>1.</t>
    <phoneticPr fontId="1"/>
  </si>
  <si>
    <t>備考</t>
    <phoneticPr fontId="1"/>
  </si>
  <si>
    <t>調査および検査の概要</t>
    <phoneticPr fontId="1"/>
  </si>
  <si>
    <t>2.</t>
    <phoneticPr fontId="1"/>
  </si>
  <si>
    <t>調査の状況</t>
    <phoneticPr fontId="1"/>
  </si>
  <si>
    <t>3.</t>
    <phoneticPr fontId="1"/>
  </si>
  <si>
    <t>石綿を添加した建築材料の調査状況</t>
    <phoneticPr fontId="1"/>
  </si>
  <si>
    <t>4.</t>
    <phoneticPr fontId="1"/>
  </si>
  <si>
    <t>耐震診断及び耐震改修の調査状況</t>
    <phoneticPr fontId="1"/>
  </si>
  <si>
    <t>5.</t>
    <phoneticPr fontId="1"/>
  </si>
  <si>
    <t>建築物等に係る不具合等の記録</t>
    <phoneticPr fontId="1"/>
  </si>
  <si>
    <t>6.</t>
    <phoneticPr fontId="1"/>
  </si>
  <si>
    <t>資格等 】</t>
  </si>
  <si>
    <t>勤務先 】</t>
  </si>
  <si>
    <t>ヘ.</t>
  </si>
  <si>
    <t>所在地 】</t>
  </si>
  <si>
    <t>郵便番号 】</t>
    <phoneticPr fontId="3"/>
  </si>
  <si>
    <t>所在地 】</t>
    <rPh sb="0" eb="3">
      <t>ショザイチ</t>
    </rPh>
    <phoneticPr fontId="1"/>
  </si>
  <si>
    <t>名称のフリガナ 】</t>
    <rPh sb="0" eb="2">
      <t>メイショウ</t>
    </rPh>
    <phoneticPr fontId="1"/>
  </si>
  <si>
    <t>名称 】</t>
    <rPh sb="0" eb="2">
      <t>メイショウ</t>
    </rPh>
    <phoneticPr fontId="1"/>
  </si>
  <si>
    <t>用途 】</t>
    <rPh sb="0" eb="2">
      <t>ヨウト</t>
    </rPh>
    <phoneticPr fontId="1"/>
  </si>
  <si>
    <t>調査の内容 】</t>
    <rPh sb="0" eb="2">
      <t>チョウサ</t>
    </rPh>
    <rPh sb="3" eb="5">
      <t>ナイヨウ</t>
    </rPh>
    <phoneticPr fontId="1"/>
  </si>
  <si>
    <t>指摘の概要 】</t>
    <rPh sb="0" eb="2">
      <t>シテキ</t>
    </rPh>
    <rPh sb="3" eb="5">
      <t>ガイヨウ</t>
    </rPh>
    <phoneticPr fontId="1"/>
  </si>
  <si>
    <r>
      <rPr>
        <sz val="9"/>
        <rFont val="ＭＳ Ｐ明朝"/>
        <family val="1"/>
        <charset val="128"/>
      </rPr>
      <t>改善予定の有無</t>
    </r>
    <r>
      <rPr>
        <sz val="10"/>
        <rFont val="ＭＳ Ｐ明朝"/>
        <family val="1"/>
        <charset val="128"/>
      </rPr>
      <t xml:space="preserve"> 】</t>
    </r>
    <phoneticPr fontId="1"/>
  </si>
  <si>
    <r>
      <rPr>
        <sz val="9"/>
        <rFont val="ＭＳ Ｐ明朝"/>
        <family val="1"/>
        <charset val="128"/>
      </rPr>
      <t>その他特記事項</t>
    </r>
    <r>
      <rPr>
        <sz val="10"/>
        <rFont val="ＭＳ Ｐ明朝"/>
        <family val="1"/>
        <charset val="128"/>
      </rPr>
      <t xml:space="preserve"> 】</t>
    </r>
    <phoneticPr fontId="1"/>
  </si>
  <si>
    <r>
      <rPr>
        <sz val="9"/>
        <rFont val="ＭＳ Ｐ明朝"/>
        <family val="1"/>
        <charset val="128"/>
      </rPr>
      <t>建築設備の検査</t>
    </r>
    <r>
      <rPr>
        <sz val="10"/>
        <rFont val="ＭＳ Ｐ明朝"/>
        <family val="1"/>
        <charset val="128"/>
      </rPr>
      <t xml:space="preserve"> 】</t>
    </r>
    <phoneticPr fontId="1"/>
  </si>
  <si>
    <r>
      <rPr>
        <sz val="9"/>
        <rFont val="ＭＳ Ｐ明朝"/>
        <family val="1"/>
        <charset val="128"/>
      </rPr>
      <t>昇降機等の検査</t>
    </r>
    <r>
      <rPr>
        <sz val="10"/>
        <rFont val="ＭＳ Ｐ明朝"/>
        <family val="1"/>
        <charset val="128"/>
      </rPr>
      <t xml:space="preserve"> 】</t>
    </r>
    <phoneticPr fontId="1"/>
  </si>
  <si>
    <r>
      <rPr>
        <sz val="9"/>
        <rFont val="ＭＳ Ｐ明朝"/>
        <family val="1"/>
        <charset val="128"/>
      </rPr>
      <t>防火設備の検査</t>
    </r>
    <r>
      <rPr>
        <sz val="10"/>
        <rFont val="ＭＳ Ｐ明朝"/>
        <family val="1"/>
        <charset val="128"/>
      </rPr>
      <t xml:space="preserve"> 】</t>
    </r>
    <phoneticPr fontId="1"/>
  </si>
  <si>
    <t>改善の状況 】</t>
    <rPh sb="0" eb="2">
      <t>カイゼン</t>
    </rPh>
    <rPh sb="3" eb="5">
      <t>ジョウキョウ</t>
    </rPh>
    <phoneticPr fontId="1"/>
  </si>
  <si>
    <r>
      <rPr>
        <sz val="9"/>
        <rFont val="ＭＳ Ｐ明朝"/>
        <family val="1"/>
        <charset val="128"/>
      </rPr>
      <t>不具合等の概要</t>
    </r>
    <r>
      <rPr>
        <sz val="10"/>
        <rFont val="ＭＳ Ｐ明朝"/>
        <family val="1"/>
        <charset val="128"/>
      </rPr>
      <t xml:space="preserve"> 】</t>
    </r>
    <rPh sb="0" eb="3">
      <t>フグアイ</t>
    </rPh>
    <rPh sb="3" eb="4">
      <t>ナド</t>
    </rPh>
    <rPh sb="5" eb="7">
      <t>ガイヨウ</t>
    </rPh>
    <phoneticPr fontId="1"/>
  </si>
  <si>
    <r>
      <rPr>
        <sz val="9"/>
        <rFont val="ＭＳ Ｐ明朝"/>
        <family val="1"/>
        <charset val="128"/>
      </rPr>
      <t>不具合等の記録</t>
    </r>
    <r>
      <rPr>
        <sz val="10"/>
        <rFont val="ＭＳ Ｐ明朝"/>
        <family val="1"/>
        <charset val="128"/>
      </rPr>
      <t xml:space="preserve"> 】</t>
    </r>
    <phoneticPr fontId="1"/>
  </si>
  <si>
    <t>（1つ以上の煙感知器連動型防火ダンパー（SFD・SD）を設ける</t>
    <rPh sb="3" eb="5">
      <t>イジョウ</t>
    </rPh>
    <rPh sb="6" eb="7">
      <t>ケムリ</t>
    </rPh>
    <rPh sb="7" eb="10">
      <t>カンチキ</t>
    </rPh>
    <rPh sb="10" eb="13">
      <t>レンドウガタ</t>
    </rPh>
    <rPh sb="13" eb="15">
      <t>ボウカ</t>
    </rPh>
    <rPh sb="28" eb="29">
      <t>モウ</t>
    </rPh>
    <phoneticPr fontId="3"/>
  </si>
  <si>
    <t>建築物の、法28条第2項・第3項の規定による機械換気設備）</t>
    <rPh sb="22" eb="24">
      <t>キカイ</t>
    </rPh>
    <rPh sb="24" eb="26">
      <t>カンキ</t>
    </rPh>
    <rPh sb="26" eb="28">
      <t>セツビ</t>
    </rPh>
    <phoneticPr fontId="3"/>
  </si>
  <si>
    <t>（排煙機または送風機を設ける機械排煙設備）</t>
    <rPh sb="1" eb="3">
      <t>ハイエン</t>
    </rPh>
    <rPh sb="3" eb="4">
      <t>キ</t>
    </rPh>
    <rPh sb="7" eb="9">
      <t>ソウフウ</t>
    </rPh>
    <rPh sb="9" eb="10">
      <t>キ</t>
    </rPh>
    <rPh sb="11" eb="12">
      <t>モウ</t>
    </rPh>
    <rPh sb="14" eb="16">
      <t>キカイ</t>
    </rPh>
    <rPh sb="16" eb="18">
      <t>ハイエン</t>
    </rPh>
    <rPh sb="18" eb="20">
      <t>セツビ</t>
    </rPh>
    <phoneticPr fontId="3"/>
  </si>
  <si>
    <t>（予備電源別置型（予備電源が内蔵蓄電池のみでないもの））</t>
    <rPh sb="1" eb="3">
      <t>ヨビ</t>
    </rPh>
    <rPh sb="3" eb="5">
      <t>デンゲン</t>
    </rPh>
    <rPh sb="5" eb="7">
      <t>ベッチ</t>
    </rPh>
    <rPh sb="7" eb="8">
      <t>ガタ</t>
    </rPh>
    <rPh sb="9" eb="11">
      <t>ヨビ</t>
    </rPh>
    <rPh sb="11" eb="13">
      <t>デンゲン</t>
    </rPh>
    <rPh sb="14" eb="16">
      <t>ナイゾウ</t>
    </rPh>
    <rPh sb="16" eb="19">
      <t>チクデンチ</t>
    </rPh>
    <phoneticPr fontId="3"/>
  </si>
  <si>
    <t>特殊建築物等定期調査報告の対象建築物のうち、用途が</t>
    <rPh sb="0" eb="2">
      <t>トクシュ</t>
    </rPh>
    <rPh sb="2" eb="5">
      <t>ケンチクブツ</t>
    </rPh>
    <rPh sb="5" eb="6">
      <t>ナド</t>
    </rPh>
    <rPh sb="6" eb="8">
      <t>テイキ</t>
    </rPh>
    <rPh sb="8" eb="10">
      <t>チョウサ</t>
    </rPh>
    <rPh sb="10" eb="12">
      <t>ホウコク</t>
    </rPh>
    <rPh sb="13" eb="15">
      <t>タイショウ</t>
    </rPh>
    <rPh sb="15" eb="18">
      <t>ケンチクブツ</t>
    </rPh>
    <rPh sb="22" eb="24">
      <t>ヨウト</t>
    </rPh>
    <phoneticPr fontId="3"/>
  </si>
  <si>
    <r>
      <t>「事務所等」「学校等」「共同住宅</t>
    </r>
    <r>
      <rPr>
        <sz val="9"/>
        <color rgb="FF0070C0"/>
        <rFont val="Meiryo UI"/>
        <family val="3"/>
        <charset val="128"/>
      </rPr>
      <t>（サ高住・認知症高齢者GH・障害者GHを除く）</t>
    </r>
    <r>
      <rPr>
        <sz val="10"/>
        <color rgb="FF0070C0"/>
        <rFont val="Meiryo UI"/>
        <family val="3"/>
        <charset val="128"/>
      </rPr>
      <t>」</t>
    </r>
    <rPh sb="1" eb="3">
      <t>ジム</t>
    </rPh>
    <rPh sb="3" eb="4">
      <t>ショ</t>
    </rPh>
    <rPh sb="4" eb="5">
      <t>ナド</t>
    </rPh>
    <rPh sb="7" eb="9">
      <t>ガッコウ</t>
    </rPh>
    <rPh sb="9" eb="10">
      <t>ナド</t>
    </rPh>
    <rPh sb="12" eb="14">
      <t>キョウドウ</t>
    </rPh>
    <rPh sb="14" eb="16">
      <t>ジュウタク</t>
    </rPh>
    <rPh sb="18" eb="20">
      <t>コウジュウ</t>
    </rPh>
    <rPh sb="21" eb="24">
      <t>ニンチショウ</t>
    </rPh>
    <rPh sb="24" eb="27">
      <t>コウレイシャ</t>
    </rPh>
    <rPh sb="30" eb="33">
      <t>ショウガイシャ</t>
    </rPh>
    <rPh sb="36" eb="37">
      <t>ノゾ</t>
    </rPh>
    <phoneticPr fontId="3"/>
  </si>
  <si>
    <t>消防の査察ではありませんのでご注意ください。</t>
    <rPh sb="0" eb="2">
      <t>ショウボウ</t>
    </rPh>
    <rPh sb="3" eb="5">
      <t>ササツ</t>
    </rPh>
    <rPh sb="15" eb="17">
      <t>チュウイ</t>
    </rPh>
    <phoneticPr fontId="3"/>
  </si>
  <si>
    <t>（1）</t>
    <phoneticPr fontId="7"/>
  </si>
  <si>
    <t>地盤</t>
    <rPh sb="0" eb="2">
      <t>ジバン</t>
    </rPh>
    <phoneticPr fontId="7"/>
  </si>
  <si>
    <t>（2）</t>
    <phoneticPr fontId="7"/>
  </si>
  <si>
    <t>敷地</t>
    <rPh sb="0" eb="2">
      <t>シキチ</t>
    </rPh>
    <phoneticPr fontId="7"/>
  </si>
  <si>
    <t>（3）から（5）</t>
    <phoneticPr fontId="7"/>
  </si>
  <si>
    <t>敷地内の通路</t>
    <rPh sb="0" eb="2">
      <t>シキチ</t>
    </rPh>
    <rPh sb="2" eb="3">
      <t>ナイ</t>
    </rPh>
    <rPh sb="4" eb="6">
      <t>ツウロ</t>
    </rPh>
    <phoneticPr fontId="7"/>
  </si>
  <si>
    <t>（6）から（7）</t>
    <phoneticPr fontId="7"/>
  </si>
  <si>
    <t>塀等</t>
    <rPh sb="0" eb="1">
      <t>ヘイ</t>
    </rPh>
    <rPh sb="1" eb="2">
      <t>トウ</t>
    </rPh>
    <phoneticPr fontId="7"/>
  </si>
  <si>
    <t>（8）から（9）</t>
    <phoneticPr fontId="7"/>
  </si>
  <si>
    <t>擁壁</t>
    <rPh sb="0" eb="1">
      <t>ヨウ</t>
    </rPh>
    <rPh sb="1" eb="2">
      <t>ヘキ</t>
    </rPh>
    <phoneticPr fontId="7"/>
  </si>
  <si>
    <t>（1）から（2）</t>
    <phoneticPr fontId="7"/>
  </si>
  <si>
    <t>（3）から（4）</t>
    <phoneticPr fontId="7"/>
  </si>
  <si>
    <t>土台（木造に限る。）</t>
    <rPh sb="0" eb="2">
      <t>ドダイ</t>
    </rPh>
    <rPh sb="3" eb="5">
      <t>モクゾウ</t>
    </rPh>
    <rPh sb="6" eb="7">
      <t>カギ</t>
    </rPh>
    <phoneticPr fontId="7"/>
  </si>
  <si>
    <t>（5）から（18）</t>
    <phoneticPr fontId="7"/>
  </si>
  <si>
    <t>外壁</t>
    <rPh sb="0" eb="2">
      <t>ガイヘキ</t>
    </rPh>
    <phoneticPr fontId="7"/>
  </si>
  <si>
    <t>屋上面の状況</t>
    <rPh sb="0" eb="2">
      <t>オクジョウ</t>
    </rPh>
    <rPh sb="2" eb="3">
      <t>メン</t>
    </rPh>
    <rPh sb="4" eb="6">
      <t>ジョウキョウ</t>
    </rPh>
    <phoneticPr fontId="7"/>
  </si>
  <si>
    <t>（2）から（5）</t>
    <phoneticPr fontId="7"/>
  </si>
  <si>
    <t>屋上周りの状況（屋上面を除く。）</t>
    <rPh sb="0" eb="2">
      <t>オクジョウ</t>
    </rPh>
    <rPh sb="2" eb="3">
      <t>マワ</t>
    </rPh>
    <rPh sb="5" eb="7">
      <t>ジョウキョウ</t>
    </rPh>
    <rPh sb="8" eb="10">
      <t>オクジョウ</t>
    </rPh>
    <rPh sb="10" eb="11">
      <t>メン</t>
    </rPh>
    <rPh sb="12" eb="13">
      <t>ノゾ</t>
    </rPh>
    <phoneticPr fontId="7"/>
  </si>
  <si>
    <t>機器及び工作物（冷却等設備、等）</t>
    <rPh sb="0" eb="2">
      <t>キキ</t>
    </rPh>
    <rPh sb="2" eb="3">
      <t>オヨ</t>
    </rPh>
    <rPh sb="4" eb="7">
      <t>コウサクブツ</t>
    </rPh>
    <rPh sb="8" eb="10">
      <t>レイキャク</t>
    </rPh>
    <rPh sb="10" eb="11">
      <t>トウ</t>
    </rPh>
    <rPh sb="11" eb="13">
      <t>セツビ</t>
    </rPh>
    <rPh sb="14" eb="15">
      <t>トウ</t>
    </rPh>
    <phoneticPr fontId="7"/>
  </si>
  <si>
    <t>（1）から（5）</t>
    <phoneticPr fontId="7"/>
  </si>
  <si>
    <t>（6）から（16）</t>
    <phoneticPr fontId="7"/>
  </si>
  <si>
    <t>壁の室内に面する部分</t>
    <rPh sb="0" eb="1">
      <t>カベ</t>
    </rPh>
    <rPh sb="2" eb="4">
      <t>シツナイ</t>
    </rPh>
    <rPh sb="5" eb="6">
      <t>メン</t>
    </rPh>
    <rPh sb="8" eb="10">
      <t>ブブン</t>
    </rPh>
    <phoneticPr fontId="7"/>
  </si>
  <si>
    <t>（17）から（22）</t>
    <phoneticPr fontId="7"/>
  </si>
  <si>
    <t>（23）から（25）</t>
    <phoneticPr fontId="7"/>
  </si>
  <si>
    <t>（34）から（35）</t>
    <phoneticPr fontId="7"/>
  </si>
  <si>
    <t>照明器具、懸垂物等</t>
    <rPh sb="0" eb="2">
      <t>ショウメイ</t>
    </rPh>
    <rPh sb="2" eb="4">
      <t>キグ</t>
    </rPh>
    <rPh sb="5" eb="7">
      <t>ケンスイ</t>
    </rPh>
    <rPh sb="7" eb="8">
      <t>ブツ</t>
    </rPh>
    <rPh sb="8" eb="9">
      <t>トウ</t>
    </rPh>
    <phoneticPr fontId="7"/>
  </si>
  <si>
    <t>居室の採光及び換気</t>
    <rPh sb="0" eb="2">
      <t>キョシツ</t>
    </rPh>
    <rPh sb="3" eb="5">
      <t>サイコウ</t>
    </rPh>
    <rPh sb="5" eb="6">
      <t>オヨ</t>
    </rPh>
    <rPh sb="7" eb="9">
      <t>カンキ</t>
    </rPh>
    <phoneticPr fontId="7"/>
  </si>
  <si>
    <t>石綿等を添加した建築材料</t>
    <rPh sb="0" eb="2">
      <t>セキメン</t>
    </rPh>
    <rPh sb="2" eb="3">
      <t>トウ</t>
    </rPh>
    <rPh sb="4" eb="6">
      <t>テンカ</t>
    </rPh>
    <rPh sb="8" eb="10">
      <t>ケンチク</t>
    </rPh>
    <rPh sb="10" eb="12">
      <t>ザイリョウ</t>
    </rPh>
    <phoneticPr fontId="7"/>
  </si>
  <si>
    <t>避難施設等</t>
    <rPh sb="0" eb="2">
      <t>ヒナン</t>
    </rPh>
    <rPh sb="2" eb="5">
      <t>シセツナド</t>
    </rPh>
    <phoneticPr fontId="7"/>
  </si>
  <si>
    <t>（4）から（5）</t>
    <phoneticPr fontId="7"/>
  </si>
  <si>
    <t>出入口</t>
    <rPh sb="0" eb="2">
      <t>デイリ</t>
    </rPh>
    <rPh sb="2" eb="3">
      <t>クチ</t>
    </rPh>
    <phoneticPr fontId="7"/>
  </si>
  <si>
    <t>（6）</t>
    <phoneticPr fontId="7"/>
  </si>
  <si>
    <t>（7）から（10）</t>
    <phoneticPr fontId="7"/>
  </si>
  <si>
    <t>避難上有効なバルコニー</t>
    <rPh sb="0" eb="2">
      <t>ヒナン</t>
    </rPh>
    <rPh sb="2" eb="3">
      <t>ウエ</t>
    </rPh>
    <rPh sb="3" eb="5">
      <t>ユウコウ</t>
    </rPh>
    <phoneticPr fontId="7"/>
  </si>
  <si>
    <t>排煙設備等</t>
    <rPh sb="0" eb="2">
      <t>ハイエン</t>
    </rPh>
    <rPh sb="2" eb="4">
      <t>セツビ</t>
    </rPh>
    <rPh sb="4" eb="5">
      <t>トウ</t>
    </rPh>
    <phoneticPr fontId="7"/>
  </si>
  <si>
    <t>その他の設備等</t>
    <rPh sb="2" eb="3">
      <t>タ</t>
    </rPh>
    <rPh sb="4" eb="6">
      <t>セツビ</t>
    </rPh>
    <rPh sb="6" eb="7">
      <t>トウ</t>
    </rPh>
    <phoneticPr fontId="7"/>
  </si>
  <si>
    <t>（1）から（4）</t>
    <phoneticPr fontId="7"/>
  </si>
  <si>
    <t>特殊な構造等</t>
    <rPh sb="0" eb="2">
      <t>トクシュ</t>
    </rPh>
    <rPh sb="3" eb="6">
      <t>コウゾウトウ</t>
    </rPh>
    <phoneticPr fontId="7"/>
  </si>
  <si>
    <t>（5）</t>
    <phoneticPr fontId="7"/>
  </si>
  <si>
    <t>（6）から（9）</t>
    <phoneticPr fontId="7"/>
  </si>
  <si>
    <t>※　傾斜地等で避難階が複数ある場合は、全ての避難階に避難階である旨明記してください。</t>
    <rPh sb="2" eb="6">
      <t>ケイシャチナド</t>
    </rPh>
    <rPh sb="7" eb="9">
      <t>ヒナン</t>
    </rPh>
    <rPh sb="9" eb="10">
      <t>カイ</t>
    </rPh>
    <rPh sb="11" eb="13">
      <t>フクスウ</t>
    </rPh>
    <rPh sb="15" eb="17">
      <t>バアイ</t>
    </rPh>
    <rPh sb="19" eb="20">
      <t>スベ</t>
    </rPh>
    <rPh sb="22" eb="24">
      <t>ヒナン</t>
    </rPh>
    <rPh sb="24" eb="25">
      <t>カイ</t>
    </rPh>
    <rPh sb="26" eb="28">
      <t>ヒナン</t>
    </rPh>
    <rPh sb="28" eb="29">
      <t>カイ</t>
    </rPh>
    <rPh sb="32" eb="33">
      <t>ムネ</t>
    </rPh>
    <rPh sb="33" eb="35">
      <t>メイキ</t>
    </rPh>
    <phoneticPr fontId="3"/>
  </si>
  <si>
    <t>5図面</t>
    <rPh sb="1" eb="3">
      <t>ズメン</t>
    </rPh>
    <phoneticPr fontId="3"/>
  </si>
  <si>
    <t>電源別置式の非常用照明がある場合のみ「有」としてください。</t>
    <rPh sb="0" eb="2">
      <t>デンゲン</t>
    </rPh>
    <rPh sb="2" eb="4">
      <t>ベッチ</t>
    </rPh>
    <rPh sb="4" eb="5">
      <t>シキ</t>
    </rPh>
    <rPh sb="6" eb="9">
      <t>ヒジョウヨウ</t>
    </rPh>
    <rPh sb="9" eb="11">
      <t>ショウメイ</t>
    </rPh>
    <rPh sb="14" eb="16">
      <t>バアイ</t>
    </rPh>
    <rPh sb="19" eb="20">
      <t>アリ</t>
    </rPh>
    <phoneticPr fontId="3"/>
  </si>
  <si>
    <t>蓄電池内蔵型の非常用照明のみの場合は「無」です。</t>
    <rPh sb="0" eb="3">
      <t>チクデンチ</t>
    </rPh>
    <rPh sb="3" eb="6">
      <t>ナイゾウガタ</t>
    </rPh>
    <rPh sb="7" eb="10">
      <t>ヒジョウヨウ</t>
    </rPh>
    <rPh sb="10" eb="12">
      <t>ショウメイ</t>
    </rPh>
    <rPh sb="15" eb="17">
      <t>バアイ</t>
    </rPh>
    <rPh sb="19" eb="20">
      <t>ナシ</t>
    </rPh>
    <phoneticPr fontId="3"/>
  </si>
  <si>
    <t>建築物に関する履歴事項等</t>
    <rPh sb="0" eb="3">
      <t>ケンチクブツ</t>
    </rPh>
    <rPh sb="4" eb="5">
      <t>カン</t>
    </rPh>
    <rPh sb="7" eb="9">
      <t>リレキ</t>
    </rPh>
    <rPh sb="9" eb="11">
      <t>ジコウ</t>
    </rPh>
    <rPh sb="11" eb="12">
      <t>ナド</t>
    </rPh>
    <phoneticPr fontId="3"/>
  </si>
  <si>
    <t>法28条第2項・第3項に該当する機械換気設備を有する建築物で、</t>
    <rPh sb="0" eb="1">
      <t>ホウ</t>
    </rPh>
    <rPh sb="3" eb="4">
      <t>ジョウ</t>
    </rPh>
    <rPh sb="4" eb="5">
      <t>ダイ</t>
    </rPh>
    <rPh sb="6" eb="7">
      <t>コウ</t>
    </rPh>
    <rPh sb="8" eb="9">
      <t>ダイ</t>
    </rPh>
    <rPh sb="10" eb="11">
      <t>コウ</t>
    </rPh>
    <rPh sb="12" eb="14">
      <t>ガイトウ</t>
    </rPh>
    <rPh sb="16" eb="18">
      <t>キカイ</t>
    </rPh>
    <rPh sb="18" eb="20">
      <t>カンキ</t>
    </rPh>
    <rPh sb="20" eb="22">
      <t>セツビ</t>
    </rPh>
    <rPh sb="23" eb="24">
      <t>ユウ</t>
    </rPh>
    <rPh sb="26" eb="29">
      <t>ケンチクブツ</t>
    </rPh>
    <phoneticPr fontId="3"/>
  </si>
  <si>
    <t>SFD・SDが設置された機械換気設備があれば「有」となります。</t>
    <rPh sb="23" eb="24">
      <t>アリ</t>
    </rPh>
    <phoneticPr fontId="3"/>
  </si>
  <si>
    <r>
      <t>）</t>
    </r>
    <r>
      <rPr>
        <sz val="9"/>
        <rFont val="ＭＳ Ｐ明朝"/>
        <family val="1"/>
        <charset val="128"/>
      </rPr>
      <t>建築士事務所</t>
    </r>
    <rPh sb="1" eb="4">
      <t>ケンチクシ</t>
    </rPh>
    <rPh sb="4" eb="6">
      <t>ジム</t>
    </rPh>
    <rPh sb="6" eb="7">
      <t>ショ</t>
    </rPh>
    <phoneticPr fontId="1"/>
  </si>
  <si>
    <t>※履歴事項等については、所有者・管理者に十分確認の上記載してください。</t>
    <rPh sb="1" eb="3">
      <t>リレキ</t>
    </rPh>
    <rPh sb="3" eb="5">
      <t>ジコウ</t>
    </rPh>
    <rPh sb="5" eb="6">
      <t>ナド</t>
    </rPh>
    <rPh sb="12" eb="15">
      <t>ショユウシャ</t>
    </rPh>
    <rPh sb="16" eb="19">
      <t>カンリシャ</t>
    </rPh>
    <rPh sb="20" eb="22">
      <t>ジュウブン</t>
    </rPh>
    <rPh sb="22" eb="24">
      <t>カクニン</t>
    </rPh>
    <rPh sb="25" eb="26">
      <t>ウエ</t>
    </rPh>
    <rPh sb="26" eb="28">
      <t>キサイ</t>
    </rPh>
    <phoneticPr fontId="3"/>
  </si>
  <si>
    <t>手順③</t>
    <rPh sb="0" eb="2">
      <t>テジュン</t>
    </rPh>
    <phoneticPr fontId="3"/>
  </si>
  <si>
    <t>手順①</t>
    <rPh sb="0" eb="2">
      <t>テジュン</t>
    </rPh>
    <phoneticPr fontId="3"/>
  </si>
  <si>
    <t>手順②</t>
    <rPh sb="0" eb="2">
      <t>テジュン</t>
    </rPh>
    <phoneticPr fontId="3"/>
  </si>
  <si>
    <t>水色セルの部分に記入してください。</t>
    <rPh sb="0" eb="2">
      <t>ミズイロ</t>
    </rPh>
    <rPh sb="5" eb="7">
      <t>ブブン</t>
    </rPh>
    <rPh sb="8" eb="10">
      <t>キニュウ</t>
    </rPh>
    <phoneticPr fontId="3"/>
  </si>
  <si>
    <t>順序</t>
    <rPh sb="0" eb="2">
      <t>ジュンジョ</t>
    </rPh>
    <phoneticPr fontId="3"/>
  </si>
  <si>
    <t>シート</t>
    <phoneticPr fontId="3"/>
  </si>
  <si>
    <t>手順④</t>
    <rPh sb="0" eb="2">
      <t>テジュン</t>
    </rPh>
    <phoneticPr fontId="3"/>
  </si>
  <si>
    <t>作業内容</t>
    <rPh sb="0" eb="2">
      <t>サギョウ</t>
    </rPh>
    <rPh sb="2" eb="4">
      <t>ナイヨウ</t>
    </rPh>
    <phoneticPr fontId="3"/>
  </si>
  <si>
    <t>ピンク色セルの部分は他の様式から転記されますので記入不要です。</t>
    <phoneticPr fontId="3"/>
  </si>
  <si>
    <t>※</t>
    <phoneticPr fontId="3"/>
  </si>
  <si>
    <t xml:space="preserve">※
</t>
    <phoneticPr fontId="3"/>
  </si>
  <si>
    <t>手順⑤</t>
    <rPh sb="0" eb="2">
      <t>テジュン</t>
    </rPh>
    <phoneticPr fontId="3"/>
  </si>
  <si>
    <t>調査結果図を作成してください。</t>
    <rPh sb="0" eb="2">
      <t>チョウサ</t>
    </rPh>
    <rPh sb="2" eb="4">
      <t>ケッカ</t>
    </rPh>
    <rPh sb="4" eb="5">
      <t>ズ</t>
    </rPh>
    <rPh sb="6" eb="8">
      <t>サクセイ</t>
    </rPh>
    <phoneticPr fontId="3"/>
  </si>
  <si>
    <t>必要事項が転記されていますので、写真を貼り付けてください。</t>
    <rPh sb="0" eb="2">
      <t>ヒツヨウ</t>
    </rPh>
    <rPh sb="2" eb="4">
      <t>ジコウ</t>
    </rPh>
    <rPh sb="5" eb="7">
      <t>テンキ</t>
    </rPh>
    <rPh sb="16" eb="18">
      <t>シャシン</t>
    </rPh>
    <rPh sb="19" eb="20">
      <t>ハ</t>
    </rPh>
    <rPh sb="21" eb="22">
      <t>ツ</t>
    </rPh>
    <phoneticPr fontId="3"/>
  </si>
  <si>
    <t>手順⑥</t>
    <rPh sb="0" eb="2">
      <t>テジュン</t>
    </rPh>
    <phoneticPr fontId="3"/>
  </si>
  <si>
    <t>手順⑦</t>
    <rPh sb="0" eb="2">
      <t>テジュン</t>
    </rPh>
    <phoneticPr fontId="3"/>
  </si>
  <si>
    <t>その他記載</t>
    <rPh sb="2" eb="3">
      <t>タ</t>
    </rPh>
    <rPh sb="3" eb="5">
      <t>キサイ</t>
    </rPh>
    <phoneticPr fontId="3"/>
  </si>
  <si>
    <t>所定の様式に書ききれないことで、報告書に記載すべき事項がある場合は作成してください。</t>
    <rPh sb="0" eb="2">
      <t>ショテイ</t>
    </rPh>
    <rPh sb="3" eb="5">
      <t>ヨウシキ</t>
    </rPh>
    <rPh sb="6" eb="7">
      <t>カ</t>
    </rPh>
    <rPh sb="16" eb="19">
      <t>ホウコクショ</t>
    </rPh>
    <rPh sb="20" eb="22">
      <t>キサイ</t>
    </rPh>
    <rPh sb="25" eb="27">
      <t>ジコウ</t>
    </rPh>
    <rPh sb="30" eb="32">
      <t>バアイ</t>
    </rPh>
    <rPh sb="33" eb="35">
      <t>サクセイ</t>
    </rPh>
    <phoneticPr fontId="3"/>
  </si>
  <si>
    <t>手順①～③での記載内容が自動的に転記されますので、誤りがないか確認してください。</t>
    <rPh sb="0" eb="2">
      <t>テジュン</t>
    </rPh>
    <rPh sb="7" eb="9">
      <t>キサイ</t>
    </rPh>
    <rPh sb="9" eb="11">
      <t>ナイヨウ</t>
    </rPh>
    <rPh sb="12" eb="15">
      <t>ジドウテキ</t>
    </rPh>
    <rPh sb="16" eb="18">
      <t>テンキ</t>
    </rPh>
    <rPh sb="25" eb="26">
      <t>アヤマ</t>
    </rPh>
    <rPh sb="31" eb="33">
      <t>カクニン</t>
    </rPh>
    <phoneticPr fontId="3"/>
  </si>
  <si>
    <t>手順⑧</t>
    <rPh sb="0" eb="2">
      <t>テジュン</t>
    </rPh>
    <phoneticPr fontId="3"/>
  </si>
  <si>
    <t>全ての様式について、自動入力欄を含む全ての項目に誤りがないか再度確認してください。</t>
    <rPh sb="0" eb="1">
      <t>スベ</t>
    </rPh>
    <rPh sb="3" eb="5">
      <t>ヨウシキ</t>
    </rPh>
    <rPh sb="10" eb="12">
      <t>ジドウ</t>
    </rPh>
    <rPh sb="12" eb="14">
      <t>ニュウリョク</t>
    </rPh>
    <rPh sb="14" eb="15">
      <t>ラン</t>
    </rPh>
    <rPh sb="16" eb="17">
      <t>フク</t>
    </rPh>
    <rPh sb="18" eb="19">
      <t>スベ</t>
    </rPh>
    <rPh sb="21" eb="23">
      <t>コウモク</t>
    </rPh>
    <rPh sb="24" eb="25">
      <t>アヤマ</t>
    </rPh>
    <rPh sb="30" eb="32">
      <t>サイド</t>
    </rPh>
    <rPh sb="32" eb="34">
      <t>カクニン</t>
    </rPh>
    <phoneticPr fontId="3"/>
  </si>
  <si>
    <t>2報告書</t>
    <rPh sb="1" eb="4">
      <t>ホウコクショ</t>
    </rPh>
    <phoneticPr fontId="3"/>
  </si>
  <si>
    <t>確認については、計画変更申請ではなく、当初申請について記載してください。</t>
    <rPh sb="0" eb="2">
      <t>カクニン</t>
    </rPh>
    <rPh sb="8" eb="10">
      <t>ケイカク</t>
    </rPh>
    <rPh sb="10" eb="12">
      <t>ヘンコウ</t>
    </rPh>
    <rPh sb="12" eb="14">
      <t>シンセイ</t>
    </rPh>
    <rPh sb="19" eb="21">
      <t>トウショ</t>
    </rPh>
    <rPh sb="21" eb="23">
      <t>シンセイ</t>
    </rPh>
    <rPh sb="27" eb="29">
      <t>キサイ</t>
    </rPh>
    <phoneticPr fontId="1"/>
  </si>
  <si>
    <r>
      <rPr>
        <b/>
        <sz val="10"/>
        <color theme="1"/>
        <rFont val="Meiryo UI"/>
        <family val="3"/>
        <charset val="128"/>
      </rPr>
      <t>新築時以降建築確認を行っていない</t>
    </r>
    <r>
      <rPr>
        <sz val="10"/>
        <color theme="1"/>
        <rFont val="Meiryo UI"/>
        <family val="3"/>
        <charset val="128"/>
      </rPr>
      <t>場合は、</t>
    </r>
    <r>
      <rPr>
        <b/>
        <u/>
        <sz val="10"/>
        <color theme="1"/>
        <rFont val="Meiryo UI"/>
        <family val="3"/>
        <charset val="128"/>
      </rPr>
      <t>新築時の建築確認</t>
    </r>
    <rPh sb="0" eb="2">
      <t>シンチク</t>
    </rPh>
    <rPh sb="2" eb="3">
      <t>ジ</t>
    </rPh>
    <rPh sb="3" eb="5">
      <t>イコウ</t>
    </rPh>
    <rPh sb="5" eb="7">
      <t>ケンチク</t>
    </rPh>
    <rPh sb="7" eb="9">
      <t>カクニン</t>
    </rPh>
    <rPh sb="10" eb="11">
      <t>オコナ</t>
    </rPh>
    <rPh sb="16" eb="18">
      <t>バアイ</t>
    </rPh>
    <rPh sb="20" eb="22">
      <t>シンチク</t>
    </rPh>
    <rPh sb="22" eb="23">
      <t>ジ</t>
    </rPh>
    <rPh sb="24" eb="26">
      <t>ケンチク</t>
    </rPh>
    <rPh sb="26" eb="28">
      <t>カクニン</t>
    </rPh>
    <phoneticPr fontId="1"/>
  </si>
  <si>
    <r>
      <rPr>
        <b/>
        <sz val="10"/>
        <color theme="1"/>
        <rFont val="Meiryo UI"/>
        <family val="3"/>
        <charset val="128"/>
      </rPr>
      <t>増築や用途変更等の建築確認を行った</t>
    </r>
    <r>
      <rPr>
        <sz val="10"/>
        <color theme="1"/>
        <rFont val="Meiryo UI"/>
        <family val="3"/>
        <charset val="128"/>
      </rPr>
      <t>場合は、その</t>
    </r>
    <r>
      <rPr>
        <b/>
        <u/>
        <sz val="10"/>
        <color theme="1"/>
        <rFont val="Meiryo UI"/>
        <family val="3"/>
        <charset val="128"/>
      </rPr>
      <t>直近の建築確認</t>
    </r>
    <rPh sb="0" eb="2">
      <t>ゾウチク</t>
    </rPh>
    <rPh sb="3" eb="5">
      <t>ヨウト</t>
    </rPh>
    <rPh sb="5" eb="7">
      <t>ヘンコウ</t>
    </rPh>
    <rPh sb="7" eb="8">
      <t>ナド</t>
    </rPh>
    <rPh sb="9" eb="11">
      <t>ケンチク</t>
    </rPh>
    <rPh sb="11" eb="13">
      <t>カクニン</t>
    </rPh>
    <rPh sb="14" eb="15">
      <t>オコナ</t>
    </rPh>
    <rPh sb="17" eb="19">
      <t>バアイ</t>
    </rPh>
    <rPh sb="23" eb="25">
      <t>チョッキン</t>
    </rPh>
    <rPh sb="26" eb="28">
      <t>ケンチク</t>
    </rPh>
    <rPh sb="28" eb="30">
      <t>カクニン</t>
    </rPh>
    <phoneticPr fontId="1"/>
  </si>
  <si>
    <t>078 (595) 6571</t>
    <phoneticPr fontId="3"/>
  </si>
  <si>
    <t>（</t>
    <phoneticPr fontId="1"/>
  </si>
  <si>
    <t>）</t>
    <phoneticPr fontId="1"/>
  </si>
  <si>
    <t>）㎡</t>
    <phoneticPr fontId="1"/>
  </si>
  <si>
    <t>改修工事等の主な内容</t>
    <rPh sb="0" eb="2">
      <t>カイシュウ</t>
    </rPh>
    <rPh sb="2" eb="4">
      <t>コウジ</t>
    </rPh>
    <rPh sb="4" eb="5">
      <t>ナド</t>
    </rPh>
    <rPh sb="6" eb="7">
      <t>オモ</t>
    </rPh>
    <rPh sb="8" eb="10">
      <t>ナイヨウ</t>
    </rPh>
    <phoneticPr fontId="3"/>
  </si>
  <si>
    <t>事故・異常等の内容</t>
    <rPh sb="0" eb="2">
      <t>ジコ</t>
    </rPh>
    <rPh sb="3" eb="5">
      <t>イジョウ</t>
    </rPh>
    <rPh sb="5" eb="6">
      <t>ナド</t>
    </rPh>
    <rPh sb="7" eb="9">
      <t>ナイヨウ</t>
    </rPh>
    <phoneticPr fontId="3"/>
  </si>
  <si>
    <t>に該当するものは、随時閉鎖式防火設備があっても「☑有（報告対象外）」です。</t>
    <rPh sb="9" eb="11">
      <t>ズイジ</t>
    </rPh>
    <rPh sb="11" eb="13">
      <t>ヘイサ</t>
    </rPh>
    <rPh sb="13" eb="14">
      <t>シキ</t>
    </rPh>
    <rPh sb="14" eb="16">
      <t>ボウカ</t>
    </rPh>
    <rPh sb="16" eb="18">
      <t>セツビ</t>
    </rPh>
    <rPh sb="25" eb="26">
      <t>アリ</t>
    </rPh>
    <rPh sb="27" eb="29">
      <t>ホウコク</t>
    </rPh>
    <rPh sb="29" eb="32">
      <t>タイショウガイ</t>
    </rPh>
    <phoneticPr fontId="3"/>
  </si>
  <si>
    <t>指摘
なし</t>
    <phoneticPr fontId="7"/>
  </si>
  <si>
    <r>
      <t xml:space="preserve">既存
</t>
    </r>
    <r>
      <rPr>
        <sz val="8"/>
        <rFont val="ＭＳ Ｐ明朝"/>
        <family val="1"/>
        <charset val="128"/>
      </rPr>
      <t>不適格</t>
    </r>
    <phoneticPr fontId="7"/>
  </si>
  <si>
    <t>○</t>
    <phoneticPr fontId="3"/>
  </si>
  <si>
    <t>例：タイル面に軽微な浮きが見られる</t>
    <rPh sb="0" eb="1">
      <t>レイ</t>
    </rPh>
    <rPh sb="5" eb="6">
      <t>メン</t>
    </rPh>
    <rPh sb="7" eb="9">
      <t>ケイビ</t>
    </rPh>
    <rPh sb="10" eb="11">
      <t>ウ</t>
    </rPh>
    <rPh sb="13" eb="14">
      <t>ミ</t>
    </rPh>
    <phoneticPr fontId="3"/>
  </si>
  <si>
    <t>（記載不要）</t>
    <rPh sb="1" eb="3">
      <t>キサイ</t>
    </rPh>
    <rPh sb="3" eb="5">
      <t>フヨウ</t>
    </rPh>
    <phoneticPr fontId="3"/>
  </si>
  <si>
    <t>例：外壁改修後10年を超えている</t>
    <rPh sb="0" eb="1">
      <t>レイ</t>
    </rPh>
    <rPh sb="2" eb="4">
      <t>ガイヘキ</t>
    </rPh>
    <rPh sb="4" eb="6">
      <t>カイシュウ</t>
    </rPh>
    <rPh sb="6" eb="7">
      <t>ゴ</t>
    </rPh>
    <rPh sb="9" eb="10">
      <t>ネン</t>
    </rPh>
    <rPh sb="11" eb="12">
      <t>コ</t>
    </rPh>
    <phoneticPr fontId="3"/>
  </si>
  <si>
    <t>●年●月</t>
    <rPh sb="1" eb="2">
      <t>ネン</t>
    </rPh>
    <rPh sb="3" eb="4">
      <t>ガツ</t>
    </rPh>
    <phoneticPr fontId="3"/>
  </si>
  <si>
    <t>例：外壁全面打診等調査未実施</t>
    <rPh sb="0" eb="1">
      <t>レイ</t>
    </rPh>
    <rPh sb="2" eb="4">
      <t>ガイヘキ</t>
    </rPh>
    <rPh sb="4" eb="6">
      <t>ゼンメン</t>
    </rPh>
    <rPh sb="6" eb="8">
      <t>ダシン</t>
    </rPh>
    <rPh sb="8" eb="9">
      <t>ナド</t>
    </rPh>
    <rPh sb="9" eb="11">
      <t>チョウサ</t>
    </rPh>
    <rPh sb="11" eb="14">
      <t>ミジッシ</t>
    </rPh>
    <phoneticPr fontId="3"/>
  </si>
  <si>
    <t>⇒　調査結果表にもどる</t>
    <rPh sb="2" eb="4">
      <t>チョウサ</t>
    </rPh>
    <rPh sb="4" eb="6">
      <t>ケッカ</t>
    </rPh>
    <rPh sb="6" eb="7">
      <t>ヒョウ</t>
    </rPh>
    <phoneticPr fontId="3"/>
  </si>
  <si>
    <t>A</t>
    <phoneticPr fontId="3"/>
  </si>
  <si>
    <t>B</t>
    <phoneticPr fontId="3"/>
  </si>
  <si>
    <t>C</t>
    <phoneticPr fontId="3"/>
  </si>
  <si>
    <t>D</t>
    <phoneticPr fontId="3"/>
  </si>
  <si>
    <t>：　①竣工後、②外壁改修後、③全面打診等調査を行い問題ないことが確認できた時点　を指します。</t>
    <rPh sb="3" eb="5">
      <t>シュンコウ</t>
    </rPh>
    <rPh sb="19" eb="20">
      <t>ナド</t>
    </rPh>
    <rPh sb="20" eb="22">
      <t>チョウサ</t>
    </rPh>
    <rPh sb="23" eb="24">
      <t>オコナ</t>
    </rPh>
    <rPh sb="25" eb="27">
      <t>モンダイ</t>
    </rPh>
    <rPh sb="32" eb="34">
      <t>カクニン</t>
    </rPh>
    <rPh sb="37" eb="39">
      <t>ジテン</t>
    </rPh>
    <rPh sb="41" eb="42">
      <t>サ</t>
    </rPh>
    <phoneticPr fontId="3"/>
  </si>
  <si>
    <t>(※2)</t>
    <phoneticPr fontId="3"/>
  </si>
  <si>
    <t>(※1)</t>
    <phoneticPr fontId="3"/>
  </si>
  <si>
    <t>例：タイル面に著しい浮きが見られる（○年の全面打診調査で発見）</t>
    <rPh sb="0" eb="1">
      <t>レイ</t>
    </rPh>
    <rPh sb="5" eb="6">
      <t>メン</t>
    </rPh>
    <rPh sb="7" eb="8">
      <t>イチジル</t>
    </rPh>
    <rPh sb="10" eb="11">
      <t>ウ</t>
    </rPh>
    <rPh sb="13" eb="14">
      <t>ミ</t>
    </rPh>
    <rPh sb="19" eb="20">
      <t>ネン</t>
    </rPh>
    <rPh sb="21" eb="23">
      <t>ゼンメン</t>
    </rPh>
    <rPh sb="23" eb="25">
      <t>ダシン</t>
    </rPh>
    <rPh sb="25" eb="27">
      <t>チョウサ</t>
    </rPh>
    <rPh sb="28" eb="30">
      <t>ハッケン</t>
    </rPh>
    <phoneticPr fontId="3"/>
  </si>
  <si>
    <r>
      <t>ピンク色のセルは「</t>
    </r>
    <r>
      <rPr>
        <b/>
        <u/>
        <sz val="9"/>
        <color rgb="FF0070C0"/>
        <rFont val="Meiryo UI"/>
        <family val="3"/>
        <charset val="128"/>
      </rPr>
      <t>3 履歴事項</t>
    </r>
    <r>
      <rPr>
        <sz val="9"/>
        <color rgb="FFFF0000"/>
        <rFont val="Meiryo UI"/>
        <family val="3"/>
        <charset val="128"/>
      </rPr>
      <t>」シートを作成すれば自動的に表示されます。水色のセルにのみ入力してください。</t>
    </r>
    <rPh sb="3" eb="4">
      <t>イロ</t>
    </rPh>
    <rPh sb="11" eb="13">
      <t>リレキ</t>
    </rPh>
    <rPh sb="13" eb="15">
      <t>ジコウ</t>
    </rPh>
    <rPh sb="20" eb="22">
      <t>サクセイ</t>
    </rPh>
    <rPh sb="25" eb="28">
      <t>ジドウテキ</t>
    </rPh>
    <rPh sb="29" eb="31">
      <t>ヒョウジ</t>
    </rPh>
    <rPh sb="36" eb="38">
      <t>ミズイロ</t>
    </rPh>
    <rPh sb="44" eb="46">
      <t>ニュウリョク</t>
    </rPh>
    <phoneticPr fontId="7"/>
  </si>
  <si>
    <t>■</t>
    <phoneticPr fontId="3"/>
  </si>
  <si>
    <t>（具体的な状況についてはピンク色セル部分に自動的に表示されます）</t>
    <rPh sb="1" eb="4">
      <t>グタイテキ</t>
    </rPh>
    <rPh sb="5" eb="7">
      <t>ジョウキョウ</t>
    </rPh>
    <rPh sb="15" eb="16">
      <t>イロ</t>
    </rPh>
    <rPh sb="18" eb="20">
      <t>ブブン</t>
    </rPh>
    <rPh sb="21" eb="24">
      <t>ジドウテキ</t>
    </rPh>
    <rPh sb="25" eb="27">
      <t>ヒョウジ</t>
    </rPh>
    <phoneticPr fontId="1"/>
  </si>
  <si>
    <t>※　オンライン提出される方は、図面は別ファイルとしてください。</t>
    <rPh sb="7" eb="9">
      <t>テイシュツ</t>
    </rPh>
    <rPh sb="12" eb="13">
      <t>カタ</t>
    </rPh>
    <rPh sb="15" eb="17">
      <t>ズメン</t>
    </rPh>
    <rPh sb="18" eb="19">
      <t>ベツ</t>
    </rPh>
    <phoneticPr fontId="3"/>
  </si>
  <si>
    <t>現況および起算時（※1）からの経過年数</t>
    <rPh sb="0" eb="2">
      <t>ゲンキョウ</t>
    </rPh>
    <rPh sb="5" eb="7">
      <t>キサン</t>
    </rPh>
    <rPh sb="7" eb="8">
      <t>ジ</t>
    </rPh>
    <rPh sb="15" eb="17">
      <t>ケイカ</t>
    </rPh>
    <rPh sb="17" eb="19">
      <t>ネンスウ</t>
    </rPh>
    <phoneticPr fontId="3"/>
  </si>
  <si>
    <t>前回（もしくは今回）の全面打診等調査で発見した要是正箇所が未是正</t>
    <rPh sb="0" eb="2">
      <t>ゼンカイ</t>
    </rPh>
    <rPh sb="7" eb="9">
      <t>コンカイ</t>
    </rPh>
    <rPh sb="11" eb="13">
      <t>ゼンメン</t>
    </rPh>
    <rPh sb="13" eb="15">
      <t>ダシン</t>
    </rPh>
    <rPh sb="15" eb="16">
      <t>ナド</t>
    </rPh>
    <rPh sb="16" eb="18">
      <t>チョウサ</t>
    </rPh>
    <rPh sb="19" eb="21">
      <t>ハッケン</t>
    </rPh>
    <rPh sb="23" eb="24">
      <t>ヨウ</t>
    </rPh>
    <rPh sb="24" eb="26">
      <t>ゼセイ</t>
    </rPh>
    <rPh sb="26" eb="28">
      <t>カショ</t>
    </rPh>
    <rPh sb="29" eb="30">
      <t>ミ</t>
    </rPh>
    <rPh sb="30" eb="32">
      <t>ゼセイ</t>
    </rPh>
    <phoneticPr fontId="3"/>
  </si>
  <si>
    <t>例：タイル面に著しい浮きが見られる</t>
    <rPh sb="0" eb="1">
      <t>レイ</t>
    </rPh>
    <rPh sb="5" eb="6">
      <t>メン</t>
    </rPh>
    <rPh sb="7" eb="8">
      <t>イチジル</t>
    </rPh>
    <rPh sb="10" eb="11">
      <t>ウ</t>
    </rPh>
    <rPh sb="13" eb="14">
      <t>ミ</t>
    </rPh>
    <phoneticPr fontId="3"/>
  </si>
  <si>
    <t>：　原則として、外壁全面打診等調査を行った上で定期調査報告を行ってください。</t>
    <rPh sb="2" eb="4">
      <t>ゲンソク</t>
    </rPh>
    <rPh sb="8" eb="10">
      <t>ガイヘキ</t>
    </rPh>
    <rPh sb="10" eb="12">
      <t>ゼンメン</t>
    </rPh>
    <rPh sb="12" eb="14">
      <t>ダシン</t>
    </rPh>
    <rPh sb="14" eb="15">
      <t>ナド</t>
    </rPh>
    <rPh sb="15" eb="17">
      <t>チョウサ</t>
    </rPh>
    <rPh sb="18" eb="19">
      <t>オコナ</t>
    </rPh>
    <rPh sb="21" eb="22">
      <t>ウエ</t>
    </rPh>
    <rPh sb="23" eb="25">
      <t>テイキ</t>
    </rPh>
    <rPh sb="25" eb="27">
      <t>チョウサ</t>
    </rPh>
    <rPh sb="27" eb="29">
      <t>ホウコク</t>
    </rPh>
    <rPh sb="30" eb="31">
      <t>オコナ</t>
    </rPh>
    <phoneticPr fontId="3"/>
  </si>
  <si>
    <r>
      <t>この欄の記載内容が</t>
    </r>
    <r>
      <rPr>
        <b/>
        <u/>
        <sz val="10"/>
        <color rgb="FF0070C0"/>
        <rFont val="Meiryo UI"/>
        <family val="3"/>
        <charset val="128"/>
      </rPr>
      <t>調査結果表の2(11)</t>
    </r>
    <r>
      <rPr>
        <sz val="10"/>
        <color rgb="FFFF0000"/>
        <rFont val="Meiryo UI"/>
        <family val="3"/>
        <charset val="128"/>
      </rPr>
      <t>に反映されます</t>
    </r>
    <rPh sb="2" eb="3">
      <t>ラン</t>
    </rPh>
    <rPh sb="4" eb="6">
      <t>キサイ</t>
    </rPh>
    <rPh sb="6" eb="8">
      <t>ナイヨウ</t>
    </rPh>
    <rPh sb="9" eb="11">
      <t>チョウサ</t>
    </rPh>
    <rPh sb="11" eb="13">
      <t>ケッカ</t>
    </rPh>
    <rPh sb="13" eb="14">
      <t>ヒョウ</t>
    </rPh>
    <rPh sb="21" eb="23">
      <t>ハンエイ</t>
    </rPh>
    <phoneticPr fontId="3"/>
  </si>
  <si>
    <r>
      <t>調査結果表　【</t>
    </r>
    <r>
      <rPr>
        <b/>
        <sz val="12"/>
        <color theme="1"/>
        <rFont val="Meiryo UI"/>
        <family val="3"/>
        <charset val="128"/>
      </rPr>
      <t>2(11) タイル、石貼り等(乾式工法によるものを除く。)、モルタル等の劣化及び損傷の状況</t>
    </r>
    <r>
      <rPr>
        <sz val="12"/>
        <color theme="1"/>
        <rFont val="Meiryo UI"/>
        <family val="3"/>
        <charset val="128"/>
      </rPr>
      <t>】　の記載例</t>
    </r>
    <rPh sb="0" eb="2">
      <t>チョウサ</t>
    </rPh>
    <rPh sb="2" eb="4">
      <t>ケッカ</t>
    </rPh>
    <rPh sb="4" eb="5">
      <t>ヒョウ</t>
    </rPh>
    <rPh sb="55" eb="57">
      <t>キサイ</t>
    </rPh>
    <rPh sb="57" eb="58">
      <t>レイ</t>
    </rPh>
    <phoneticPr fontId="3"/>
  </si>
  <si>
    <r>
      <t>※　防火区画を【</t>
    </r>
    <r>
      <rPr>
        <b/>
        <u/>
        <sz val="11"/>
        <color rgb="FFFF0000"/>
        <rFont val="Meiryo UI"/>
        <family val="3"/>
        <charset val="128"/>
      </rPr>
      <t>赤実線</t>
    </r>
    <r>
      <rPr>
        <sz val="11"/>
        <color rgb="FFFF0000"/>
        <rFont val="Meiryo UI"/>
        <family val="3"/>
        <charset val="128"/>
      </rPr>
      <t>】、防煙区画を【</t>
    </r>
    <r>
      <rPr>
        <b/>
        <u/>
        <sz val="11"/>
        <color rgb="FFFF0000"/>
        <rFont val="Meiryo UI"/>
        <family val="3"/>
        <charset val="128"/>
      </rPr>
      <t>青実線</t>
    </r>
    <r>
      <rPr>
        <sz val="11"/>
        <color rgb="FFFF0000"/>
        <rFont val="Meiryo UI"/>
        <family val="3"/>
        <charset val="128"/>
      </rPr>
      <t>】、避難経路を【</t>
    </r>
    <r>
      <rPr>
        <b/>
        <u/>
        <sz val="11"/>
        <color rgb="FFFF0000"/>
        <rFont val="Meiryo UI"/>
        <family val="3"/>
        <charset val="128"/>
      </rPr>
      <t>赤破線</t>
    </r>
    <r>
      <rPr>
        <sz val="11"/>
        <color rgb="FFFF0000"/>
        <rFont val="Meiryo UI"/>
        <family val="3"/>
        <charset val="128"/>
      </rPr>
      <t>】で記入してください。</t>
    </r>
    <rPh sb="2" eb="4">
      <t>ボウカ</t>
    </rPh>
    <rPh sb="4" eb="6">
      <t>クカク</t>
    </rPh>
    <rPh sb="8" eb="9">
      <t>アカ</t>
    </rPh>
    <rPh sb="9" eb="11">
      <t>ジッセン</t>
    </rPh>
    <rPh sb="13" eb="15">
      <t>ボウエン</t>
    </rPh>
    <rPh sb="15" eb="17">
      <t>クカク</t>
    </rPh>
    <rPh sb="19" eb="20">
      <t>アオ</t>
    </rPh>
    <rPh sb="20" eb="22">
      <t>ジッセン</t>
    </rPh>
    <rPh sb="24" eb="26">
      <t>ヒナン</t>
    </rPh>
    <rPh sb="26" eb="28">
      <t>ケイロ</t>
    </rPh>
    <rPh sb="30" eb="31">
      <t>アカ</t>
    </rPh>
    <rPh sb="31" eb="33">
      <t>ハセン</t>
    </rPh>
    <rPh sb="35" eb="37">
      <t>キニュウ</t>
    </rPh>
    <phoneticPr fontId="3"/>
  </si>
  <si>
    <t>窓口提出される方へ
この面積表を使用する場合は、　報告書　と　概要書　の両方に添付してください。</t>
    <rPh sb="0" eb="2">
      <t>マドグチ</t>
    </rPh>
    <rPh sb="2" eb="4">
      <t>テイシュツ</t>
    </rPh>
    <rPh sb="7" eb="8">
      <t>カタ</t>
    </rPh>
    <rPh sb="12" eb="14">
      <t>メンセキ</t>
    </rPh>
    <rPh sb="14" eb="15">
      <t>ヒョウ</t>
    </rPh>
    <rPh sb="16" eb="18">
      <t>シヨウ</t>
    </rPh>
    <rPh sb="20" eb="22">
      <t>バアイ</t>
    </rPh>
    <rPh sb="25" eb="28">
      <t>ホウコクショ</t>
    </rPh>
    <rPh sb="31" eb="34">
      <t>ガイヨウショ</t>
    </rPh>
    <rPh sb="36" eb="38">
      <t>リョウホウ</t>
    </rPh>
    <rPh sb="39" eb="41">
      <t>テンプ</t>
    </rPh>
    <phoneticPr fontId="3"/>
  </si>
  <si>
    <t>※</t>
    <phoneticPr fontId="3"/>
  </si>
  <si>
    <t>①</t>
  </si>
  <si>
    <t>※印のある欄は記入しないでください。</t>
  </si>
  <si>
    <t>②</t>
  </si>
  <si>
    <t>数字は算用数字を、単位はメートル法を用いてください。</t>
  </si>
  <si>
    <t>③</t>
  </si>
  <si>
    <t>調査者が２人以上のときは、代表となる調査者を調査者氏名欄に記入してください。</t>
  </si>
  <si>
    <t>④</t>
  </si>
  <si>
    <t>⑤</t>
  </si>
  <si>
    <t>⑥</t>
  </si>
  <si>
    <t>⑦</t>
  </si>
  <si>
    <t>⑧</t>
  </si>
  <si>
    <t>５欄の「ロ」は、指摘された事項のうち特に報告すべき事項があれば記入してください。</t>
  </si>
  <si>
    <t>⑨</t>
  </si>
  <si>
    <t>⑩</t>
  </si>
  <si>
    <t>５欄の「ニ」は、指摘された事項以外に特に報告すべき事項があれば記入してください。</t>
  </si>
  <si>
    <t>この書類は、建築物ごとに作成してください。</t>
  </si>
  <si>
    <t>１欄の「ロ」は、該当する用途地域名を全て記入してください。</t>
  </si>
  <si>
    <t>３欄の「ロ」は、「イ」の用途ごとに床面積の合計を記入してください。</t>
  </si>
  <si>
    <t>⑪</t>
  </si>
  <si>
    <t>⑫</t>
  </si>
  <si>
    <t>６欄の「ニ」は、（注意）⑩に準じて記入してください。</t>
  </si>
  <si>
    <t>⑬</t>
  </si>
  <si>
    <t>⑭</t>
  </si>
  <si>
    <t>６欄の「ヘ」は、前回の定期調査の結果を記録した書類の保存の有無について記入してください。</t>
  </si>
  <si>
    <t>⑮</t>
  </si>
  <si>
    <t>⑯</t>
  </si>
  <si>
    <t>ここに書き表せない事項で特に報告すべき事項は、７欄又は別紙に記載して添えてください。</t>
  </si>
  <si>
    <t>１欄の「イ」は、調査が終了した年月日を記入してください。</t>
  </si>
  <si>
    <t>１欄の「ハ」から「ホ」までは、直前の報告について、それぞれ記入してください。</t>
  </si>
  <si>
    <t>各欄に掲げられている項目以外で特に報告すべき事項は、６欄又は別紙に記入して添えてください。</t>
  </si>
  <si>
    <t>「不具合等を把握した年月」欄は、当該不具合等を把握した年月を記入してください。</t>
  </si>
  <si>
    <t>「不具合等の概要」欄は、当該不具合等の概要を記入してください。</t>
  </si>
  <si>
    <t>「考えられる原因」欄は、当該不具合等が生じた原因として考えられるものを記入してください。</t>
  </si>
  <si>
    <t>１．各面共通関係</t>
  </si>
  <si>
    <t>２．第一面関係</t>
  </si>
  <si>
    <t>３．第二面関係</t>
  </si>
  <si>
    <t>４．第三面関係</t>
  </si>
  <si>
    <t>５．第四面関係</t>
  </si>
  <si>
    <t>１欄及び２欄は、所有者又は管理者が法人のときは、「ロ」はそれぞれ法人の名称及び代表者氏名を、「ニ」はそれぞれ法人の所在地を記入してください。</t>
  </si>
  <si>
    <t>３欄は、代表となる調査者及び当該建築物の調査を行ったすべての調査者について記入してください。当該建築物の調査を行った調査者が１人の場合は、その他の調査者欄は削除して構いません。</t>
  </si>
  <si>
    <t>３欄の「イ」は、調査者の有する資格について記入してください。調査者が特定建築物調査員である場合は、特定建築物調査員資格者証の交付番号を「特定建築物調査員」の番号欄に記入してください。</t>
  </si>
  <si>
    <t>３欄の「ニ」は、調査者が法人に勤務している場合は、調査者の勤務先について記入し、勤務先が建築士事務所のときは、事務所登録番号を併せて記入してください。</t>
  </si>
  <si>
    <t>３欄の「ホ」から「ト」までは、調査者が法人に勤務している場合は、調査者の勤務先について記入し、調査者が法人に勤務していない場合は、調査者の住所について記入してください。</t>
  </si>
  <si>
    <t>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</si>
  <si>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</si>
  <si>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２欄の「イ」は、該当する全てのチェックボックスに「レ」マークを入れてください。なお、その他の構造からなる場合には、「その他」のチェックボックスに「レ」マークを入れ、併せて具体的な構造を記入してください。</t>
  </si>
  <si>
    <t>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</si>
  <si>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</si>
  <si>
    <t>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</si>
  <si>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</si>
  <si>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</si>
  <si>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６欄の「ハ」は、直近の完了検査について、当該完了検査に要した図書の全部又は一部があるときは「有」のチェックボックスに「レ」マークを入れてください。</t>
  </si>
  <si>
    <t>６欄の「ホ」は、建築基準法第８条第２項に規定する維持保全に関する準則又は計画について記入してください。</t>
  </si>
  <si>
    <t>建築基準法第86条の８又は同法第８７条の２の規定の適用を受けている場合において、７欄にその旨を記載してください。</t>
  </si>
  <si>
    <t>この書類は、建築物ごとに、当該建築物の敷地、構造及び建築設備の状況（別途建築設備の検査を行っている場合は建築設備の設置の状況に係るものに限る。）に関する調査の結果について作成してください。</t>
  </si>
  <si>
    <t>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</si>
  <si>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２欄の「イ」の「要是正の指摘あり」のチェックボックスに「レ」マークを入れたとき（「既存不適格」のチェックボックスに「レ」マークを入れたときを除く。）は、「ロ」に指摘の概要を記入して下さい。</t>
  </si>
  <si>
    <t>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</si>
  <si>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</si>
  <si>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</si>
  <si>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</si>
  <si>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「改善（予定）年月」欄は、既に改善を実施している場合には実施年月を、改善を行う予定がある場合には改善予定年月を記入し、改善を行う予定がない場合には「－」マークを記入してください。</t>
  </si>
  <si>
    <t>定期調査報告書　P(2)～P(6)</t>
    <phoneticPr fontId="3"/>
  </si>
  <si>
    <t>「調査結果」欄は、別表（い）欄に掲げる各調査項目ごとに記入してください。</t>
    <rPh sb="1" eb="3">
      <t>チョウサ</t>
    </rPh>
    <rPh sb="20" eb="22">
      <t>チョウサ</t>
    </rPh>
    <phoneticPr fontId="2"/>
  </si>
  <si>
    <t>「調査結果」欄のうち「要是正」欄は、別表（い）欄に掲げる調査項目について（は）欄に掲げる判定基準に該当する場合に○印を記入してください。</t>
    <rPh sb="1" eb="3">
      <t>チョウサ</t>
    </rPh>
    <rPh sb="28" eb="30">
      <t>チョウサ</t>
    </rPh>
    <phoneticPr fontId="2"/>
  </si>
  <si>
    <t>「検査結果」欄のうち「指摘なし」欄は、⑥に該当しない場合に○印を記入してください。</t>
  </si>
  <si>
    <t>「既存不適格」欄は、「要是正」欄に○印を記入した場合で、建築基準法第３条第２項の規定の適用を受けているものであることが確認されたときは、○印を記入してください。</t>
  </si>
  <si>
    <t>「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書きで記入してください。</t>
    <rPh sb="8" eb="10">
      <t>チョウサ</t>
    </rPh>
    <rPh sb="60" eb="62">
      <t>チョウサ</t>
    </rPh>
    <rPh sb="68" eb="70">
      <t>チョウサ</t>
    </rPh>
    <rPh sb="92" eb="93">
      <t>マタ</t>
    </rPh>
    <rPh sb="117" eb="119">
      <t>カイゼン</t>
    </rPh>
    <rPh sb="119" eb="120">
      <t>ズ</t>
    </rPh>
    <rPh sb="122" eb="124">
      <t>バアイ</t>
    </rPh>
    <rPh sb="124" eb="126">
      <t>オ</t>
    </rPh>
    <rPh sb="152" eb="153">
      <t>トウ</t>
    </rPh>
    <rPh sb="165" eb="167">
      <t>カイゼン</t>
    </rPh>
    <rPh sb="169" eb="171">
      <t>バアイ</t>
    </rPh>
    <rPh sb="182" eb="183">
      <t>ラン</t>
    </rPh>
    <rPh sb="184" eb="186">
      <t>トウガイ</t>
    </rPh>
    <rPh sb="186" eb="188">
      <t>ネンゲツ</t>
    </rPh>
    <rPh sb="189" eb="191">
      <t>キニュウ</t>
    </rPh>
    <rPh sb="231" eb="232">
      <t>カ</t>
    </rPh>
    <phoneticPr fontId="2"/>
  </si>
  <si>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2"/>
  </si>
  <si>
    <t>要是正とされた調査項目（既存不適格の場合を除く。）については、要是正とされた部分を撮影した写真を別添２の様式に従い添付してください。</t>
    <rPh sb="0" eb="1">
      <t>ヨウ</t>
    </rPh>
    <rPh sb="1" eb="3">
      <t>ゼセイ</t>
    </rPh>
    <rPh sb="7" eb="9">
      <t>チョウサ</t>
    </rPh>
    <rPh sb="9" eb="11">
      <t>コウモク</t>
    </rPh>
    <rPh sb="12" eb="14">
      <t>キソン</t>
    </rPh>
    <rPh sb="14" eb="17">
      <t>フテキカク</t>
    </rPh>
    <rPh sb="18" eb="20">
      <t>バアイ</t>
    </rPh>
    <rPh sb="21" eb="22">
      <t>ノゾ</t>
    </rPh>
    <rPh sb="31" eb="32">
      <t>ヨウ</t>
    </rPh>
    <rPh sb="32" eb="34">
      <t>ゼセイ</t>
    </rPh>
    <rPh sb="38" eb="40">
      <t>ブブン</t>
    </rPh>
    <rPh sb="41" eb="43">
      <t>サツエイ</t>
    </rPh>
    <rPh sb="45" eb="47">
      <t>シャシン</t>
    </rPh>
    <rPh sb="48" eb="50">
      <t>ベッテン</t>
    </rPh>
    <rPh sb="52" eb="54">
      <t>ヨウシキ</t>
    </rPh>
    <rPh sb="55" eb="56">
      <t>シタガ</t>
    </rPh>
    <rPh sb="57" eb="59">
      <t>テンプ</t>
    </rPh>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</si>
  <si>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</si>
  <si>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「部位」欄の「番号」、「調査項目」は、それぞれ別記様式の番号、調査項目に対応したものを記入して下さい。</t>
    <rPh sb="1" eb="3">
      <t>ブイ</t>
    </rPh>
    <rPh sb="4" eb="5">
      <t>ラン</t>
    </rPh>
    <rPh sb="7" eb="9">
      <t>バンゴウ</t>
    </rPh>
    <rPh sb="12" eb="14">
      <t>チョウサ</t>
    </rPh>
    <rPh sb="14" eb="16">
      <t>コウモク</t>
    </rPh>
    <rPh sb="23" eb="25">
      <t>ベッキ</t>
    </rPh>
    <rPh sb="25" eb="27">
      <t>ヨウシキ</t>
    </rPh>
    <rPh sb="28" eb="30">
      <t>バンゴウ</t>
    </rPh>
    <rPh sb="31" eb="33">
      <t>チョウサ</t>
    </rPh>
    <rPh sb="33" eb="35">
      <t>コウモク</t>
    </rPh>
    <rPh sb="36" eb="38">
      <t>タイオウ</t>
    </rPh>
    <phoneticPr fontId="2"/>
  </si>
  <si>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2"/>
  </si>
  <si>
    <t>関係写真　別添２様式</t>
    <rPh sb="0" eb="2">
      <t>カンケイ</t>
    </rPh>
    <rPh sb="2" eb="4">
      <t>シャシン</t>
    </rPh>
    <rPh sb="5" eb="7">
      <t>ベッテン</t>
    </rPh>
    <rPh sb="8" eb="10">
      <t>ヨウシキ</t>
    </rPh>
    <phoneticPr fontId="3"/>
  </si>
  <si>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かまいません。</t>
    <rPh sb="2" eb="4">
      <t>ショルイ</t>
    </rPh>
    <rPh sb="6" eb="8">
      <t>チョウサ</t>
    </rPh>
    <rPh sb="9" eb="11">
      <t>ケッカ</t>
    </rPh>
    <rPh sb="13" eb="14">
      <t>ヨウ</t>
    </rPh>
    <rPh sb="14" eb="16">
      <t>ゼセイ</t>
    </rPh>
    <rPh sb="20" eb="22">
      <t>キソン</t>
    </rPh>
    <rPh sb="22" eb="25">
      <t>フテキカク</t>
    </rPh>
    <rPh sb="30" eb="32">
      <t>コウモク</t>
    </rPh>
    <rPh sb="36" eb="38">
      <t>サクセイ</t>
    </rPh>
    <rPh sb="49" eb="51">
      <t>キソン</t>
    </rPh>
    <rPh sb="51" eb="53">
      <t>フテキ</t>
    </rPh>
    <phoneticPr fontId="2"/>
  </si>
  <si>
    <t>調査結果表　P(8)～P(13)</t>
    <rPh sb="0" eb="2">
      <t>チョウサ</t>
    </rPh>
    <rPh sb="2" eb="4">
      <t>ケッカ</t>
    </rPh>
    <rPh sb="4" eb="5">
      <t>ヒョウ</t>
    </rPh>
    <phoneticPr fontId="3"/>
  </si>
  <si>
    <t>平成20年3月10日　国土交通省告示第282号</t>
    <rPh sb="0" eb="2">
      <t>ヘイセイ</t>
    </rPh>
    <rPh sb="4" eb="5">
      <t>ネン</t>
    </rPh>
    <rPh sb="6" eb="7">
      <t>ガツ</t>
    </rPh>
    <rPh sb="9" eb="10">
      <t>ニチ</t>
    </rPh>
    <rPh sb="11" eb="13">
      <t>コクド</t>
    </rPh>
    <rPh sb="13" eb="16">
      <t>コウツウショウ</t>
    </rPh>
    <rPh sb="16" eb="18">
      <t>コクジ</t>
    </rPh>
    <rPh sb="18" eb="19">
      <t>ダイ</t>
    </rPh>
    <rPh sb="22" eb="23">
      <t>ゴウ</t>
    </rPh>
    <phoneticPr fontId="3"/>
  </si>
  <si>
    <t>※</t>
    <phoneticPr fontId="1"/>
  </si>
  <si>
    <t>①</t>
    <phoneticPr fontId="3"/>
  </si>
  <si>
    <t>⑪</t>
    <phoneticPr fontId="3"/>
  </si>
  <si>
    <t>⑥</t>
    <phoneticPr fontId="3"/>
  </si>
  <si>
    <t>「改善（予定）年月」欄は、既に改善を実施している場合又は改善を行う予定がある場合に、具体的措置の概要を記入してください。改善を行う予定がない場合には、その理由を記入してください。</t>
    <rPh sb="26" eb="27">
      <t>マタ</t>
    </rPh>
    <rPh sb="28" eb="30">
      <t>カイゼン</t>
    </rPh>
    <rPh sb="31" eb="32">
      <t>オコナ</t>
    </rPh>
    <rPh sb="33" eb="35">
      <t>ヨテイ</t>
    </rPh>
    <rPh sb="38" eb="40">
      <t>バアイ</t>
    </rPh>
    <rPh sb="42" eb="45">
      <t>グタイテキ</t>
    </rPh>
    <rPh sb="45" eb="47">
      <t>ソチ</t>
    </rPh>
    <rPh sb="48" eb="50">
      <t>ガイヨウ</t>
    </rPh>
    <rPh sb="51" eb="53">
      <t>キニュウ</t>
    </rPh>
    <rPh sb="60" eb="62">
      <t>カイゼン</t>
    </rPh>
    <rPh sb="63" eb="64">
      <t>オコナ</t>
    </rPh>
    <rPh sb="65" eb="67">
      <t>ヨテイ</t>
    </rPh>
    <rPh sb="70" eb="72">
      <t>バアイ</t>
    </rPh>
    <rPh sb="77" eb="79">
      <t>リユウ</t>
    </rPh>
    <rPh sb="80" eb="82">
      <t>キニュウ</t>
    </rPh>
    <phoneticPr fontId="3"/>
  </si>
  <si>
    <t>③</t>
    <phoneticPr fontId="3"/>
  </si>
  <si>
    <t>「調査結果」欄は、調査の結果、要是正の指摘があった場合は「要是正」のチェックボックスに「✓」マークを入れ、それ以外の場合で特記すべき事項がある場合は「その他」のチェックボックスに「✓」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6">
      <t>イ</t>
    </rPh>
    <phoneticPr fontId="2"/>
  </si>
  <si>
    <r>
      <t>欄外の注意事項および「</t>
    </r>
    <r>
      <rPr>
        <b/>
        <u/>
        <sz val="10"/>
        <color rgb="FF0070C0"/>
        <rFont val="Meiryo UI"/>
        <family val="3"/>
        <charset val="128"/>
      </rPr>
      <t>記入要領</t>
    </r>
    <r>
      <rPr>
        <sz val="10"/>
        <color rgb="FFFF0000"/>
        <rFont val="Meiryo UI"/>
        <family val="3"/>
        <charset val="128"/>
      </rPr>
      <t>」シートを確認の上作成してください。</t>
    </r>
    <rPh sb="0" eb="2">
      <t>ランガイ</t>
    </rPh>
    <rPh sb="3" eb="5">
      <t>チュウイ</t>
    </rPh>
    <rPh sb="5" eb="7">
      <t>ジコウ</t>
    </rPh>
    <rPh sb="20" eb="22">
      <t>カクニン</t>
    </rPh>
    <rPh sb="23" eb="24">
      <t>ウエ</t>
    </rPh>
    <phoneticPr fontId="1"/>
  </si>
  <si>
    <t>⇒報告書第一面にジャンプ</t>
    <rPh sb="1" eb="4">
      <t>ホウコクショ</t>
    </rPh>
    <rPh sb="4" eb="5">
      <t>ダイ</t>
    </rPh>
    <rPh sb="5" eb="6">
      <t>イチ</t>
    </rPh>
    <rPh sb="6" eb="7">
      <t>メン</t>
    </rPh>
    <phoneticPr fontId="3"/>
  </si>
  <si>
    <t>⇒報告書第二面にジャンプ</t>
    <rPh sb="1" eb="4">
      <t>ホウコクショ</t>
    </rPh>
    <rPh sb="4" eb="5">
      <t>ダイ</t>
    </rPh>
    <rPh sb="5" eb="6">
      <t>ニ</t>
    </rPh>
    <rPh sb="6" eb="7">
      <t>メン</t>
    </rPh>
    <phoneticPr fontId="3"/>
  </si>
  <si>
    <t>⇒報告書第三面にジャンプ</t>
    <rPh sb="1" eb="4">
      <t>ホウコクショ</t>
    </rPh>
    <rPh sb="4" eb="5">
      <t>ダイ</t>
    </rPh>
    <rPh sb="5" eb="6">
      <t>サン</t>
    </rPh>
    <rPh sb="6" eb="7">
      <t>メン</t>
    </rPh>
    <phoneticPr fontId="3"/>
  </si>
  <si>
    <t>⇒報告書第四面にジャンプ</t>
    <rPh sb="1" eb="4">
      <t>ホウコクショ</t>
    </rPh>
    <rPh sb="4" eb="5">
      <t>ダイ</t>
    </rPh>
    <rPh sb="5" eb="6">
      <t>ヨン</t>
    </rPh>
    <rPh sb="6" eb="7">
      <t>メン</t>
    </rPh>
    <phoneticPr fontId="3"/>
  </si>
  <si>
    <t>⇒調査結果表にジャンプ</t>
    <rPh sb="1" eb="3">
      <t>チョウサ</t>
    </rPh>
    <rPh sb="3" eb="5">
      <t>ケッカ</t>
    </rPh>
    <rPh sb="5" eb="6">
      <t>ヒョウ</t>
    </rPh>
    <phoneticPr fontId="3"/>
  </si>
  <si>
    <t>⇒別記2様式にジャンプ</t>
    <rPh sb="1" eb="3">
      <t>ベッキ</t>
    </rPh>
    <rPh sb="4" eb="6">
      <t>ヨウシキ</t>
    </rPh>
    <phoneticPr fontId="3"/>
  </si>
  <si>
    <t>このページ以降は提出不要です。</t>
    <rPh sb="5" eb="7">
      <t>イコウ</t>
    </rPh>
    <rPh sb="8" eb="10">
      <t>テイシュツ</t>
    </rPh>
    <rPh sb="10" eb="12">
      <t>フヨウ</t>
    </rPh>
    <phoneticPr fontId="3"/>
  </si>
  <si>
    <t>・</t>
    <phoneticPr fontId="3"/>
  </si>
  <si>
    <t>記入要領</t>
    <rPh sb="0" eb="2">
      <t>キニュウ</t>
    </rPh>
    <rPh sb="2" eb="4">
      <t>ヨウリョウ</t>
    </rPh>
    <phoneticPr fontId="3"/>
  </si>
  <si>
    <t>このエクセルファイルを利用される方は、この記入要領に従い報告書を作成してください。</t>
    <rPh sb="11" eb="13">
      <t>リヨウ</t>
    </rPh>
    <rPh sb="16" eb="17">
      <t>カタ</t>
    </rPh>
    <rPh sb="21" eb="23">
      <t>キニュウ</t>
    </rPh>
    <rPh sb="23" eb="25">
      <t>ヨウリョウ</t>
    </rPh>
    <rPh sb="26" eb="27">
      <t>シタガ</t>
    </rPh>
    <rPh sb="28" eb="31">
      <t>ホウコクショ</t>
    </rPh>
    <rPh sb="32" eb="34">
      <t>サクセイ</t>
    </rPh>
    <phoneticPr fontId="3"/>
  </si>
  <si>
    <t>１欄の「ロ」から「ホ」までは、報告の対象となっていない場合には「対象外」のチェックボックスに「レ」マークを入れてください。</t>
    <rPh sb="32" eb="35">
      <t>タイショウガイ</t>
    </rPh>
    <phoneticPr fontId="3"/>
  </si>
  <si>
    <t>B26C前回対象外</t>
    <phoneticPr fontId="3"/>
  </si>
  <si>
    <t>日報告</t>
    <rPh sb="0" eb="1">
      <t>ニチ</t>
    </rPh>
    <rPh sb="1" eb="3">
      <t>ホウコク</t>
    </rPh>
    <phoneticPr fontId="1"/>
  </si>
  <si>
    <t>なお、第一面の５欄の「ロ」及び「ニ」は同様式第三面の２欄から４欄において指摘があった項目について、</t>
    <phoneticPr fontId="3"/>
  </si>
  <si>
    <t>第一面の７欄の「ハ」は同様式第四面に記入されたものについて、すべて記入してください。</t>
    <phoneticPr fontId="3"/>
  </si>
  <si>
    <t>この様式には、第三十六号の二様式に記入した内容と同一の内容を記入してください。</t>
    <phoneticPr fontId="3"/>
  </si>
  <si>
    <t>（注意）</t>
    <rPh sb="1" eb="3">
      <t>チュウイ</t>
    </rPh>
    <phoneticPr fontId="3"/>
  </si>
  <si>
    <t>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phoneticPr fontId="3"/>
  </si>
  <si>
    <r>
      <t>月</t>
    </r>
    <r>
      <rPr>
        <sz val="9"/>
        <rFont val="ＭＳ Ｐ明朝"/>
        <family val="1"/>
        <charset val="128"/>
      </rPr>
      <t>実施予定</t>
    </r>
    <r>
      <rPr>
        <sz val="10"/>
        <rFont val="ＭＳ Ｐ明朝"/>
        <family val="1"/>
        <charset val="128"/>
      </rPr>
      <t>)</t>
    </r>
    <rPh sb="0" eb="1">
      <t>ガツ</t>
    </rPh>
    <rPh sb="1" eb="3">
      <t>ジッシ</t>
    </rPh>
    <rPh sb="3" eb="5">
      <t>ヨテイ</t>
    </rPh>
    <phoneticPr fontId="1"/>
  </si>
  <si>
    <t>別添2様式</t>
    <rPh sb="0" eb="2">
      <t>ベッテン</t>
    </rPh>
    <rPh sb="3" eb="5">
      <t>ヨウシキ</t>
    </rPh>
    <phoneticPr fontId="3"/>
  </si>
  <si>
    <t>調査者番号</t>
    <rPh sb="0" eb="2">
      <t>チョウサ</t>
    </rPh>
    <rPh sb="2" eb="3">
      <t>シャ</t>
    </rPh>
    <rPh sb="3" eb="5">
      <t>バンゴウ</t>
    </rPh>
    <phoneticPr fontId="7"/>
  </si>
  <si>
    <t>第三十六号の三様式（第五条、第六条の三、第十一条の三関係）（A4)</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1"/>
  </si>
  <si>
    <t>ロ～ホは、</t>
    <phoneticPr fontId="1"/>
  </si>
  <si>
    <r>
      <t>調査を行った日ではなく、「</t>
    </r>
    <r>
      <rPr>
        <b/>
        <u/>
        <sz val="10"/>
        <color theme="1"/>
        <rFont val="Meiryo UI"/>
        <family val="3"/>
        <charset val="128"/>
      </rPr>
      <t>報告</t>
    </r>
    <r>
      <rPr>
        <sz val="10"/>
        <color theme="1"/>
        <rFont val="Meiryo UI"/>
        <family val="3"/>
        <charset val="128"/>
      </rPr>
      <t>」した日（表紙の神戸市受領印の日付）</t>
    </r>
    <phoneticPr fontId="1"/>
  </si>
  <si>
    <t>を記載してください。</t>
    <phoneticPr fontId="1"/>
  </si>
  <si>
    <t>対象設備がない、用途規模上対象外となる場合等は「未実施」に☑してください。</t>
    <rPh sb="21" eb="22">
      <t>ナド</t>
    </rPh>
    <phoneticPr fontId="1"/>
  </si>
  <si>
    <r>
      <t>今回提出された建築物の「定期調査報告書」に関する指導内容は、下記のとおりです（</t>
    </r>
    <r>
      <rPr>
        <b/>
        <u/>
        <sz val="12"/>
        <color theme="1"/>
        <rFont val="ＭＳ Ｐ明朝"/>
        <family val="1"/>
        <charset val="128"/>
        <scheme val="minor"/>
      </rPr>
      <t>○印のあるもの</t>
    </r>
    <r>
      <rPr>
        <sz val="10"/>
        <color theme="1"/>
        <rFont val="ＭＳ Ｐ明朝"/>
        <family val="1"/>
        <charset val="128"/>
        <scheme val="minor"/>
      </rPr>
      <t>）。</t>
    </r>
    <rPh sb="0" eb="2">
      <t>コンカイ</t>
    </rPh>
    <rPh sb="2" eb="4">
      <t>テイシュツ</t>
    </rPh>
    <rPh sb="7" eb="10">
      <t>ケンチクブツ</t>
    </rPh>
    <rPh sb="12" eb="14">
      <t>テイキ</t>
    </rPh>
    <rPh sb="14" eb="16">
      <t>チョウサ</t>
    </rPh>
    <rPh sb="16" eb="19">
      <t>ホウコクショ</t>
    </rPh>
    <rPh sb="21" eb="22">
      <t>カン</t>
    </rPh>
    <rPh sb="24" eb="26">
      <t>シドウ</t>
    </rPh>
    <rPh sb="26" eb="28">
      <t>ナイヨウ</t>
    </rPh>
    <rPh sb="30" eb="32">
      <t>カキ</t>
    </rPh>
    <rPh sb="40" eb="41">
      <t>ジルシ</t>
    </rPh>
    <phoneticPr fontId="3"/>
  </si>
  <si>
    <t>B31C前回未実施</t>
    <rPh sb="6" eb="7">
      <t>ミ</t>
    </rPh>
    <phoneticPr fontId="3"/>
  </si>
  <si>
    <r>
      <t>水色セルの記入にあたっては、「</t>
    </r>
    <r>
      <rPr>
        <b/>
        <u/>
        <sz val="9"/>
        <color rgb="FF0070C0"/>
        <rFont val="Meiryo UI"/>
        <family val="3"/>
        <charset val="128"/>
      </rPr>
      <t>外壁記載例</t>
    </r>
    <r>
      <rPr>
        <sz val="9"/>
        <color rgb="FFFF0000"/>
        <rFont val="Meiryo UI"/>
        <family val="3"/>
        <charset val="128"/>
      </rPr>
      <t>」シートを確認してください。</t>
    </r>
    <rPh sb="0" eb="1">
      <t>ミズ</t>
    </rPh>
    <rPh sb="1" eb="2">
      <t>イロ</t>
    </rPh>
    <rPh sb="5" eb="7">
      <t>キニュウ</t>
    </rPh>
    <rPh sb="15" eb="17">
      <t>ガイヘキ</t>
    </rPh>
    <rPh sb="17" eb="19">
      <t>キサイ</t>
    </rPh>
    <rPh sb="19" eb="20">
      <t>レイ</t>
    </rPh>
    <rPh sb="25" eb="27">
      <t>カクニン</t>
    </rPh>
    <phoneticPr fontId="7"/>
  </si>
  <si>
    <t>今回が初回・前回対象外・前回未提出　のいずれか。</t>
    <rPh sb="0" eb="2">
      <t>コンカイ</t>
    </rPh>
    <rPh sb="3" eb="5">
      <t>ショカイ</t>
    </rPh>
    <rPh sb="6" eb="8">
      <t>ゼンカイ</t>
    </rPh>
    <rPh sb="8" eb="11">
      <t>タイショウガイ</t>
    </rPh>
    <rPh sb="12" eb="14">
      <t>ゼンカイ</t>
    </rPh>
    <rPh sb="14" eb="17">
      <t>ミテイシュツ</t>
    </rPh>
    <phoneticPr fontId="3"/>
  </si>
  <si>
    <t>⇒説明シートに戻る</t>
    <rPh sb="1" eb="3">
      <t>セツメイ</t>
    </rPh>
    <rPh sb="7" eb="8">
      <t>モド</t>
    </rPh>
    <phoneticPr fontId="3"/>
  </si>
  <si>
    <t>入力が完了したら</t>
    <rPh sb="0" eb="2">
      <t>ニュウリョク</t>
    </rPh>
    <rPh sb="3" eb="5">
      <t>カンリョウ</t>
    </rPh>
    <phoneticPr fontId="3"/>
  </si>
  <si>
    <t>防火設備又は戸におけるくぐり戸の設置の状況</t>
    <rPh sb="0" eb="2">
      <t>ボウカ</t>
    </rPh>
    <rPh sb="2" eb="4">
      <t>セツビ</t>
    </rPh>
    <rPh sb="4" eb="5">
      <t>マタ</t>
    </rPh>
    <rPh sb="6" eb="7">
      <t>ト</t>
    </rPh>
    <rPh sb="14" eb="15">
      <t>ト</t>
    </rPh>
    <rPh sb="16" eb="18">
      <t>セッチ</t>
    </rPh>
    <phoneticPr fontId="7"/>
  </si>
  <si>
    <r>
      <t>「</t>
    </r>
    <r>
      <rPr>
        <b/>
        <u/>
        <sz val="10"/>
        <color rgb="FF0070C0"/>
        <rFont val="Meiryo UI"/>
        <family val="3"/>
        <charset val="128"/>
      </rPr>
      <t>記入要領</t>
    </r>
    <r>
      <rPr>
        <sz val="10"/>
        <color rgb="FFFF0000"/>
        <rFont val="Meiryo UI"/>
        <family val="3"/>
        <charset val="128"/>
      </rPr>
      <t>」シートを確認の上作成してください。</t>
    </r>
    <rPh sb="10" eb="12">
      <t>カクニン</t>
    </rPh>
    <rPh sb="13" eb="14">
      <t>ウエ</t>
    </rPh>
    <phoneticPr fontId="1"/>
  </si>
  <si>
    <t>受領印　※</t>
    <rPh sb="0" eb="3">
      <t>ジュリョウイン</t>
    </rPh>
    <phoneticPr fontId="3"/>
  </si>
  <si>
    <t>決裁欄　※</t>
    <rPh sb="0" eb="2">
      <t>ケッサイ</t>
    </rPh>
    <rPh sb="2" eb="3">
      <t>ラン</t>
    </rPh>
    <phoneticPr fontId="3"/>
  </si>
  <si>
    <t>1.</t>
    <phoneticPr fontId="3"/>
  </si>
  <si>
    <t>2.</t>
    <phoneticPr fontId="3"/>
  </si>
  <si>
    <t>3.</t>
    <phoneticPr fontId="3"/>
  </si>
  <si>
    <t>4.</t>
    <phoneticPr fontId="3"/>
  </si>
  <si>
    <t>5.</t>
    <phoneticPr fontId="3"/>
  </si>
  <si>
    <t>6.</t>
    <phoneticPr fontId="3"/>
  </si>
  <si>
    <t>7.</t>
    <phoneticPr fontId="3"/>
  </si>
  <si>
    <t>印刷するとセルの色は消えます。セルの色を消さないでください。</t>
    <rPh sb="0" eb="2">
      <t>インサツ</t>
    </rPh>
    <rPh sb="8" eb="9">
      <t>イロ</t>
    </rPh>
    <rPh sb="10" eb="11">
      <t>キ</t>
    </rPh>
    <rPh sb="18" eb="19">
      <t>イロ</t>
    </rPh>
    <rPh sb="20" eb="21">
      <t>ケ</t>
    </rPh>
    <phoneticPr fontId="1"/>
  </si>
  <si>
    <t>管等の区画貫通部の充填等の処理の状況</t>
    <rPh sb="0" eb="1">
      <t>カン</t>
    </rPh>
    <rPh sb="1" eb="2">
      <t>ナド</t>
    </rPh>
    <rPh sb="3" eb="5">
      <t>クカク</t>
    </rPh>
    <rPh sb="5" eb="7">
      <t>カンツウ</t>
    </rPh>
    <rPh sb="7" eb="8">
      <t>ブ</t>
    </rPh>
    <rPh sb="9" eb="12">
      <t>ジュウテンナド</t>
    </rPh>
    <rPh sb="13" eb="15">
      <t>ショリ</t>
    </rPh>
    <rPh sb="16" eb="18">
      <t>ジョウキョウ</t>
    </rPh>
    <phoneticPr fontId="7"/>
  </si>
  <si>
    <r>
      <t>点検結果表の「</t>
    </r>
    <r>
      <rPr>
        <b/>
        <sz val="10"/>
        <color rgb="FFFF0000"/>
        <rFont val="Meiryo UI"/>
        <family val="3"/>
        <charset val="128"/>
      </rPr>
      <t>7.上記以外の調査項目</t>
    </r>
    <r>
      <rPr>
        <sz val="10"/>
        <color rgb="FFFF0000"/>
        <rFont val="Meiryo UI"/>
        <family val="3"/>
        <charset val="128"/>
      </rPr>
      <t>」に係る要是正事項</t>
    </r>
    <rPh sb="0" eb="2">
      <t>テンケン</t>
    </rPh>
    <rPh sb="2" eb="4">
      <t>ケッカ</t>
    </rPh>
    <rPh sb="4" eb="5">
      <t>ヒョウ</t>
    </rPh>
    <rPh sb="9" eb="11">
      <t>ジョウキ</t>
    </rPh>
    <rPh sb="11" eb="13">
      <t>イガイ</t>
    </rPh>
    <rPh sb="14" eb="16">
      <t>チョウサ</t>
    </rPh>
    <rPh sb="16" eb="18">
      <t>コウモク</t>
    </rPh>
    <rPh sb="20" eb="21">
      <t>カカ</t>
    </rPh>
    <rPh sb="22" eb="23">
      <t>ヨウ</t>
    </rPh>
    <rPh sb="23" eb="25">
      <t>ゼセイ</t>
    </rPh>
    <rPh sb="25" eb="27">
      <t>ジコウ</t>
    </rPh>
    <phoneticPr fontId="1"/>
  </si>
  <si>
    <t>点検結果表の「1.敷地及び地盤」に係る指摘事項を記載する項目です。</t>
  </si>
  <si>
    <t>点検結果表の「2.建築物の外部」に係る指摘事項を記載する項目です。</t>
    <rPh sb="9" eb="12">
      <t>ケンチクブツ</t>
    </rPh>
    <rPh sb="13" eb="15">
      <t>ガイブ</t>
    </rPh>
    <phoneticPr fontId="1"/>
  </si>
  <si>
    <t>点検結果表の「3.屋上及び屋根」に係る指摘事項を記載する項目です。</t>
    <rPh sb="9" eb="11">
      <t>オクジョウ</t>
    </rPh>
    <rPh sb="11" eb="12">
      <t>オヨ</t>
    </rPh>
    <rPh sb="13" eb="15">
      <t>ヤネ</t>
    </rPh>
    <phoneticPr fontId="1"/>
  </si>
  <si>
    <t>点検結果表の「4.建築物の内部」に係る指摘事項を記載する項目です。</t>
    <rPh sb="9" eb="12">
      <t>ケンチクブツ</t>
    </rPh>
    <rPh sb="13" eb="15">
      <t>ナイブ</t>
    </rPh>
    <phoneticPr fontId="1"/>
  </si>
  <si>
    <t>点検結果表の「5.避難施設等」に係る指摘事項を記載する項目です。</t>
    <rPh sb="9" eb="11">
      <t>ヒナン</t>
    </rPh>
    <rPh sb="11" eb="13">
      <t>シセツ</t>
    </rPh>
    <rPh sb="13" eb="14">
      <t>ナド</t>
    </rPh>
    <phoneticPr fontId="1"/>
  </si>
  <si>
    <t>点検結果表の「6.その他」に係る指摘事項を記載する項目です。</t>
    <rPh sb="11" eb="12">
      <t>タ</t>
    </rPh>
    <phoneticPr fontId="1"/>
  </si>
  <si>
    <t>建築確認の情報が不明の場合、建築住宅局建築調整課の概要書閲覧窓口で調査できます。</t>
    <rPh sb="0" eb="2">
      <t>ケンチク</t>
    </rPh>
    <rPh sb="2" eb="4">
      <t>カクニン</t>
    </rPh>
    <rPh sb="5" eb="7">
      <t>ジョウホウ</t>
    </rPh>
    <rPh sb="8" eb="10">
      <t>フメイ</t>
    </rPh>
    <rPh sb="11" eb="13">
      <t>バアイ</t>
    </rPh>
    <rPh sb="14" eb="16">
      <t>ケンチク</t>
    </rPh>
    <rPh sb="16" eb="18">
      <t>ジュウタク</t>
    </rPh>
    <rPh sb="18" eb="19">
      <t>キョク</t>
    </rPh>
    <rPh sb="19" eb="21">
      <t>ケンチク</t>
    </rPh>
    <rPh sb="21" eb="23">
      <t>チョウセイ</t>
    </rPh>
    <rPh sb="23" eb="24">
      <t>カ</t>
    </rPh>
    <rPh sb="25" eb="28">
      <t>ガイヨウショ</t>
    </rPh>
    <rPh sb="28" eb="30">
      <t>エツラン</t>
    </rPh>
    <rPh sb="30" eb="32">
      <t>マドグチ</t>
    </rPh>
    <rPh sb="33" eb="35">
      <t>チョウサ</t>
    </rPh>
    <phoneticPr fontId="1"/>
  </si>
  <si>
    <t>概要書（S46/1/1）以前の建物は登記簿等により竣工年月を記入してください。</t>
    <phoneticPr fontId="1"/>
  </si>
  <si>
    <t>正確な年月が不明の場合、交付番号欄に「ごろ」と記入してください。</t>
    <rPh sb="0" eb="2">
      <t>セイカク</t>
    </rPh>
    <rPh sb="3" eb="5">
      <t>ネンゲツ</t>
    </rPh>
    <rPh sb="6" eb="8">
      <t>フメイ</t>
    </rPh>
    <rPh sb="9" eb="11">
      <t>バアイ</t>
    </rPh>
    <rPh sb="12" eb="14">
      <t>コウフ</t>
    </rPh>
    <rPh sb="14" eb="16">
      <t>バンゴウ</t>
    </rPh>
    <rPh sb="16" eb="17">
      <t>ラン</t>
    </rPh>
    <rPh sb="23" eb="25">
      <t>キニュウ</t>
    </rPh>
    <phoneticPr fontId="1"/>
  </si>
  <si>
    <t>要是正には至らないが管理者等に伝達すべき事項がある（起算時（※1）から13年未満の場合のみ）</t>
    <rPh sb="0" eb="1">
      <t>ヨウ</t>
    </rPh>
    <rPh sb="1" eb="3">
      <t>ゼセイ</t>
    </rPh>
    <rPh sb="5" eb="6">
      <t>イタ</t>
    </rPh>
    <rPh sb="10" eb="13">
      <t>カンリシャ</t>
    </rPh>
    <rPh sb="13" eb="14">
      <t>ナド</t>
    </rPh>
    <rPh sb="15" eb="17">
      <t>デンタツ</t>
    </rPh>
    <rPh sb="20" eb="22">
      <t>ジコウ</t>
    </rPh>
    <rPh sb="41" eb="43">
      <t>バアイ</t>
    </rPh>
    <phoneticPr fontId="3"/>
  </si>
  <si>
    <t>「要是正」もしくは「その他」に○を付けた場合、本欄の記載内容が
「2報告書」「4-2特記事項A」「６写真」シートに転記されます。</t>
    <rPh sb="1" eb="2">
      <t>ヨウ</t>
    </rPh>
    <rPh sb="2" eb="4">
      <t>ゼセイ</t>
    </rPh>
    <rPh sb="12" eb="13">
      <t>タ</t>
    </rPh>
    <rPh sb="17" eb="18">
      <t>ツ</t>
    </rPh>
    <rPh sb="20" eb="22">
      <t>バアイ</t>
    </rPh>
    <rPh sb="23" eb="25">
      <t>ホンラン</t>
    </rPh>
    <rPh sb="26" eb="28">
      <t>キサイ</t>
    </rPh>
    <rPh sb="28" eb="30">
      <t>ナイヨウ</t>
    </rPh>
    <rPh sb="34" eb="37">
      <t>ホウコクショ</t>
    </rPh>
    <rPh sb="42" eb="44">
      <t>トッキ</t>
    </rPh>
    <rPh sb="44" eb="46">
      <t>ジコウ</t>
    </rPh>
    <rPh sb="50" eb="52">
      <t>シャシン</t>
    </rPh>
    <rPh sb="57" eb="59">
      <t>テンキ</t>
    </rPh>
    <phoneticPr fontId="3"/>
  </si>
  <si>
    <t>「調査結果表」の調査者欄から転記されます。</t>
    <rPh sb="1" eb="6">
      <t>チョウサケッカヒョウ</t>
    </rPh>
    <rPh sb="8" eb="11">
      <t>チョウサシャ</t>
    </rPh>
    <rPh sb="11" eb="12">
      <t>ラン</t>
    </rPh>
    <rPh sb="14" eb="16">
      <t>テンキ</t>
    </rPh>
    <phoneticPr fontId="1"/>
  </si>
  <si>
    <t>(1)</t>
  </si>
  <si>
    <t>(1)</t>
    <phoneticPr fontId="3"/>
  </si>
  <si>
    <t>(2)</t>
    <phoneticPr fontId="3"/>
  </si>
  <si>
    <t>(4)</t>
  </si>
  <si>
    <t>(5)</t>
  </si>
  <si>
    <t>(6)</t>
  </si>
  <si>
    <t>(7)</t>
  </si>
  <si>
    <t>(8)</t>
  </si>
  <si>
    <t>(9)</t>
  </si>
  <si>
    <t>(16)</t>
  </si>
  <si>
    <t>(17)</t>
  </si>
  <si>
    <t>(18)</t>
  </si>
  <si>
    <t>(19)</t>
  </si>
  <si>
    <t>(20)</t>
  </si>
  <si>
    <t>(21)</t>
  </si>
  <si>
    <t>(22)</t>
  </si>
  <si>
    <t>(23)</t>
  </si>
  <si>
    <t>(24)</t>
  </si>
  <si>
    <t>(25)</t>
  </si>
  <si>
    <t>(26)</t>
  </si>
  <si>
    <t>(27)</t>
  </si>
  <si>
    <t>(28)</t>
  </si>
  <si>
    <t>(29)</t>
  </si>
  <si>
    <t>(30)</t>
  </si>
  <si>
    <t>(31)</t>
  </si>
  <si>
    <t>(32)</t>
  </si>
  <si>
    <t>(34)</t>
  </si>
  <si>
    <t>(35)</t>
  </si>
  <si>
    <t>(36)</t>
  </si>
  <si>
    <t>(37)</t>
  </si>
  <si>
    <t>(38)</t>
  </si>
  <si>
    <t>(39)</t>
  </si>
  <si>
    <t>(40)</t>
  </si>
  <si>
    <t>(41)</t>
  </si>
  <si>
    <t>(42)</t>
  </si>
  <si>
    <t>(43)</t>
  </si>
  <si>
    <t>(44)</t>
  </si>
  <si>
    <t>防火扉が認定品でない</t>
    <rPh sb="0" eb="2">
      <t>ボウカ</t>
    </rPh>
    <rPh sb="2" eb="3">
      <t>トビラ</t>
    </rPh>
    <rPh sb="4" eb="6">
      <t>ニンテイ</t>
    </rPh>
    <rPh sb="6" eb="7">
      <t>ヒン</t>
    </rPh>
    <phoneticPr fontId="3"/>
  </si>
  <si>
    <t>R3.10月</t>
    <rPh sb="5" eb="6">
      <t>ガツ</t>
    </rPh>
    <phoneticPr fontId="3"/>
  </si>
  <si>
    <t>記入例</t>
    <rPh sb="0" eb="3">
      <t>キニュウレイ</t>
    </rPh>
    <phoneticPr fontId="3"/>
  </si>
  <si>
    <t>ELV扉に遮煙性能がない</t>
    <rPh sb="3" eb="4">
      <t>トビラ</t>
    </rPh>
    <rPh sb="5" eb="6">
      <t>シャ</t>
    </rPh>
    <rPh sb="6" eb="7">
      <t>ケムリ</t>
    </rPh>
    <rPh sb="7" eb="9">
      <t>セイノウ</t>
    </rPh>
    <phoneticPr fontId="3"/>
  </si>
  <si>
    <t>ELVの更新</t>
    <rPh sb="4" eb="6">
      <t>コウシン</t>
    </rPh>
    <phoneticPr fontId="3"/>
  </si>
  <si>
    <t>その項目に係る全ての要是正事項が既存不適格の場合のみ、「既存不適格」に☑してください。</t>
    <rPh sb="2" eb="4">
      <t>コウモク</t>
    </rPh>
    <rPh sb="5" eb="6">
      <t>カカ</t>
    </rPh>
    <rPh sb="7" eb="8">
      <t>スベ</t>
    </rPh>
    <rPh sb="10" eb="11">
      <t>ヨウ</t>
    </rPh>
    <rPh sb="11" eb="13">
      <t>ゼセイ</t>
    </rPh>
    <rPh sb="13" eb="15">
      <t>ジコウ</t>
    </rPh>
    <rPh sb="16" eb="18">
      <t>キゾン</t>
    </rPh>
    <rPh sb="18" eb="21">
      <t>フテキカク</t>
    </rPh>
    <rPh sb="22" eb="24">
      <t>バアイ</t>
    </rPh>
    <phoneticPr fontId="1"/>
  </si>
  <si>
    <t>全ての要是正事項が既存不適格の場合のみ、「既存不適格」に☑してください。</t>
    <rPh sb="0" eb="1">
      <t>スベ</t>
    </rPh>
    <rPh sb="3" eb="4">
      <t>ヨウ</t>
    </rPh>
    <rPh sb="4" eb="6">
      <t>ゼセイ</t>
    </rPh>
    <rPh sb="6" eb="8">
      <t>ジコウ</t>
    </rPh>
    <rPh sb="9" eb="11">
      <t>キゾン</t>
    </rPh>
    <rPh sb="11" eb="14">
      <t>フテキカク</t>
    </rPh>
    <rPh sb="15" eb="17">
      <t>バアイ</t>
    </rPh>
    <phoneticPr fontId="1"/>
  </si>
  <si>
    <t>改善予定は、その項目についてもっとも早いものを記入してください。</t>
    <rPh sb="0" eb="2">
      <t>カイゼン</t>
    </rPh>
    <rPh sb="2" eb="4">
      <t>ヨテイ</t>
    </rPh>
    <rPh sb="8" eb="10">
      <t>コウモク</t>
    </rPh>
    <rPh sb="18" eb="19">
      <t>ハヤ</t>
    </rPh>
    <rPh sb="23" eb="25">
      <t>キニュウ</t>
    </rPh>
    <phoneticPr fontId="1"/>
  </si>
  <si>
    <t>調査結果表にない項目を報告書に記載したい場合は、このシートに記入してください。</t>
    <rPh sb="0" eb="5">
      <t>チョウサケッカヒョウ</t>
    </rPh>
    <rPh sb="8" eb="10">
      <t>コウモク</t>
    </rPh>
    <rPh sb="11" eb="14">
      <t>ホウコクショ</t>
    </rPh>
    <rPh sb="15" eb="17">
      <t>キサイ</t>
    </rPh>
    <rPh sb="20" eb="22">
      <t>バアイ</t>
    </rPh>
    <rPh sb="30" eb="32">
      <t>キニュウ</t>
    </rPh>
    <phoneticPr fontId="3"/>
  </si>
  <si>
    <t>防火シャッターに危害防止装置がない</t>
    <rPh sb="0" eb="2">
      <t>ボウカ</t>
    </rPh>
    <rPh sb="8" eb="10">
      <t>キガイ</t>
    </rPh>
    <rPh sb="10" eb="12">
      <t>ボウシ</t>
    </rPh>
    <rPh sb="12" eb="14">
      <t>ソウチ</t>
    </rPh>
    <phoneticPr fontId="3"/>
  </si>
  <si>
    <t>大臣認定品に交換する</t>
    <rPh sb="0" eb="5">
      <t>ダイジンニンテイヒン</t>
    </rPh>
    <rPh sb="6" eb="8">
      <t>コウカン</t>
    </rPh>
    <phoneticPr fontId="3"/>
  </si>
  <si>
    <t>調査結果表の１つの項目にたいして複数の指摘事項がある場合は、調査結果表には代表的な項目を記入し、このシートにその他の項目を記入してください。</t>
    <rPh sb="0" eb="5">
      <t>チョウサケッカヒョウ</t>
    </rPh>
    <rPh sb="9" eb="11">
      <t>コウモク</t>
    </rPh>
    <rPh sb="16" eb="18">
      <t>フクスウ</t>
    </rPh>
    <rPh sb="19" eb="23">
      <t>シテキジコウ</t>
    </rPh>
    <rPh sb="26" eb="28">
      <t>バアイ</t>
    </rPh>
    <rPh sb="30" eb="35">
      <t>チョウサケッカヒョウ</t>
    </rPh>
    <rPh sb="37" eb="39">
      <t>ダイヒョウ</t>
    </rPh>
    <rPh sb="39" eb="40">
      <t>テキ</t>
    </rPh>
    <rPh sb="41" eb="43">
      <t>コウモク</t>
    </rPh>
    <rPh sb="44" eb="46">
      <t>キニュウ</t>
    </rPh>
    <rPh sb="56" eb="57">
      <t>タ</t>
    </rPh>
    <rPh sb="58" eb="60">
      <t>コウモク</t>
    </rPh>
    <rPh sb="61" eb="63">
      <t>キニュウ</t>
    </rPh>
    <phoneticPr fontId="3"/>
  </si>
  <si>
    <r>
      <t>このシートに記載した項目は「</t>
    </r>
    <r>
      <rPr>
        <b/>
        <u/>
        <sz val="10"/>
        <color rgb="FF0070C0"/>
        <rFont val="Meiryo UI"/>
        <family val="3"/>
        <charset val="128"/>
      </rPr>
      <t>6写真B</t>
    </r>
    <r>
      <rPr>
        <sz val="10"/>
        <color rgb="FFFF0000"/>
        <rFont val="Meiryo UI"/>
        <family val="3"/>
        <charset val="128"/>
      </rPr>
      <t>」シートに転記されます。該当する箇所に写真を添付してください。</t>
    </r>
    <rPh sb="6" eb="8">
      <t>キサイ</t>
    </rPh>
    <rPh sb="10" eb="12">
      <t>コウモク</t>
    </rPh>
    <rPh sb="15" eb="17">
      <t>シャシン</t>
    </rPh>
    <rPh sb="23" eb="25">
      <t>テンキ</t>
    </rPh>
    <rPh sb="30" eb="32">
      <t>ガイトウ</t>
    </rPh>
    <rPh sb="34" eb="36">
      <t>カショ</t>
    </rPh>
    <rPh sb="37" eb="39">
      <t>シャシン</t>
    </rPh>
    <rPh sb="40" eb="42">
      <t>テンプ</t>
    </rPh>
    <phoneticPr fontId="3"/>
  </si>
  <si>
    <t>4結果表</t>
    <rPh sb="1" eb="3">
      <t>ケッカ</t>
    </rPh>
    <rPh sb="3" eb="4">
      <t>ヒョウ</t>
    </rPh>
    <phoneticPr fontId="3"/>
  </si>
  <si>
    <t>4特記事項A</t>
    <rPh sb="1" eb="3">
      <t>トッキ</t>
    </rPh>
    <rPh sb="3" eb="5">
      <t>ジコウ</t>
    </rPh>
    <phoneticPr fontId="3"/>
  </si>
  <si>
    <t>6写真A</t>
    <rPh sb="1" eb="3">
      <t>シャシン</t>
    </rPh>
    <phoneticPr fontId="3"/>
  </si>
  <si>
    <r>
      <t>このシートには、「</t>
    </r>
    <r>
      <rPr>
        <b/>
        <u/>
        <sz val="10"/>
        <color rgb="FF0070C0"/>
        <rFont val="Meiryo UI"/>
        <family val="3"/>
        <charset val="128"/>
      </rPr>
      <t>4特記事項B</t>
    </r>
    <r>
      <rPr>
        <sz val="10"/>
        <color rgb="FFFF0000"/>
        <rFont val="Meiryo UI"/>
        <family val="3"/>
        <charset val="128"/>
      </rPr>
      <t>」シートから写真の添付が必要なもの（既存不適格以外のもの）が自動的に転記されます。</t>
    </r>
    <rPh sb="10" eb="14">
      <t>トッキジコウ</t>
    </rPh>
    <rPh sb="21" eb="23">
      <t>シャシン</t>
    </rPh>
    <rPh sb="24" eb="26">
      <t>テンプ</t>
    </rPh>
    <rPh sb="27" eb="29">
      <t>ヒツヨウ</t>
    </rPh>
    <rPh sb="33" eb="35">
      <t>キゾン</t>
    </rPh>
    <rPh sb="35" eb="38">
      <t>フテキカク</t>
    </rPh>
    <rPh sb="38" eb="40">
      <t>イガイ</t>
    </rPh>
    <rPh sb="45" eb="48">
      <t>ジドウテキ</t>
    </rPh>
    <rPh sb="49" eb="51">
      <t>テンキ</t>
    </rPh>
    <phoneticPr fontId="3"/>
  </si>
  <si>
    <t>項目が多くなって表示しきれない場合は、転記されている項目を削除し</t>
    <rPh sb="0" eb="2">
      <t>コウモク</t>
    </rPh>
    <rPh sb="3" eb="4">
      <t>オオ</t>
    </rPh>
    <rPh sb="8" eb="10">
      <t>ヒョウジ</t>
    </rPh>
    <rPh sb="15" eb="17">
      <t>バアイ</t>
    </rPh>
    <rPh sb="19" eb="21">
      <t>テンキ</t>
    </rPh>
    <rPh sb="26" eb="28">
      <t>コウモク</t>
    </rPh>
    <rPh sb="29" eb="31">
      <t>サクジョ</t>
    </rPh>
    <phoneticPr fontId="1"/>
  </si>
  <si>
    <t>「特記事項による」と記載してください。</t>
    <rPh sb="1" eb="3">
      <t>トッキ</t>
    </rPh>
    <rPh sb="3" eb="5">
      <t>ジコウ</t>
    </rPh>
    <rPh sb="10" eb="12">
      <t>キサイ</t>
    </rPh>
    <phoneticPr fontId="1"/>
  </si>
  <si>
    <t>危害防止装置の取り付け</t>
    <rPh sb="0" eb="2">
      <t>キガイ</t>
    </rPh>
    <rPh sb="2" eb="4">
      <t>ボウシ</t>
    </rPh>
    <rPh sb="4" eb="6">
      <t>ソウチ</t>
    </rPh>
    <rPh sb="7" eb="8">
      <t>ト</t>
    </rPh>
    <rPh sb="9" eb="10">
      <t>ツ</t>
    </rPh>
    <phoneticPr fontId="3"/>
  </si>
  <si>
    <t>B15C既存不適格</t>
    <rPh sb="4" eb="6">
      <t>キゾン</t>
    </rPh>
    <rPh sb="6" eb="9">
      <t>フテキカク</t>
    </rPh>
    <phoneticPr fontId="3"/>
  </si>
  <si>
    <t>B32C敷地既存不適格</t>
    <rPh sb="6" eb="8">
      <t>キゾン</t>
    </rPh>
    <rPh sb="8" eb="11">
      <t>フテキカク</t>
    </rPh>
    <phoneticPr fontId="3"/>
  </si>
  <si>
    <t>B32C外部既存不適格</t>
    <rPh sb="6" eb="8">
      <t>キゾン</t>
    </rPh>
    <rPh sb="8" eb="11">
      <t>フテキカク</t>
    </rPh>
    <phoneticPr fontId="3"/>
  </si>
  <si>
    <t>B32C屋上既存不適格</t>
    <rPh sb="6" eb="8">
      <t>キゾン</t>
    </rPh>
    <rPh sb="8" eb="11">
      <t>フテキカク</t>
    </rPh>
    <phoneticPr fontId="3"/>
  </si>
  <si>
    <t>B32C内部既存不適格</t>
    <rPh sb="6" eb="8">
      <t>キゾン</t>
    </rPh>
    <rPh sb="8" eb="11">
      <t>フテキカク</t>
    </rPh>
    <phoneticPr fontId="3"/>
  </si>
  <si>
    <t>B32C避難既存不適格</t>
    <rPh sb="6" eb="8">
      <t>キゾン</t>
    </rPh>
    <rPh sb="8" eb="11">
      <t>フテキカク</t>
    </rPh>
    <phoneticPr fontId="3"/>
  </si>
  <si>
    <t>B32C他改善有</t>
    <phoneticPr fontId="3"/>
  </si>
  <si>
    <t>B32C他既存不適格</t>
    <rPh sb="5" eb="7">
      <t>キゾン</t>
    </rPh>
    <rPh sb="7" eb="10">
      <t>フテキカク</t>
    </rPh>
    <phoneticPr fontId="3"/>
  </si>
  <si>
    <t>・ひとつの項目に対して指摘事項が複数ある場合は、このシートには代表的なもの1つだけを記入し、</t>
    <rPh sb="5" eb="7">
      <t>コウモク</t>
    </rPh>
    <rPh sb="8" eb="9">
      <t>タイ</t>
    </rPh>
    <rPh sb="11" eb="13">
      <t>シテキ</t>
    </rPh>
    <rPh sb="13" eb="15">
      <t>ジコウ</t>
    </rPh>
    <rPh sb="16" eb="18">
      <t>フクスウ</t>
    </rPh>
    <rPh sb="20" eb="22">
      <t>バアイ</t>
    </rPh>
    <rPh sb="31" eb="34">
      <t>ダイヒョウテキ</t>
    </rPh>
    <rPh sb="42" eb="44">
      <t>キニュウ</t>
    </rPh>
    <phoneticPr fontId="7"/>
  </si>
  <si>
    <r>
      <t>・右側のP列に記載の注意事項および「</t>
    </r>
    <r>
      <rPr>
        <b/>
        <u/>
        <sz val="11"/>
        <color rgb="FF0070C0"/>
        <rFont val="Meiryo UI"/>
        <family val="3"/>
        <charset val="128"/>
      </rPr>
      <t>記入要領</t>
    </r>
    <r>
      <rPr>
        <sz val="11"/>
        <color rgb="FFFF0000"/>
        <rFont val="Meiryo UI"/>
        <family val="3"/>
        <charset val="128"/>
      </rPr>
      <t>」シートを確認の上作成してください。</t>
    </r>
    <rPh sb="1" eb="3">
      <t>ミギガワ</t>
    </rPh>
    <rPh sb="5" eb="6">
      <t>レツ</t>
    </rPh>
    <rPh sb="7" eb="9">
      <t>キサイ</t>
    </rPh>
    <rPh sb="10" eb="12">
      <t>チュウイ</t>
    </rPh>
    <rPh sb="12" eb="14">
      <t>ジコウ</t>
    </rPh>
    <rPh sb="18" eb="20">
      <t>キニュウ</t>
    </rPh>
    <rPh sb="20" eb="22">
      <t>ヨウリョウ</t>
    </rPh>
    <rPh sb="27" eb="29">
      <t>カクニン</t>
    </rPh>
    <rPh sb="30" eb="31">
      <t>ウエ</t>
    </rPh>
    <rPh sb="31" eb="33">
      <t>サクセイ</t>
    </rPh>
    <phoneticPr fontId="7"/>
  </si>
  <si>
    <r>
      <t>※　調査項目にない項目を報告書に記載したい場合は、行の追加等は行わず、「</t>
    </r>
    <r>
      <rPr>
        <b/>
        <u/>
        <sz val="11"/>
        <color rgb="FF0070C0"/>
        <rFont val="Meiryo UI"/>
        <family val="3"/>
        <charset val="128"/>
      </rPr>
      <t>4特記事項B</t>
    </r>
    <r>
      <rPr>
        <sz val="11"/>
        <color rgb="FFFF0000"/>
        <rFont val="Meiryo UI"/>
        <family val="3"/>
        <charset val="128"/>
      </rPr>
      <t>」シートを利用してください。</t>
    </r>
    <rPh sb="2" eb="4">
      <t>チョウサ</t>
    </rPh>
    <rPh sb="4" eb="6">
      <t>コウモク</t>
    </rPh>
    <rPh sb="9" eb="11">
      <t>コウモク</t>
    </rPh>
    <rPh sb="12" eb="15">
      <t>ホウコクショ</t>
    </rPh>
    <rPh sb="16" eb="18">
      <t>キサイ</t>
    </rPh>
    <rPh sb="21" eb="23">
      <t>バアイ</t>
    </rPh>
    <rPh sb="25" eb="26">
      <t>ギョウ</t>
    </rPh>
    <rPh sb="27" eb="29">
      <t>ツイカ</t>
    </rPh>
    <rPh sb="29" eb="30">
      <t>ナド</t>
    </rPh>
    <rPh sb="31" eb="32">
      <t>オコナ</t>
    </rPh>
    <rPh sb="37" eb="39">
      <t>トッキ</t>
    </rPh>
    <rPh sb="39" eb="41">
      <t>ジコウ</t>
    </rPh>
    <rPh sb="47" eb="49">
      <t>リヨウ</t>
    </rPh>
    <phoneticPr fontId="7"/>
  </si>
  <si>
    <t>-</t>
    <phoneticPr fontId="1"/>
  </si>
  <si>
    <t>(33)</t>
    <phoneticPr fontId="3"/>
  </si>
  <si>
    <r>
      <t>・</t>
    </r>
    <r>
      <rPr>
        <b/>
        <sz val="11"/>
        <color rgb="FFFF0000"/>
        <rFont val="Meiryo UI"/>
        <family val="3"/>
        <charset val="128"/>
      </rPr>
      <t>具体的な状況や改善策等</t>
    </r>
    <r>
      <rPr>
        <sz val="11"/>
        <color rgb="FFFF0000"/>
        <rFont val="Meiryo UI"/>
        <family val="3"/>
        <charset val="128"/>
      </rPr>
      <t>は、このシートのM～O列に記入してください。</t>
    </r>
    <rPh sb="1" eb="4">
      <t>グタイテキ</t>
    </rPh>
    <rPh sb="5" eb="7">
      <t>ジョウキョウ</t>
    </rPh>
    <rPh sb="8" eb="11">
      <t>カイゼンサク</t>
    </rPh>
    <rPh sb="11" eb="12">
      <t>ナド</t>
    </rPh>
    <rPh sb="23" eb="24">
      <t>レツ</t>
    </rPh>
    <rPh sb="25" eb="27">
      <t>キニュウ</t>
    </rPh>
    <phoneticPr fontId="7"/>
  </si>
  <si>
    <t>⑫</t>
    <phoneticPr fontId="3"/>
  </si>
  <si>
    <t>⑬</t>
    <phoneticPr fontId="3"/>
  </si>
  <si>
    <t>ト.</t>
    <phoneticPr fontId="3"/>
  </si>
  <si>
    <t>電話番号 】</t>
    <rPh sb="0" eb="2">
      <t>デンワ</t>
    </rPh>
    <rPh sb="2" eb="4">
      <t>バンゴウ</t>
    </rPh>
    <phoneticPr fontId="3"/>
  </si>
  <si>
    <t>警報設備</t>
    <rPh sb="0" eb="2">
      <t>ケイホウ</t>
    </rPh>
    <rPh sb="2" eb="4">
      <t>セツビ</t>
    </rPh>
    <phoneticPr fontId="7"/>
  </si>
  <si>
    <t>警報設備の設置の状況</t>
    <rPh sb="0" eb="2">
      <t>ケイホウ</t>
    </rPh>
    <rPh sb="2" eb="4">
      <t>セツビ</t>
    </rPh>
    <rPh sb="5" eb="7">
      <t>セッチ</t>
    </rPh>
    <rPh sb="8" eb="10">
      <t>ジョウキョウ</t>
    </rPh>
    <phoneticPr fontId="7"/>
  </si>
  <si>
    <t>警報設備の劣化及び損傷の状況</t>
    <rPh sb="0" eb="2">
      <t>ケイホウ</t>
    </rPh>
    <rPh sb="2" eb="4">
      <t>セツビ</t>
    </rPh>
    <rPh sb="5" eb="7">
      <t>レッカ</t>
    </rPh>
    <rPh sb="7" eb="8">
      <t>オヨ</t>
    </rPh>
    <rPh sb="9" eb="11">
      <t>ソンショウ</t>
    </rPh>
    <rPh sb="12" eb="14">
      <t>ジョウキョウ</t>
    </rPh>
    <phoneticPr fontId="7"/>
  </si>
  <si>
    <t>建築基準法に基づき設置されている警報設備のみが対象です。</t>
    <rPh sb="0" eb="2">
      <t>ケンチク</t>
    </rPh>
    <rPh sb="2" eb="5">
      <t>キジュンホウ</t>
    </rPh>
    <rPh sb="6" eb="7">
      <t>モト</t>
    </rPh>
    <rPh sb="9" eb="11">
      <t>セッチ</t>
    </rPh>
    <rPh sb="16" eb="18">
      <t>ケイホウ</t>
    </rPh>
    <rPh sb="18" eb="20">
      <t>セツビ</t>
    </rPh>
    <rPh sb="23" eb="25">
      <t>タイショウ</t>
    </rPh>
    <phoneticPr fontId="7"/>
  </si>
  <si>
    <t>その他確認事項</t>
    <rPh sb="2" eb="3">
      <t>タ</t>
    </rPh>
    <rPh sb="3" eb="5">
      <t>カクニン</t>
    </rPh>
    <rPh sb="5" eb="7">
      <t>ジコウ</t>
    </rPh>
    <phoneticPr fontId="7"/>
  </si>
  <si>
    <t>法12条第3項の規定による検査を要する防火設備の有無</t>
    <rPh sb="0" eb="1">
      <t>ホウ</t>
    </rPh>
    <rPh sb="3" eb="4">
      <t>ジョウ</t>
    </rPh>
    <rPh sb="4" eb="5">
      <t>ダイ</t>
    </rPh>
    <rPh sb="6" eb="7">
      <t>コウ</t>
    </rPh>
    <rPh sb="8" eb="10">
      <t>キテイ</t>
    </rPh>
    <rPh sb="13" eb="15">
      <t>ケンサ</t>
    </rPh>
    <rPh sb="16" eb="17">
      <t>ヨウ</t>
    </rPh>
    <rPh sb="19" eb="21">
      <t>ボウカ</t>
    </rPh>
    <rPh sb="21" eb="23">
      <t>セツビ</t>
    </rPh>
    <rPh sb="24" eb="26">
      <t>ウム</t>
    </rPh>
    <phoneticPr fontId="7"/>
  </si>
  <si>
    <t>）階</t>
    <rPh sb="1" eb="2">
      <t>カイ</t>
    </rPh>
    <phoneticPr fontId="7"/>
  </si>
  <si>
    <t>無</t>
    <rPh sb="0" eb="1">
      <t>ナシ</t>
    </rPh>
    <phoneticPr fontId="7"/>
  </si>
  <si>
    <t>有 (</t>
    <rPh sb="0" eb="1">
      <t>アリ</t>
    </rPh>
    <phoneticPr fontId="7"/>
  </si>
  <si>
    <t>(</t>
    <phoneticPr fontId="3"/>
  </si>
  <si>
    <t>H6防火設備有</t>
    <rPh sb="2" eb="4">
      <t>ボウカ</t>
    </rPh>
    <rPh sb="4" eb="6">
      <t>セツビ</t>
    </rPh>
    <rPh sb="6" eb="7">
      <t>アリ</t>
    </rPh>
    <phoneticPr fontId="3"/>
  </si>
  <si>
    <t>H6防火設備対象外</t>
    <rPh sb="2" eb="4">
      <t>ボウカ</t>
    </rPh>
    <rPh sb="4" eb="6">
      <t>セツビ</t>
    </rPh>
    <rPh sb="6" eb="9">
      <t>タイショウガイ</t>
    </rPh>
    <phoneticPr fontId="3"/>
  </si>
  <si>
    <t>H6防火設備無</t>
    <rPh sb="2" eb="4">
      <t>ボウカ</t>
    </rPh>
    <rPh sb="4" eb="6">
      <t>セツビ</t>
    </rPh>
    <rPh sb="6" eb="7">
      <t>ナシ</t>
    </rPh>
    <phoneticPr fontId="3"/>
  </si>
  <si>
    <r>
      <t>防火設備の有無は「</t>
    </r>
    <r>
      <rPr>
        <b/>
        <u/>
        <sz val="9"/>
        <color rgb="FF0070C0"/>
        <rFont val="Meiryo UI"/>
        <family val="3"/>
        <charset val="128"/>
      </rPr>
      <t>建築物に関する履歴事項等</t>
    </r>
    <r>
      <rPr>
        <sz val="9"/>
        <color rgb="FFFF0000"/>
        <rFont val="Meiryo UI"/>
        <family val="3"/>
        <charset val="128"/>
      </rPr>
      <t>」のシートから自動的に転記されます。検査の対象となる防火設備が設置されている階を記載してください。複合施設等で対象となる部分がわかりづらい場合は、建築安全課にご確認ください。</t>
    </r>
    <rPh sb="0" eb="2">
      <t>ボウカ</t>
    </rPh>
    <rPh sb="2" eb="4">
      <t>セツビ</t>
    </rPh>
    <rPh sb="5" eb="7">
      <t>ウム</t>
    </rPh>
    <rPh sb="28" eb="31">
      <t>ジドウテキ</t>
    </rPh>
    <rPh sb="32" eb="34">
      <t>テンキ</t>
    </rPh>
    <rPh sb="39" eb="41">
      <t>ケンサ</t>
    </rPh>
    <rPh sb="42" eb="44">
      <t>タイショウ</t>
    </rPh>
    <rPh sb="47" eb="49">
      <t>ボウカ</t>
    </rPh>
    <rPh sb="49" eb="51">
      <t>セツビ</t>
    </rPh>
    <rPh sb="52" eb="54">
      <t>セッチ</t>
    </rPh>
    <rPh sb="59" eb="60">
      <t>カイ</t>
    </rPh>
    <rPh sb="61" eb="63">
      <t>キサイ</t>
    </rPh>
    <rPh sb="70" eb="72">
      <t>フクゴウ</t>
    </rPh>
    <rPh sb="72" eb="74">
      <t>シセツ</t>
    </rPh>
    <rPh sb="74" eb="75">
      <t>ナド</t>
    </rPh>
    <rPh sb="76" eb="78">
      <t>タイショウ</t>
    </rPh>
    <rPh sb="81" eb="83">
      <t>ブブン</t>
    </rPh>
    <rPh sb="90" eb="92">
      <t>バアイ</t>
    </rPh>
    <rPh sb="94" eb="96">
      <t>ケンチク</t>
    </rPh>
    <rPh sb="96" eb="99">
      <t>アンゼンカ</t>
    </rPh>
    <rPh sb="101" eb="103">
      <t>カクニン</t>
    </rPh>
    <phoneticPr fontId="7"/>
  </si>
  <si>
    <t>（随時閉鎖式防火設備がある場合でも、報告対象外の用途である場合は「無」と表示されます。）</t>
    <rPh sb="1" eb="3">
      <t>ズイジ</t>
    </rPh>
    <rPh sb="3" eb="5">
      <t>ヘイサ</t>
    </rPh>
    <rPh sb="5" eb="6">
      <t>シキ</t>
    </rPh>
    <rPh sb="6" eb="8">
      <t>ボウカ</t>
    </rPh>
    <rPh sb="8" eb="10">
      <t>セツビ</t>
    </rPh>
    <rPh sb="13" eb="15">
      <t>バアイ</t>
    </rPh>
    <rPh sb="18" eb="20">
      <t>ホウコク</t>
    </rPh>
    <rPh sb="20" eb="23">
      <t>タイショウガイ</t>
    </rPh>
    <rPh sb="24" eb="26">
      <t>ヨウト</t>
    </rPh>
    <rPh sb="29" eb="31">
      <t>バアイ</t>
    </rPh>
    <rPh sb="33" eb="34">
      <t>ナシ</t>
    </rPh>
    <rPh sb="36" eb="38">
      <t>ヒョウジ</t>
    </rPh>
    <phoneticPr fontId="7"/>
  </si>
  <si>
    <t>※「起算時」とは、竣工・外壁改修・前回の全面打診等の実施時点を指します。</t>
    <rPh sb="17" eb="19">
      <t>ゼンカイ</t>
    </rPh>
    <rPh sb="28" eb="30">
      <t>ジテン</t>
    </rPh>
    <phoneticPr fontId="3"/>
  </si>
  <si>
    <t>H6機械換気有</t>
    <rPh sb="2" eb="4">
      <t>キカイ</t>
    </rPh>
    <rPh sb="4" eb="6">
      <t>カンキ</t>
    </rPh>
    <rPh sb="6" eb="7">
      <t>アリ</t>
    </rPh>
    <phoneticPr fontId="3"/>
  </si>
  <si>
    <t>H6機械換気無</t>
    <rPh sb="2" eb="4">
      <t>キカイ</t>
    </rPh>
    <rPh sb="4" eb="6">
      <t>カンキ</t>
    </rPh>
    <rPh sb="6" eb="7">
      <t>ナシ</t>
    </rPh>
    <phoneticPr fontId="3"/>
  </si>
  <si>
    <t>H6機械排煙有</t>
    <rPh sb="2" eb="4">
      <t>キカイ</t>
    </rPh>
    <rPh sb="6" eb="7">
      <t>アリ</t>
    </rPh>
    <phoneticPr fontId="3"/>
  </si>
  <si>
    <t>H6機械排煙無</t>
    <rPh sb="2" eb="4">
      <t>キカイ</t>
    </rPh>
    <rPh sb="6" eb="7">
      <t>ナシ</t>
    </rPh>
    <phoneticPr fontId="3"/>
  </si>
  <si>
    <t>H6非常照明有</t>
    <rPh sb="6" eb="7">
      <t>アリ</t>
    </rPh>
    <phoneticPr fontId="3"/>
  </si>
  <si>
    <t>H6非常照明無</t>
    <rPh sb="6" eb="7">
      <t>ナシ</t>
    </rPh>
    <phoneticPr fontId="3"/>
  </si>
  <si>
    <t>「その他確認事項」は、法第12条第3項の規定による調査を要する随時閉鎖又は作動ができる防火設備の設置の有無を確認し、該当するチェックボックスに「✓」マークを入れてください。「有」の場合は、当該防火設備が設置されている階を記入してください。</t>
    <phoneticPr fontId="3"/>
  </si>
  <si>
    <t>⑭</t>
    <phoneticPr fontId="3"/>
  </si>
  <si>
    <t>コード番号</t>
    <rPh sb="3" eb="5">
      <t>バンゴウ</t>
    </rPh>
    <phoneticPr fontId="1"/>
  </si>
  <si>
    <t>前回調査時以降に把握した屋根ふき材、内装材、外装材等及び広告塔、装飾塔その他建築物の屋外に取り付けられたものの脱落、バルコニー、屋上等の手すりその他建築物の部分の脱落、防火設備等の異常動作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phoneticPr fontId="3"/>
  </si>
  <si>
    <t>改善予定を記入してください！！</t>
    <rPh sb="0" eb="2">
      <t>カイゼン</t>
    </rPh>
    <rPh sb="2" eb="4">
      <t>ヨテイ</t>
    </rPh>
    <rPh sb="5" eb="7">
      <t>キニュウ</t>
    </rPh>
    <phoneticPr fontId="1"/>
  </si>
  <si>
    <t>部分的に改修済の場合等は、「実施予定有」として備考欄にその旨記載してください。</t>
    <rPh sb="0" eb="3">
      <t>ブブンテキ</t>
    </rPh>
    <rPh sb="4" eb="6">
      <t>カイシュウ</t>
    </rPh>
    <rPh sb="6" eb="7">
      <t>スミ</t>
    </rPh>
    <rPh sb="8" eb="10">
      <t>バアイ</t>
    </rPh>
    <rPh sb="10" eb="11">
      <t>ナド</t>
    </rPh>
    <rPh sb="14" eb="16">
      <t>ジッシ</t>
    </rPh>
    <rPh sb="16" eb="18">
      <t>ヨテイ</t>
    </rPh>
    <rPh sb="18" eb="19">
      <t>アリ</t>
    </rPh>
    <rPh sb="23" eb="25">
      <t>ビコウ</t>
    </rPh>
    <rPh sb="25" eb="26">
      <t>ラン</t>
    </rPh>
    <rPh sb="29" eb="30">
      <t>ムネ</t>
    </rPh>
    <rPh sb="30" eb="32">
      <t>キサイ</t>
    </rPh>
    <phoneticPr fontId="3"/>
  </si>
  <si>
    <t>H1C全面打診履歴</t>
    <rPh sb="3" eb="5">
      <t>ゼンメン</t>
    </rPh>
    <rPh sb="5" eb="7">
      <t>ダシン</t>
    </rPh>
    <rPh sb="7" eb="9">
      <t>リレキ</t>
    </rPh>
    <phoneticPr fontId="3"/>
  </si>
  <si>
    <t>10年を超え13年以内</t>
    <rPh sb="2" eb="3">
      <t>ネン</t>
    </rPh>
    <rPh sb="4" eb="5">
      <t>コ</t>
    </rPh>
    <rPh sb="8" eb="9">
      <t>ネン</t>
    </rPh>
    <rPh sb="9" eb="11">
      <t>イナイ</t>
    </rPh>
    <phoneticPr fontId="3"/>
  </si>
  <si>
    <t>10年以内</t>
    <rPh sb="2" eb="3">
      <t>ネン</t>
    </rPh>
    <rPh sb="3" eb="5">
      <t>イナイ</t>
    </rPh>
    <phoneticPr fontId="3"/>
  </si>
  <si>
    <t>13年超</t>
    <rPh sb="2" eb="3">
      <t>ネン</t>
    </rPh>
    <rPh sb="3" eb="4">
      <t>チョウ</t>
    </rPh>
    <phoneticPr fontId="3"/>
  </si>
  <si>
    <t>H1Cタイル判定打診</t>
    <rPh sb="6" eb="8">
      <t>ハンテイ</t>
    </rPh>
    <rPh sb="8" eb="10">
      <t>ダシン</t>
    </rPh>
    <phoneticPr fontId="3"/>
  </si>
  <si>
    <t>H1Cタイル判定年数</t>
    <rPh sb="6" eb="8">
      <t>ハンテイ</t>
    </rPh>
    <rPh sb="8" eb="10">
      <t>ネンスウ</t>
    </rPh>
    <phoneticPr fontId="3"/>
  </si>
  <si>
    <t>H1Cタイル判定年数他</t>
    <rPh sb="6" eb="8">
      <t>ハンテイ</t>
    </rPh>
    <rPh sb="8" eb="10">
      <t>ネンスウ</t>
    </rPh>
    <rPh sb="10" eb="11">
      <t>ホカ</t>
    </rPh>
    <phoneticPr fontId="3"/>
  </si>
  <si>
    <t>タイル・石貼り等の外壁全面打診等調査・改修等の履歴（調査結果表2(11)関連）</t>
    <rPh sb="9" eb="11">
      <t>ガイヘキ</t>
    </rPh>
    <rPh sb="11" eb="13">
      <t>ゼンメン</t>
    </rPh>
    <rPh sb="13" eb="16">
      <t>ダシンナド</t>
    </rPh>
    <rPh sb="16" eb="18">
      <t>チョウサ</t>
    </rPh>
    <rPh sb="19" eb="21">
      <t>カイシュウ</t>
    </rPh>
    <rPh sb="21" eb="22">
      <t>ナド</t>
    </rPh>
    <rPh sb="23" eb="25">
      <t>リレキ</t>
    </rPh>
    <rPh sb="26" eb="28">
      <t>チョウサ</t>
    </rPh>
    <rPh sb="28" eb="30">
      <t>ケッカ</t>
    </rPh>
    <rPh sb="30" eb="31">
      <t>ヒョウ</t>
    </rPh>
    <rPh sb="36" eb="38">
      <t>カンレン</t>
    </rPh>
    <phoneticPr fontId="3"/>
  </si>
  <si>
    <t>随時閉鎖式の防火設備が設置されている階を記入してください。</t>
    <rPh sb="0" eb="2">
      <t>ズイジ</t>
    </rPh>
    <rPh sb="2" eb="4">
      <t>ヘイサ</t>
    </rPh>
    <rPh sb="4" eb="5">
      <t>シキ</t>
    </rPh>
    <rPh sb="6" eb="8">
      <t>ボウカ</t>
    </rPh>
    <rPh sb="8" eb="10">
      <t>セツビ</t>
    </rPh>
    <rPh sb="11" eb="13">
      <t>セッチ</t>
    </rPh>
    <rPh sb="18" eb="19">
      <t>カイ</t>
    </rPh>
    <rPh sb="20" eb="22">
      <t>キニュウ</t>
    </rPh>
    <phoneticPr fontId="7"/>
  </si>
  <si>
    <t>起算時（※1）から10年以内</t>
    <rPh sb="11" eb="12">
      <t>ネン</t>
    </rPh>
    <rPh sb="12" eb="14">
      <t>イナイ</t>
    </rPh>
    <phoneticPr fontId="3"/>
  </si>
  <si>
    <t>起算時（※1）から10年を超え13年以内</t>
    <rPh sb="11" eb="12">
      <t>ネン</t>
    </rPh>
    <rPh sb="13" eb="14">
      <t>コ</t>
    </rPh>
    <rPh sb="17" eb="18">
      <t>ネン</t>
    </rPh>
    <rPh sb="18" eb="20">
      <t>イナイ</t>
    </rPh>
    <phoneticPr fontId="3"/>
  </si>
  <si>
    <t>起算時（※1）から13年超　  (※2)</t>
    <rPh sb="11" eb="12">
      <t>ネン</t>
    </rPh>
    <rPh sb="12" eb="13">
      <t>チョウ</t>
    </rPh>
    <phoneticPr fontId="3"/>
  </si>
  <si>
    <t>1(1)</t>
  </si>
  <si>
    <t>1(2)</t>
  </si>
  <si>
    <t>1(3)</t>
  </si>
  <si>
    <t>1(4)</t>
  </si>
  <si>
    <t>1(5)</t>
  </si>
  <si>
    <t>1(6)</t>
  </si>
  <si>
    <t>1(7)</t>
  </si>
  <si>
    <t>1(8)</t>
  </si>
  <si>
    <t>1(9)</t>
  </si>
  <si>
    <t>2(1)</t>
  </si>
  <si>
    <t>2(2)</t>
  </si>
  <si>
    <t>2(3)</t>
  </si>
  <si>
    <t>2(4)</t>
  </si>
  <si>
    <t>2(5)</t>
  </si>
  <si>
    <t>2(6)</t>
  </si>
  <si>
    <t>2(7)</t>
  </si>
  <si>
    <t>2(8)</t>
  </si>
  <si>
    <t>2(9)</t>
  </si>
  <si>
    <t>2(10)</t>
  </si>
  <si>
    <t>2(11)</t>
  </si>
  <si>
    <t>2(12)</t>
  </si>
  <si>
    <t>2(13)</t>
  </si>
  <si>
    <t>2(14)</t>
  </si>
  <si>
    <t>2(15)</t>
  </si>
  <si>
    <t>2(16)</t>
  </si>
  <si>
    <t>2(17)</t>
  </si>
  <si>
    <t>2(18)</t>
  </si>
  <si>
    <t>3(1)</t>
  </si>
  <si>
    <t>3(2)</t>
  </si>
  <si>
    <t>3(3)</t>
  </si>
  <si>
    <t>3(4)</t>
  </si>
  <si>
    <t>3(5)</t>
  </si>
  <si>
    <t>3(6)</t>
  </si>
  <si>
    <t>3(7)</t>
  </si>
  <si>
    <t>3(8)</t>
  </si>
  <si>
    <t>3(9)</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</si>
  <si>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</si>
  <si>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</si>
  <si>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</si>
  <si>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</si>
  <si>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</si>
  <si>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</si>
  <si>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</si>
  <si>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</si>
  <si>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</si>
  <si>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</si>
  <si>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</si>
  <si>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</si>
  <si>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</si>
  <si>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</si>
  <si>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</si>
  <si>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</si>
  <si>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</si>
  <si>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</si>
  <si>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</si>
  <si>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</si>
  <si>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</si>
  <si>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</si>
  <si>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</si>
  <si>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</si>
  <si>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</si>
  <si>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</si>
  <si>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</si>
  <si>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</si>
  <si>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</si>
  <si>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</si>
  <si>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</si>
  <si>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</si>
  <si>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</si>
  <si>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</si>
  <si>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</si>
  <si>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</si>
  <si>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</si>
  <si>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</si>
  <si>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</si>
  <si>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</si>
  <si>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</si>
  <si>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</si>
  <si>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</si>
  <si>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</si>
  <si>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</si>
  <si>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</si>
  <si>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</si>
  <si>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</si>
  <si>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</si>
  <si>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</si>
  <si>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</si>
  <si>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</si>
  <si>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</si>
  <si>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</si>
  <si>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</si>
  <si>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</si>
  <si>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</si>
  <si>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</si>
  <si>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</si>
  <si>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</si>
  <si>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</si>
  <si>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</si>
  <si>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</si>
  <si>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</si>
  <si>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</si>
  <si>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</si>
  <si>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</si>
  <si>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</si>
  <si>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</si>
  <si>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</si>
  <si>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</si>
  <si>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</si>
  <si>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</si>
  <si>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</si>
  <si>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</si>
  <si>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</si>
  <si>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</si>
  <si>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</si>
  <si>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6(1)</t>
  </si>
  <si>
    <t>6(2)</t>
  </si>
  <si>
    <t>6(3)</t>
  </si>
  <si>
    <t>6(5)</t>
  </si>
  <si>
    <t>6(7)</t>
  </si>
  <si>
    <t>6(9)</t>
  </si>
  <si>
    <r>
      <t>「</t>
    </r>
    <r>
      <rPr>
        <b/>
        <u/>
        <sz val="10"/>
        <color rgb="FF0070C0"/>
        <rFont val="Meiryo UI"/>
        <family val="3"/>
        <charset val="128"/>
      </rPr>
      <t>記入要領</t>
    </r>
    <r>
      <rPr>
        <sz val="10"/>
        <color rgb="FFFF0000"/>
        <rFont val="Meiryo UI"/>
        <family val="3"/>
        <charset val="128"/>
      </rPr>
      <t>」を確認の上作成してください。</t>
    </r>
    <rPh sb="7" eb="9">
      <t>カクニン</t>
    </rPh>
    <rPh sb="10" eb="11">
      <t>ウエ</t>
    </rPh>
    <phoneticPr fontId="1"/>
  </si>
  <si>
    <t>E</t>
    <phoneticPr fontId="3"/>
  </si>
  <si>
    <t>今回全面打診を行い、要是正箇所はなかった</t>
    <rPh sb="0" eb="2">
      <t>コンカイ</t>
    </rPh>
    <rPh sb="2" eb="4">
      <t>ゼンメン</t>
    </rPh>
    <rPh sb="4" eb="6">
      <t>ダシン</t>
    </rPh>
    <rPh sb="7" eb="8">
      <t>オコナ</t>
    </rPh>
    <rPh sb="10" eb="11">
      <t>ヨウ</t>
    </rPh>
    <rPh sb="11" eb="13">
      <t>ゼセイ</t>
    </rPh>
    <rPh sb="13" eb="15">
      <t>カショ</t>
    </rPh>
    <phoneticPr fontId="3"/>
  </si>
  <si>
    <t>今回の部分打診等で要是正箇所を発見した</t>
    <rPh sb="0" eb="2">
      <t>コンカイ</t>
    </rPh>
    <rPh sb="3" eb="5">
      <t>ブブン</t>
    </rPh>
    <rPh sb="5" eb="7">
      <t>ダシン</t>
    </rPh>
    <rPh sb="7" eb="8">
      <t>ナド</t>
    </rPh>
    <rPh sb="9" eb="10">
      <t>ヨウ</t>
    </rPh>
    <rPh sb="10" eb="12">
      <t>ゼセイ</t>
    </rPh>
    <rPh sb="12" eb="14">
      <t>カショ</t>
    </rPh>
    <rPh sb="15" eb="17">
      <t>ハッケン</t>
    </rPh>
    <phoneticPr fontId="3"/>
  </si>
  <si>
    <t>今回の部分打診等で要是正箇所はなかった</t>
    <rPh sb="0" eb="2">
      <t>コンカイ</t>
    </rPh>
    <rPh sb="3" eb="5">
      <t>ブブン</t>
    </rPh>
    <rPh sb="5" eb="7">
      <t>ダシン</t>
    </rPh>
    <rPh sb="7" eb="8">
      <t>ナド</t>
    </rPh>
    <rPh sb="9" eb="10">
      <t>ヨウ</t>
    </rPh>
    <rPh sb="10" eb="12">
      <t>ゼセイ</t>
    </rPh>
    <rPh sb="12" eb="14">
      <t>カショ</t>
    </rPh>
    <phoneticPr fontId="3"/>
  </si>
  <si>
    <t>例：全面打診等調査を行う
例：○年○月に大規模修繕予定</t>
    <rPh sb="0" eb="1">
      <t>レイ</t>
    </rPh>
    <rPh sb="2" eb="4">
      <t>ゼンメン</t>
    </rPh>
    <rPh sb="4" eb="6">
      <t>ダシン</t>
    </rPh>
    <rPh sb="6" eb="7">
      <t>ナド</t>
    </rPh>
    <rPh sb="7" eb="9">
      <t>チョウサ</t>
    </rPh>
    <rPh sb="10" eb="11">
      <t>オコナ</t>
    </rPh>
    <rPh sb="13" eb="14">
      <t>レイ</t>
    </rPh>
    <rPh sb="16" eb="17">
      <t>ネン</t>
    </rPh>
    <rPh sb="18" eb="19">
      <t>ガツ</t>
    </rPh>
    <rPh sb="20" eb="23">
      <t>ダイキボ</t>
    </rPh>
    <rPh sb="23" eb="25">
      <t>シュウゼン</t>
    </rPh>
    <rPh sb="25" eb="27">
      <t>ヨテイ</t>
    </rPh>
    <phoneticPr fontId="3"/>
  </si>
  <si>
    <t>例：経過観察</t>
    <rPh sb="0" eb="1">
      <t>レイ</t>
    </rPh>
    <rPh sb="2" eb="4">
      <t>ケイカ</t>
    </rPh>
    <rPh sb="4" eb="6">
      <t>カンサツ</t>
    </rPh>
    <phoneticPr fontId="3"/>
  </si>
  <si>
    <t>例：応急安全措置の上、全面打診等調査を行う</t>
    <rPh sb="0" eb="1">
      <t>レイ</t>
    </rPh>
    <rPh sb="2" eb="4">
      <t>オウキュウ</t>
    </rPh>
    <rPh sb="4" eb="6">
      <t>アンゼン</t>
    </rPh>
    <rPh sb="6" eb="8">
      <t>ソチ</t>
    </rPh>
    <rPh sb="9" eb="10">
      <t>ウエ</t>
    </rPh>
    <rPh sb="11" eb="13">
      <t>ゼンメン</t>
    </rPh>
    <rPh sb="12" eb="13">
      <t>アンゼン</t>
    </rPh>
    <rPh sb="13" eb="15">
      <t>ダシン</t>
    </rPh>
    <rPh sb="15" eb="16">
      <t>ナド</t>
    </rPh>
    <rPh sb="16" eb="18">
      <t>チョウサ</t>
    </rPh>
    <rPh sb="19" eb="20">
      <t>オコナ</t>
    </rPh>
    <phoneticPr fontId="3"/>
  </si>
  <si>
    <t>例：応急安全措置の上、外壁全面打診等調査および改修を行う</t>
    <rPh sb="0" eb="1">
      <t>レイ</t>
    </rPh>
    <rPh sb="2" eb="4">
      <t>オウキュウ</t>
    </rPh>
    <rPh sb="4" eb="6">
      <t>アンゼン</t>
    </rPh>
    <rPh sb="6" eb="8">
      <t>ソチ</t>
    </rPh>
    <rPh sb="9" eb="10">
      <t>ウエ</t>
    </rPh>
    <rPh sb="11" eb="13">
      <t>ガイヘキ</t>
    </rPh>
    <rPh sb="13" eb="15">
      <t>ゼンメン</t>
    </rPh>
    <rPh sb="15" eb="18">
      <t>ダシンナド</t>
    </rPh>
    <rPh sb="18" eb="20">
      <t>チョウサ</t>
    </rPh>
    <rPh sb="23" eb="25">
      <t>カイシュウ</t>
    </rPh>
    <rPh sb="26" eb="27">
      <t>オコナ</t>
    </rPh>
    <phoneticPr fontId="3"/>
  </si>
  <si>
    <t>このエクセルファイルを直接印刷すると、罫線が印刷されないなどの不具合が発生することがあります。</t>
    <rPh sb="11" eb="13">
      <t>チョクセツ</t>
    </rPh>
    <rPh sb="13" eb="15">
      <t>インサツ</t>
    </rPh>
    <rPh sb="19" eb="21">
      <t>ケイセン</t>
    </rPh>
    <rPh sb="22" eb="24">
      <t>インサツ</t>
    </rPh>
    <rPh sb="31" eb="34">
      <t>フグアイ</t>
    </rPh>
    <rPh sb="35" eb="37">
      <t>ハッセイ</t>
    </rPh>
    <phoneticPr fontId="3"/>
  </si>
  <si>
    <t>このエクセルファイルの使い方</t>
    <rPh sb="11" eb="12">
      <t>ツカ</t>
    </rPh>
    <rPh sb="13" eb="14">
      <t>カタ</t>
    </rPh>
    <phoneticPr fontId="3"/>
  </si>
  <si>
    <t>作成手順</t>
    <rPh sb="0" eb="2">
      <t>サクセイ</t>
    </rPh>
    <rPh sb="2" eb="4">
      <t>テジュン</t>
    </rPh>
    <phoneticPr fontId="3"/>
  </si>
  <si>
    <t>記入欄は、入力の要否により下記のように色分けしてあります。</t>
    <rPh sb="0" eb="2">
      <t>キニュウ</t>
    </rPh>
    <rPh sb="2" eb="3">
      <t>ラン</t>
    </rPh>
    <rPh sb="5" eb="7">
      <t>ニュウリョク</t>
    </rPh>
    <rPh sb="8" eb="10">
      <t>ヨウヒ</t>
    </rPh>
    <rPh sb="13" eb="15">
      <t>カキ</t>
    </rPh>
    <rPh sb="19" eb="21">
      <t>イロワ</t>
    </rPh>
    <phoneticPr fontId="3"/>
  </si>
  <si>
    <t>( 2面積表 ）</t>
    <rPh sb="3" eb="5">
      <t>メンセキ</t>
    </rPh>
    <rPh sb="5" eb="6">
      <t>ヒョウ</t>
    </rPh>
    <phoneticPr fontId="3"/>
  </si>
  <si>
    <t>( 4特記事項B )</t>
    <rPh sb="3" eb="5">
      <t>トッキ</t>
    </rPh>
    <rPh sb="5" eb="7">
      <t>ジコウ</t>
    </rPh>
    <phoneticPr fontId="3"/>
  </si>
  <si>
    <t>( 6写真B )</t>
    <rPh sb="3" eb="5">
      <t>シャシン</t>
    </rPh>
    <phoneticPr fontId="3"/>
  </si>
  <si>
    <t>この場合は、「名前を付けて保存」でPDF化し、そのPDFファイルを印刷してください。</t>
    <rPh sb="2" eb="4">
      <t>バアイ</t>
    </rPh>
    <rPh sb="7" eb="9">
      <t>ナマエ</t>
    </rPh>
    <rPh sb="10" eb="11">
      <t>ツ</t>
    </rPh>
    <rPh sb="13" eb="15">
      <t>ホゾン</t>
    </rPh>
    <rPh sb="20" eb="21">
      <t>カ</t>
    </rPh>
    <phoneticPr fontId="3"/>
  </si>
  <si>
    <t>同じ内容を記載する必要がある箇所は、基本的に1か所に記入すれば他の箇所にも転記されます。</t>
    <rPh sb="0" eb="1">
      <t>オナ</t>
    </rPh>
    <rPh sb="2" eb="4">
      <t>ナイヨウ</t>
    </rPh>
    <rPh sb="5" eb="7">
      <t>キサイ</t>
    </rPh>
    <rPh sb="9" eb="11">
      <t>ヒツヨウ</t>
    </rPh>
    <rPh sb="14" eb="16">
      <t>カショ</t>
    </rPh>
    <rPh sb="18" eb="21">
      <t>キホンテキ</t>
    </rPh>
    <rPh sb="24" eb="25">
      <t>ショ</t>
    </rPh>
    <rPh sb="26" eb="28">
      <t>キニュウ</t>
    </rPh>
    <rPh sb="31" eb="32">
      <t>ホカ</t>
    </rPh>
    <rPh sb="33" eb="35">
      <t>カショ</t>
    </rPh>
    <phoneticPr fontId="3"/>
  </si>
  <si>
    <r>
      <rPr>
        <sz val="10"/>
        <color rgb="FF0070C0"/>
        <rFont val="Meiryo UI"/>
        <family val="3"/>
        <charset val="128"/>
      </rPr>
      <t>青文字で記載されている項目</t>
    </r>
    <r>
      <rPr>
        <sz val="10"/>
        <color theme="1"/>
        <rFont val="Meiryo UI"/>
        <family val="3"/>
        <charset val="128"/>
      </rPr>
      <t>は、法定項目ではありませんが、確認上必要となるため追記した項目です。</t>
    </r>
    <rPh sb="0" eb="1">
      <t>アオ</t>
    </rPh>
    <rPh sb="1" eb="3">
      <t>モジ</t>
    </rPh>
    <rPh sb="4" eb="6">
      <t>キサイ</t>
    </rPh>
    <rPh sb="11" eb="13">
      <t>コウモク</t>
    </rPh>
    <rPh sb="15" eb="17">
      <t>ホウテイ</t>
    </rPh>
    <rPh sb="17" eb="19">
      <t>コウモク</t>
    </rPh>
    <rPh sb="28" eb="30">
      <t>カクニン</t>
    </rPh>
    <rPh sb="30" eb="31">
      <t>ジョウ</t>
    </rPh>
    <rPh sb="31" eb="33">
      <t>ヒツヨウ</t>
    </rPh>
    <rPh sb="38" eb="40">
      <t>ツイキ</t>
    </rPh>
    <rPh sb="42" eb="44">
      <t>コウモク</t>
    </rPh>
    <phoneticPr fontId="3"/>
  </si>
  <si>
    <t>・</t>
    <phoneticPr fontId="3"/>
  </si>
  <si>
    <t>⑤</t>
    <phoneticPr fontId="3"/>
  </si>
  <si>
    <t>他の箇所から自動的に転記されますので入力不要です</t>
    <rPh sb="0" eb="1">
      <t>ホカ</t>
    </rPh>
    <rPh sb="2" eb="4">
      <t>カショ</t>
    </rPh>
    <rPh sb="6" eb="9">
      <t>ジドウテキ</t>
    </rPh>
    <rPh sb="10" eb="12">
      <t>テンキ</t>
    </rPh>
    <rPh sb="18" eb="20">
      <t>ニュウリョク</t>
    </rPh>
    <rPh sb="20" eb="22">
      <t>フヨウ</t>
    </rPh>
    <phoneticPr fontId="3"/>
  </si>
  <si>
    <t>必要に応じて入力の必要な項目があるシートです</t>
    <rPh sb="0" eb="2">
      <t>ヒツヨウ</t>
    </rPh>
    <rPh sb="3" eb="4">
      <t>オウ</t>
    </rPh>
    <rPh sb="6" eb="8">
      <t>ニュウリョク</t>
    </rPh>
    <rPh sb="9" eb="11">
      <t>ヒツヨウ</t>
    </rPh>
    <rPh sb="12" eb="14">
      <t>コウモク</t>
    </rPh>
    <phoneticPr fontId="3"/>
  </si>
  <si>
    <t>必ず入力の必要な項目があるシートです</t>
    <rPh sb="0" eb="1">
      <t>カナラ</t>
    </rPh>
    <rPh sb="2" eb="4">
      <t>ニュウリョク</t>
    </rPh>
    <rPh sb="5" eb="7">
      <t>ヒツヨウ</t>
    </rPh>
    <rPh sb="8" eb="10">
      <t>コウモク</t>
    </rPh>
    <phoneticPr fontId="3"/>
  </si>
  <si>
    <t>全ての項目が他のシートから転記されますのでこのシート上では入力不要です</t>
    <rPh sb="0" eb="1">
      <t>スベ</t>
    </rPh>
    <rPh sb="3" eb="5">
      <t>コウモク</t>
    </rPh>
    <rPh sb="6" eb="7">
      <t>ホカ</t>
    </rPh>
    <rPh sb="13" eb="15">
      <t>テンキ</t>
    </rPh>
    <rPh sb="26" eb="27">
      <t>ジョウ</t>
    </rPh>
    <rPh sb="29" eb="31">
      <t>ニュウリョク</t>
    </rPh>
    <rPh sb="31" eb="33">
      <t>フヨウ</t>
    </rPh>
    <phoneticPr fontId="3"/>
  </si>
  <si>
    <t>提出方法</t>
  </si>
  <si>
    <t>①</t>
    <phoneticPr fontId="3"/>
  </si>
  <si>
    <t>②</t>
    <phoneticPr fontId="3"/>
  </si>
  <si>
    <t>定期調査報告書のデータ提出</t>
    <rPh sb="0" eb="2">
      <t>テイキ</t>
    </rPh>
    <rPh sb="2" eb="4">
      <t>チョウサ</t>
    </rPh>
    <rPh sb="4" eb="7">
      <t>ホウコクショ</t>
    </rPh>
    <rPh sb="11" eb="13">
      <t>テイシュツ</t>
    </rPh>
    <phoneticPr fontId="3"/>
  </si>
  <si>
    <t>下記①②のいずれかの方法によりご提出ください。</t>
    <rPh sb="0" eb="2">
      <t>カキ</t>
    </rPh>
    <rPh sb="10" eb="12">
      <t>ホウホウ</t>
    </rPh>
    <rPh sb="16" eb="18">
      <t>テイシュツ</t>
    </rPh>
    <phoneticPr fontId="3"/>
  </si>
  <si>
    <t>詳細は下記のホームページをご確認ください。</t>
    <phoneticPr fontId="3"/>
  </si>
  <si>
    <t>右の「報告書・概要書様式一覧」を確認の上、必要な部数を窓口にお持ちください。</t>
    <rPh sb="0" eb="1">
      <t>ミギ</t>
    </rPh>
    <rPh sb="3" eb="6">
      <t>ホウコクショ</t>
    </rPh>
    <rPh sb="7" eb="10">
      <t>ガイヨウショ</t>
    </rPh>
    <rPh sb="10" eb="12">
      <t>ヨウシキ</t>
    </rPh>
    <rPh sb="12" eb="14">
      <t>イチラン</t>
    </rPh>
    <rPh sb="16" eb="18">
      <t>カクニン</t>
    </rPh>
    <rPh sb="19" eb="20">
      <t>ウエ</t>
    </rPh>
    <rPh sb="21" eb="23">
      <t>ヒツヨウ</t>
    </rPh>
    <rPh sb="24" eb="26">
      <t>ブスウ</t>
    </rPh>
    <rPh sb="27" eb="29">
      <t>マドグチ</t>
    </rPh>
    <rPh sb="31" eb="32">
      <t>モ</t>
    </rPh>
    <phoneticPr fontId="3"/>
  </si>
  <si>
    <t>神戸市中央区浜辺通2-1-30　三宮国際ビル5階</t>
    <rPh sb="0" eb="3">
      <t>コウベシ</t>
    </rPh>
    <rPh sb="3" eb="9">
      <t>チュウオウクハマベドオリ</t>
    </rPh>
    <rPh sb="16" eb="18">
      <t>サンノミヤ</t>
    </rPh>
    <rPh sb="18" eb="20">
      <t>コクサイ</t>
    </rPh>
    <rPh sb="23" eb="24">
      <t>カイ</t>
    </rPh>
    <phoneticPr fontId="3"/>
  </si>
  <si>
    <t>※</t>
  </si>
  <si>
    <t>建築住宅局　建築指導部　安全対策課　ビル防災対策係（窓口⑫）</t>
    <rPh sb="0" eb="2">
      <t>ケンチク</t>
    </rPh>
    <rPh sb="2" eb="4">
      <t>ジュウタク</t>
    </rPh>
    <rPh sb="4" eb="5">
      <t>キョク</t>
    </rPh>
    <rPh sb="6" eb="8">
      <t>ケンチク</t>
    </rPh>
    <rPh sb="8" eb="10">
      <t>シドウ</t>
    </rPh>
    <rPh sb="10" eb="11">
      <t>ブ</t>
    </rPh>
    <rPh sb="12" eb="14">
      <t>アンゼン</t>
    </rPh>
    <rPh sb="14" eb="16">
      <t>タイサク</t>
    </rPh>
    <rPh sb="16" eb="17">
      <t>カ</t>
    </rPh>
    <phoneticPr fontId="3"/>
  </si>
  <si>
    <t>オンライン提出</t>
    <rPh sb="5" eb="7">
      <t>テイシュツ</t>
    </rPh>
    <phoneticPr fontId="3"/>
  </si>
  <si>
    <t>報告書・概要書　様式一覧</t>
    <rPh sb="0" eb="3">
      <t>ホウコクショ</t>
    </rPh>
    <rPh sb="4" eb="7">
      <t>ガイヨウショ</t>
    </rPh>
    <rPh sb="8" eb="10">
      <t>ヨウシキ</t>
    </rPh>
    <rPh sb="10" eb="12">
      <t>イチラン</t>
    </rPh>
    <phoneticPr fontId="3"/>
  </si>
  <si>
    <t>提出前に、自動入力欄を含む全てを再度確認してください。</t>
    <rPh sb="0" eb="2">
      <t>テイシュツ</t>
    </rPh>
    <rPh sb="2" eb="3">
      <t>マエ</t>
    </rPh>
    <rPh sb="5" eb="7">
      <t>ジドウ</t>
    </rPh>
    <rPh sb="7" eb="9">
      <t>ニュウリョク</t>
    </rPh>
    <rPh sb="9" eb="10">
      <t>ラン</t>
    </rPh>
    <rPh sb="11" eb="12">
      <t>フク</t>
    </rPh>
    <rPh sb="13" eb="14">
      <t>スベ</t>
    </rPh>
    <rPh sb="16" eb="18">
      <t>サイド</t>
    </rPh>
    <rPh sb="18" eb="20">
      <t>カクニン</t>
    </rPh>
    <phoneticPr fontId="3"/>
  </si>
  <si>
    <t>様式</t>
    <rPh sb="0" eb="2">
      <t>ヨウシキ</t>
    </rPh>
    <phoneticPr fontId="3"/>
  </si>
  <si>
    <t>エクセル上の
シート名</t>
    <rPh sb="4" eb="5">
      <t>ジョウ</t>
    </rPh>
    <rPh sb="10" eb="11">
      <t>メイ</t>
    </rPh>
    <phoneticPr fontId="3"/>
  </si>
  <si>
    <t>報告書</t>
    <rPh sb="0" eb="3">
      <t>ホウコクショ</t>
    </rPh>
    <phoneticPr fontId="3"/>
  </si>
  <si>
    <t>表紙</t>
    <rPh sb="0" eb="2">
      <t>ヒョウシ</t>
    </rPh>
    <phoneticPr fontId="3"/>
  </si>
  <si>
    <t>A4</t>
  </si>
  <si>
    <t>第一面～第四面</t>
    <rPh sb="0" eb="1">
      <t>ダイ</t>
    </rPh>
    <rPh sb="1" eb="3">
      <t>イチメン</t>
    </rPh>
    <rPh sb="4" eb="5">
      <t>ダイ</t>
    </rPh>
    <rPh sb="5" eb="6">
      <t>ヨン</t>
    </rPh>
    <rPh sb="6" eb="7">
      <t>メン</t>
    </rPh>
    <phoneticPr fontId="3"/>
  </si>
  <si>
    <t>〃</t>
  </si>
  <si>
    <t>階別用途別面積表（※1）</t>
    <rPh sb="0" eb="1">
      <t>カイ</t>
    </rPh>
    <rPh sb="1" eb="2">
      <t>ベツ</t>
    </rPh>
    <rPh sb="2" eb="4">
      <t>ヨウト</t>
    </rPh>
    <rPh sb="4" eb="5">
      <t>ベツ</t>
    </rPh>
    <rPh sb="5" eb="7">
      <t>メンセキ</t>
    </rPh>
    <rPh sb="7" eb="8">
      <t>ヒョウ</t>
    </rPh>
    <phoneticPr fontId="3"/>
  </si>
  <si>
    <t>2面積表</t>
    <rPh sb="1" eb="3">
      <t>メンセキ</t>
    </rPh>
    <rPh sb="3" eb="4">
      <t>ヒョウ</t>
    </rPh>
    <phoneticPr fontId="3"/>
  </si>
  <si>
    <t>建築物の履歴事項</t>
    <rPh sb="0" eb="3">
      <t>ケンチクブツ</t>
    </rPh>
    <rPh sb="4" eb="6">
      <t>リレキ</t>
    </rPh>
    <rPh sb="6" eb="8">
      <t>ジコウ</t>
    </rPh>
    <phoneticPr fontId="3"/>
  </si>
  <si>
    <t>調査結果表</t>
    <rPh sb="0" eb="2">
      <t>チョウサ</t>
    </rPh>
    <rPh sb="2" eb="4">
      <t>ケッカ</t>
    </rPh>
    <rPh sb="4" eb="5">
      <t>ヒョウ</t>
    </rPh>
    <phoneticPr fontId="3"/>
  </si>
  <si>
    <t>特記事項（手入力）（※1）</t>
    <rPh sb="0" eb="2">
      <t>トッキ</t>
    </rPh>
    <rPh sb="2" eb="4">
      <t>ジコウ</t>
    </rPh>
    <rPh sb="5" eb="6">
      <t>テ</t>
    </rPh>
    <rPh sb="6" eb="8">
      <t>ニュウリョク</t>
    </rPh>
    <phoneticPr fontId="3"/>
  </si>
  <si>
    <t>4特記事項B</t>
    <rPh sb="1" eb="3">
      <t>トッキ</t>
    </rPh>
    <rPh sb="3" eb="5">
      <t>ジコウ</t>
    </rPh>
    <phoneticPr fontId="3"/>
  </si>
  <si>
    <t>図面等</t>
    <rPh sb="0" eb="2">
      <t>ズメン</t>
    </rPh>
    <rPh sb="2" eb="3">
      <t>ナド</t>
    </rPh>
    <phoneticPr fontId="3"/>
  </si>
  <si>
    <t>附近見取図</t>
    <rPh sb="0" eb="2">
      <t>フキン</t>
    </rPh>
    <rPh sb="2" eb="5">
      <t>ミトリズ</t>
    </rPh>
    <phoneticPr fontId="3"/>
  </si>
  <si>
    <t>任意様式</t>
    <rPh sb="0" eb="2">
      <t>ニンイ</t>
    </rPh>
    <rPh sb="2" eb="4">
      <t>ヨウシキ</t>
    </rPh>
    <phoneticPr fontId="3"/>
  </si>
  <si>
    <t>A4 or A3</t>
  </si>
  <si>
    <t>配置図</t>
    <rPh sb="0" eb="2">
      <t>ハイチ</t>
    </rPh>
    <rPh sb="2" eb="3">
      <t>ズ</t>
    </rPh>
    <phoneticPr fontId="3"/>
  </si>
  <si>
    <t>A3(※2)</t>
  </si>
  <si>
    <t>各階平面図</t>
    <rPh sb="0" eb="2">
      <t>カクカイ</t>
    </rPh>
    <rPh sb="2" eb="5">
      <t>ヘイメンズ</t>
    </rPh>
    <phoneticPr fontId="3"/>
  </si>
  <si>
    <t>その他必要図面（※1）</t>
    <rPh sb="2" eb="3">
      <t>タ</t>
    </rPh>
    <rPh sb="3" eb="5">
      <t>ヒツヨウ</t>
    </rPh>
    <rPh sb="5" eb="7">
      <t>ズメン</t>
    </rPh>
    <phoneticPr fontId="3"/>
  </si>
  <si>
    <t>調査写真</t>
    <rPh sb="0" eb="2">
      <t>チョウサ</t>
    </rPh>
    <rPh sb="2" eb="4">
      <t>シャシン</t>
    </rPh>
    <phoneticPr fontId="3"/>
  </si>
  <si>
    <t>調査写真（※1）</t>
    <rPh sb="0" eb="2">
      <t>チョウサ</t>
    </rPh>
    <rPh sb="2" eb="4">
      <t>シャシン</t>
    </rPh>
    <phoneticPr fontId="3"/>
  </si>
  <si>
    <t>6写真B</t>
    <rPh sb="1" eb="3">
      <t>シャシン</t>
    </rPh>
    <phoneticPr fontId="3"/>
  </si>
  <si>
    <t>その他必要事項（※1）</t>
    <rPh sb="2" eb="3">
      <t>タ</t>
    </rPh>
    <rPh sb="3" eb="5">
      <t>ヒツヨウ</t>
    </rPh>
    <rPh sb="5" eb="7">
      <t>ジコウ</t>
    </rPh>
    <phoneticPr fontId="3"/>
  </si>
  <si>
    <t>第一面～第二面</t>
    <rPh sb="0" eb="1">
      <t>ダイ</t>
    </rPh>
    <rPh sb="1" eb="3">
      <t>イチメン</t>
    </rPh>
    <rPh sb="4" eb="5">
      <t>ダイ</t>
    </rPh>
    <rPh sb="5" eb="7">
      <t>ニメン</t>
    </rPh>
    <phoneticPr fontId="3"/>
  </si>
  <si>
    <t>※1</t>
  </si>
  <si>
    <t>必要な場合のみ。</t>
    <rPh sb="0" eb="2">
      <t>ヒツヨウ</t>
    </rPh>
    <rPh sb="3" eb="5">
      <t>バアイ</t>
    </rPh>
    <phoneticPr fontId="3"/>
  </si>
  <si>
    <t>※2</t>
  </si>
  <si>
    <t>容易に文字等が判読できる場合はA4でも可。</t>
    <rPh sb="0" eb="2">
      <t>ヨウイ</t>
    </rPh>
    <rPh sb="3" eb="5">
      <t>モジ</t>
    </rPh>
    <rPh sb="5" eb="6">
      <t>ナド</t>
    </rPh>
    <rPh sb="7" eb="9">
      <t>ハンドク</t>
    </rPh>
    <rPh sb="12" eb="14">
      <t>バアイ</t>
    </rPh>
    <rPh sb="19" eb="20">
      <t>カ</t>
    </rPh>
    <phoneticPr fontId="3"/>
  </si>
  <si>
    <t>下記のとおりの手順で作成いただくと効率よく作成できます。</t>
    <rPh sb="0" eb="2">
      <t>カキ</t>
    </rPh>
    <rPh sb="7" eb="9">
      <t>テジュン</t>
    </rPh>
    <rPh sb="10" eb="12">
      <t>サクセイ</t>
    </rPh>
    <rPh sb="17" eb="19">
      <t>コウリツ</t>
    </rPh>
    <rPh sb="21" eb="23">
      <t>サクセイ</t>
    </rPh>
    <phoneticPr fontId="3"/>
  </si>
  <si>
    <t>オンライン提出の場合は別ファイルにしてください。</t>
    <phoneticPr fontId="3"/>
  </si>
  <si>
    <r>
      <t>（</t>
    </r>
    <r>
      <rPr>
        <sz val="10"/>
        <color rgb="FF00B050"/>
        <rFont val="Meiryo UI"/>
        <family val="3"/>
        <charset val="128"/>
      </rPr>
      <t>緑文字</t>
    </r>
    <r>
      <rPr>
        <sz val="10"/>
        <color theme="1"/>
        <rFont val="Meiryo UI"/>
        <family val="3"/>
        <charset val="128"/>
      </rPr>
      <t>で様式名を記載しているものは、必要ない場合は作成不要です。）</t>
    </r>
    <rPh sb="5" eb="8">
      <t>ヨウシキメイ</t>
    </rPh>
    <rPh sb="9" eb="11">
      <t>キサイ</t>
    </rPh>
    <phoneticPr fontId="3"/>
  </si>
  <si>
    <t>窓口提出の場合</t>
    <phoneticPr fontId="3"/>
  </si>
  <si>
    <t>サイズ</t>
    <phoneticPr fontId="3"/>
  </si>
  <si>
    <t>部数</t>
    <rPh sb="0" eb="2">
      <t>ブスウ</t>
    </rPh>
    <phoneticPr fontId="3"/>
  </si>
  <si>
    <r>
      <rPr>
        <b/>
        <sz val="14"/>
        <color theme="1"/>
        <rFont val="Meiryo UI"/>
        <family val="3"/>
        <charset val="128"/>
      </rPr>
      <t>2</t>
    </r>
    <r>
      <rPr>
        <sz val="10"/>
        <color theme="1"/>
        <rFont val="Meiryo UI"/>
        <family val="3"/>
        <charset val="128"/>
      </rPr>
      <t>部
(正・副)</t>
    </r>
    <rPh sb="1" eb="2">
      <t>ブ</t>
    </rPh>
    <rPh sb="4" eb="5">
      <t>セイ</t>
    </rPh>
    <rPh sb="6" eb="7">
      <t>フク</t>
    </rPh>
    <phoneticPr fontId="3"/>
  </si>
  <si>
    <t>特記事項（結果表からリンク）</t>
    <rPh sb="0" eb="2">
      <t>トッキ</t>
    </rPh>
    <rPh sb="2" eb="4">
      <t>ジコウ</t>
    </rPh>
    <rPh sb="5" eb="7">
      <t>ケッカ</t>
    </rPh>
    <rPh sb="7" eb="8">
      <t>ヒョウ</t>
    </rPh>
    <phoneticPr fontId="3"/>
  </si>
  <si>
    <t>更新履歴</t>
    <rPh sb="0" eb="1">
      <t>コウシン</t>
    </rPh>
    <rPh sb="1" eb="3">
      <t>リレキ</t>
    </rPh>
    <phoneticPr fontId="3"/>
  </si>
  <si>
    <t>について記載してください。概要書に転記されます。</t>
    <rPh sb="4" eb="6">
      <t>キサイ</t>
    </rPh>
    <phoneticPr fontId="1"/>
  </si>
  <si>
    <t>（飛散防止措置　有）</t>
    <rPh sb="1" eb="3">
      <t>ヒサン</t>
    </rPh>
    <rPh sb="3" eb="5">
      <t>ボウシ</t>
    </rPh>
    <rPh sb="5" eb="7">
      <t>ソチ</t>
    </rPh>
    <rPh sb="8" eb="9">
      <t>ア</t>
    </rPh>
    <phoneticPr fontId="1"/>
  </si>
  <si>
    <t>未調査</t>
    <rPh sb="0" eb="3">
      <t>ミチョウサ</t>
    </rPh>
    <phoneticPr fontId="1"/>
  </si>
  <si>
    <t>新築時以降、増築や用途変更等の建築確認を行っている場合は、この欄に</t>
    <rPh sb="0" eb="2">
      <t>シンチク</t>
    </rPh>
    <rPh sb="2" eb="3">
      <t>ジ</t>
    </rPh>
    <rPh sb="3" eb="5">
      <t>イコウ</t>
    </rPh>
    <rPh sb="6" eb="8">
      <t>ゾウチク</t>
    </rPh>
    <rPh sb="9" eb="11">
      <t>ヨウト</t>
    </rPh>
    <rPh sb="11" eb="13">
      <t>ヘンコウ</t>
    </rPh>
    <rPh sb="13" eb="14">
      <t>ナド</t>
    </rPh>
    <rPh sb="15" eb="17">
      <t>ケンチク</t>
    </rPh>
    <rPh sb="17" eb="19">
      <t>カクニン</t>
    </rPh>
    <rPh sb="20" eb="21">
      <t>オコナ</t>
    </rPh>
    <rPh sb="25" eb="27">
      <t>バアイ</t>
    </rPh>
    <rPh sb="31" eb="32">
      <t>ラン</t>
    </rPh>
    <phoneticPr fontId="1"/>
  </si>
  <si>
    <t>(新築時以降建築確認を行っていない場合は記入不要です）</t>
    <rPh sb="1" eb="4">
      <t>シンチクジ</t>
    </rPh>
    <rPh sb="4" eb="6">
      <t>イコウ</t>
    </rPh>
    <rPh sb="6" eb="10">
      <t>ケンチクカクニン</t>
    </rPh>
    <rPh sb="11" eb="12">
      <t>オコナ</t>
    </rPh>
    <rPh sb="17" eb="19">
      <t>バアイ</t>
    </rPh>
    <rPh sb="20" eb="22">
      <t>キニュウ</t>
    </rPh>
    <rPh sb="22" eb="24">
      <t>フヨウ</t>
    </rPh>
    <phoneticPr fontId="1"/>
  </si>
  <si>
    <r>
      <rPr>
        <b/>
        <u/>
        <sz val="10"/>
        <color theme="1"/>
        <rFont val="Meiryo UI"/>
        <family val="3"/>
        <charset val="128"/>
      </rPr>
      <t>新築時の建築確認</t>
    </r>
    <r>
      <rPr>
        <sz val="10"/>
        <color theme="1"/>
        <rFont val="Meiryo UI"/>
        <family val="3"/>
        <charset val="128"/>
      </rPr>
      <t>について記入してください。</t>
    </r>
    <rPh sb="0" eb="3">
      <t>シンチクジ</t>
    </rPh>
    <rPh sb="4" eb="8">
      <t>ケンチクカクニン</t>
    </rPh>
    <rPh sb="12" eb="14">
      <t>キニュウ</t>
    </rPh>
    <phoneticPr fontId="1"/>
  </si>
  <si>
    <t>A.</t>
    <phoneticPr fontId="3"/>
  </si>
  <si>
    <t>B.</t>
    <phoneticPr fontId="3"/>
  </si>
  <si>
    <t xml:space="preserve">外装仕上材のタイル・石貼り等(乾式工法によるものを除く）、モルタル塗り等の有無 </t>
    <rPh sb="0" eb="2">
      <t>ガイソウ</t>
    </rPh>
    <rPh sb="2" eb="4">
      <t>シアゲ</t>
    </rPh>
    <rPh sb="4" eb="5">
      <t>ザイ</t>
    </rPh>
    <rPh sb="10" eb="11">
      <t>イシ</t>
    </rPh>
    <rPh sb="11" eb="12">
      <t>バ</t>
    </rPh>
    <rPh sb="13" eb="14">
      <t>ナド</t>
    </rPh>
    <rPh sb="15" eb="17">
      <t>カンシキ</t>
    </rPh>
    <rPh sb="17" eb="19">
      <t>コウホウ</t>
    </rPh>
    <rPh sb="25" eb="26">
      <t>ノゾ</t>
    </rPh>
    <rPh sb="33" eb="34">
      <t>ヌ</t>
    </rPh>
    <rPh sb="35" eb="36">
      <t>ナド</t>
    </rPh>
    <rPh sb="37" eb="39">
      <t>ウム</t>
    </rPh>
    <phoneticPr fontId="3"/>
  </si>
  <si>
    <t>今回の部分打診の結果</t>
    <rPh sb="0" eb="2">
      <t>コンカイ</t>
    </rPh>
    <rPh sb="3" eb="5">
      <t>ブブン</t>
    </rPh>
    <rPh sb="5" eb="7">
      <t>ダシン</t>
    </rPh>
    <rPh sb="8" eb="10">
      <t>ケッカ</t>
    </rPh>
    <phoneticPr fontId="3"/>
  </si>
  <si>
    <t>直近の全面打診等調査</t>
    <rPh sb="0" eb="2">
      <t>チョッキン</t>
    </rPh>
    <rPh sb="3" eb="5">
      <t>ゼンメン</t>
    </rPh>
    <rPh sb="5" eb="7">
      <t>ダシン</t>
    </rPh>
    <rPh sb="7" eb="8">
      <t>ナド</t>
    </rPh>
    <rPh sb="8" eb="10">
      <t>チョウサ</t>
    </rPh>
    <phoneticPr fontId="3"/>
  </si>
  <si>
    <t>タイル貼り等の改修工事</t>
    <rPh sb="3" eb="4">
      <t>ハ</t>
    </rPh>
    <rPh sb="5" eb="6">
      <t>ナド</t>
    </rPh>
    <rPh sb="7" eb="9">
      <t>カイシュウ</t>
    </rPh>
    <rPh sb="9" eb="11">
      <t>コウジ</t>
    </rPh>
    <phoneticPr fontId="3"/>
  </si>
  <si>
    <t>全面打診調査等からの経過年数</t>
    <rPh sb="0" eb="2">
      <t>ゼンメン</t>
    </rPh>
    <rPh sb="2" eb="4">
      <t>ダシン</t>
    </rPh>
    <rPh sb="4" eb="6">
      <t>チョウサ</t>
    </rPh>
    <rPh sb="6" eb="7">
      <t>ナド</t>
    </rPh>
    <rPh sb="10" eb="12">
      <t>ケイカ</t>
    </rPh>
    <rPh sb="12" eb="14">
      <t>ネンスウ</t>
    </rPh>
    <phoneticPr fontId="3"/>
  </si>
  <si>
    <t>査察の実施状況</t>
    <rPh sb="0" eb="2">
      <t>ササツ</t>
    </rPh>
    <rPh sb="3" eb="5">
      <t>ジッシ</t>
    </rPh>
    <rPh sb="5" eb="7">
      <t>ジョウキョウ</t>
    </rPh>
    <phoneticPr fontId="3"/>
  </si>
  <si>
    <t>改善指導</t>
    <rPh sb="0" eb="2">
      <t>カイゼン</t>
    </rPh>
    <rPh sb="2" eb="4">
      <t>シドウ</t>
    </rPh>
    <phoneticPr fontId="3"/>
  </si>
  <si>
    <t>改善の状況</t>
    <rPh sb="0" eb="2">
      <t>カイゼン</t>
    </rPh>
    <rPh sb="3" eb="5">
      <t>ジョウキョウ</t>
    </rPh>
    <phoneticPr fontId="3"/>
  </si>
  <si>
    <t>指定建築設備</t>
    <rPh sb="0" eb="2">
      <t>シテイ</t>
    </rPh>
    <rPh sb="2" eb="4">
      <t>ケンチク</t>
    </rPh>
    <rPh sb="4" eb="6">
      <t>セツビ</t>
    </rPh>
    <phoneticPr fontId="3"/>
  </si>
  <si>
    <t>防火設備</t>
    <rPh sb="0" eb="2">
      <t>ボウカ</t>
    </rPh>
    <rPh sb="2" eb="4">
      <t>セツビ</t>
    </rPh>
    <phoneticPr fontId="3"/>
  </si>
  <si>
    <t>自動消火設備 ※</t>
    <rPh sb="0" eb="2">
      <t>ジドウ</t>
    </rPh>
    <rPh sb="2" eb="4">
      <t>ショウカ</t>
    </rPh>
    <rPh sb="4" eb="6">
      <t>セツビ</t>
    </rPh>
    <phoneticPr fontId="3"/>
  </si>
  <si>
    <t>報告済ステッカー</t>
    <rPh sb="0" eb="2">
      <t>ホウコク</t>
    </rPh>
    <rPh sb="2" eb="3">
      <t>スミ</t>
    </rPh>
    <phoneticPr fontId="3"/>
  </si>
  <si>
    <t>共同住宅の場合</t>
    <rPh sb="0" eb="2">
      <t>キョウドウ</t>
    </rPh>
    <rPh sb="2" eb="4">
      <t>ジュウタク</t>
    </rPh>
    <rPh sb="5" eb="7">
      <t>バアイ</t>
    </rPh>
    <phoneticPr fontId="3"/>
  </si>
  <si>
    <t>D.</t>
    <phoneticPr fontId="3"/>
  </si>
  <si>
    <t>C.</t>
    <phoneticPr fontId="3"/>
  </si>
  <si>
    <t>E.</t>
    <phoneticPr fontId="3"/>
  </si>
  <si>
    <t>F.</t>
    <phoneticPr fontId="3"/>
  </si>
  <si>
    <t>（</t>
    <phoneticPr fontId="3"/>
  </si>
  <si>
    <t>）</t>
    <phoneticPr fontId="3"/>
  </si>
  <si>
    <t>吹付け石綿または含有率0.1%以上の吹付ロックウールについて記載してください。</t>
    <rPh sb="0" eb="2">
      <t>フキツ</t>
    </rPh>
    <rPh sb="3" eb="5">
      <t>イシワタ</t>
    </rPh>
    <rPh sb="8" eb="11">
      <t>ガンユウリツ</t>
    </rPh>
    <rPh sb="15" eb="17">
      <t>イジョウ</t>
    </rPh>
    <rPh sb="18" eb="20">
      <t>フキツケ</t>
    </rPh>
    <rPh sb="30" eb="32">
      <t>キサイ</t>
    </rPh>
    <phoneticPr fontId="1"/>
  </si>
  <si>
    <t>外壁塗材や成形板等については記入不要です。</t>
    <rPh sb="0" eb="2">
      <t>ガイヘキ</t>
    </rPh>
    <rPh sb="2" eb="4">
      <t>トザイ</t>
    </rPh>
    <rPh sb="5" eb="7">
      <t>セイケイ</t>
    </rPh>
    <rPh sb="7" eb="8">
      <t>イタ</t>
    </rPh>
    <rPh sb="8" eb="9">
      <t>ナド</t>
    </rPh>
    <rPh sb="14" eb="16">
      <t>キニュウ</t>
    </rPh>
    <rPh sb="16" eb="18">
      <t>フヨウ</t>
    </rPh>
    <phoneticPr fontId="1"/>
  </si>
  <si>
    <t>該当する室 （</t>
    <rPh sb="0" eb="2">
      <t>ガイトウ</t>
    </rPh>
    <rPh sb="4" eb="5">
      <t>シツ</t>
    </rPh>
    <phoneticPr fontId="1"/>
  </si>
  <si>
    <r>
      <t>【4.性能検証法等の適用】</t>
    </r>
    <r>
      <rPr>
        <b/>
        <sz val="10"/>
        <color rgb="FF0070C0"/>
        <rFont val="ＭＳ Ｐ明朝"/>
        <family val="1"/>
        <charset val="128"/>
      </rPr>
      <t>避難安全検証法による適用除外項目</t>
    </r>
    <rPh sb="3" eb="5">
      <t>セイノウ</t>
    </rPh>
    <rPh sb="5" eb="8">
      <t>ケンショウホウ</t>
    </rPh>
    <rPh sb="8" eb="9">
      <t>ナド</t>
    </rPh>
    <rPh sb="10" eb="12">
      <t>テキヨウ</t>
    </rPh>
    <phoneticPr fontId="1"/>
  </si>
  <si>
    <r>
      <t>【6.関連図書の整備状況】</t>
    </r>
    <r>
      <rPr>
        <b/>
        <sz val="10"/>
        <color rgb="FF0070C0"/>
        <rFont val="ＭＳ Ｐ明朝"/>
        <family val="1"/>
        <charset val="128"/>
      </rPr>
      <t>最も古い建築確認</t>
    </r>
    <rPh sb="3" eb="7">
      <t>カンレントショ</t>
    </rPh>
    <rPh sb="8" eb="12">
      <t>セイビジョウキョウ</t>
    </rPh>
    <phoneticPr fontId="1"/>
  </si>
  <si>
    <r>
      <t>【3.石綿を添加した建築材料の調査状況】</t>
    </r>
    <r>
      <rPr>
        <b/>
        <sz val="10"/>
        <color rgb="FF0070C0"/>
        <rFont val="ＭＳ Ｐ明朝"/>
        <family val="1"/>
        <charset val="128"/>
      </rPr>
      <t>含有調査を行っていない場合</t>
    </r>
    <rPh sb="3" eb="5">
      <t>セキメン</t>
    </rPh>
    <rPh sb="6" eb="8">
      <t>テンカ</t>
    </rPh>
    <rPh sb="10" eb="14">
      <t>ケンチクザイリョウ</t>
    </rPh>
    <rPh sb="15" eb="19">
      <t>チョウサジョウキョウ</t>
    </rPh>
    <rPh sb="20" eb="22">
      <t>ガンユウ</t>
    </rPh>
    <rPh sb="22" eb="24">
      <t>チョウサ</t>
    </rPh>
    <rPh sb="25" eb="26">
      <t>オコナ</t>
    </rPh>
    <rPh sb="31" eb="33">
      <t>バアイ</t>
    </rPh>
    <phoneticPr fontId="1"/>
  </si>
  <si>
    <t>4．</t>
    <phoneticPr fontId="1"/>
  </si>
  <si>
    <t>このシートは調査結果表に記入した内容が転記されます。
修正する場合は、調査結果表を修正してください。</t>
    <rPh sb="6" eb="8">
      <t>チョウサ</t>
    </rPh>
    <rPh sb="8" eb="10">
      <t>ケッカ</t>
    </rPh>
    <rPh sb="10" eb="11">
      <t>ヒョウ</t>
    </rPh>
    <rPh sb="12" eb="14">
      <t>キニュウ</t>
    </rPh>
    <rPh sb="16" eb="18">
      <t>ナイヨウ</t>
    </rPh>
    <rPh sb="19" eb="21">
      <t>テンキ</t>
    </rPh>
    <rPh sb="27" eb="29">
      <t>シュウセイ</t>
    </rPh>
    <rPh sb="31" eb="33">
      <t>バアイ</t>
    </rPh>
    <rPh sb="35" eb="37">
      <t>チョウサ</t>
    </rPh>
    <rPh sb="37" eb="39">
      <t>ケッカ</t>
    </rPh>
    <rPh sb="39" eb="40">
      <t>ヒョウ</t>
    </rPh>
    <rPh sb="41" eb="43">
      <t>シュウセイ</t>
    </rPh>
    <phoneticPr fontId="3"/>
  </si>
  <si>
    <t>内容は、法文番号で記載しても具体の内容で記載してもかまいません。</t>
    <rPh sb="0" eb="2">
      <t>ナイヨウ</t>
    </rPh>
    <rPh sb="4" eb="5">
      <t>ホウ</t>
    </rPh>
    <rPh sb="5" eb="6">
      <t>ブン</t>
    </rPh>
    <rPh sb="6" eb="8">
      <t>バンゴウ</t>
    </rPh>
    <rPh sb="9" eb="11">
      <t>キサイ</t>
    </rPh>
    <rPh sb="14" eb="16">
      <t>グタイ</t>
    </rPh>
    <rPh sb="17" eb="19">
      <t>ナイヨウ</t>
    </rPh>
    <rPh sb="20" eb="22">
      <t>キサイ</t>
    </rPh>
    <phoneticPr fontId="1"/>
  </si>
  <si>
    <t>避難安全検証法による適用除外項目がある場合に記入してください。</t>
    <rPh sb="0" eb="2">
      <t>ヒナン</t>
    </rPh>
    <rPh sb="2" eb="4">
      <t>アンゼン</t>
    </rPh>
    <rPh sb="4" eb="7">
      <t>ケンショウホウ</t>
    </rPh>
    <rPh sb="10" eb="12">
      <t>テキヨウ</t>
    </rPh>
    <rPh sb="12" eb="14">
      <t>ジョガイ</t>
    </rPh>
    <rPh sb="14" eb="16">
      <t>コウモク</t>
    </rPh>
    <rPh sb="19" eb="21">
      <t>バアイ</t>
    </rPh>
    <rPh sb="22" eb="24">
      <t>キニュウ</t>
    </rPh>
    <phoneticPr fontId="1"/>
  </si>
  <si>
    <t>（</t>
    <phoneticPr fontId="1"/>
  </si>
  <si>
    <t>）</t>
    <phoneticPr fontId="1"/>
  </si>
  <si>
    <r>
      <t>無</t>
    </r>
    <r>
      <rPr>
        <sz val="10"/>
        <rFont val="ＭＳ Ｐゴシック"/>
        <family val="3"/>
        <charset val="128"/>
      </rPr>
      <t>（⇒B.以下記入不要）</t>
    </r>
    <rPh sb="0" eb="1">
      <t>ナシ</t>
    </rPh>
    <phoneticPr fontId="3"/>
  </si>
  <si>
    <t>Cの調査の結果</t>
    <rPh sb="2" eb="4">
      <t>チョウサ</t>
    </rPh>
    <rPh sb="5" eb="7">
      <t>ケッカ</t>
    </rPh>
    <phoneticPr fontId="3"/>
  </si>
  <si>
    <r>
      <t>「C.直近の全面打診等調査」</t>
    </r>
    <r>
      <rPr>
        <b/>
        <u/>
        <sz val="10"/>
        <color rgb="FF0070C0"/>
        <rFont val="Meiryo UI"/>
        <family val="3"/>
        <charset val="128"/>
      </rPr>
      <t>以降</t>
    </r>
    <r>
      <rPr>
        <sz val="10"/>
        <color rgb="FF0070C0"/>
        <rFont val="Meiryo UI"/>
        <family val="3"/>
        <charset val="128"/>
      </rPr>
      <t>の外壁改修工事について記入してください。</t>
    </r>
    <rPh sb="3" eb="5">
      <t>チョッキン</t>
    </rPh>
    <rPh sb="6" eb="8">
      <t>ゼンメン</t>
    </rPh>
    <rPh sb="8" eb="11">
      <t>ダシンナド</t>
    </rPh>
    <rPh sb="11" eb="13">
      <t>チョウサ</t>
    </rPh>
    <rPh sb="14" eb="16">
      <t>イコウ</t>
    </rPh>
    <rPh sb="17" eb="19">
      <t>ガイヘキ</t>
    </rPh>
    <rPh sb="19" eb="21">
      <t>カイシュウ</t>
    </rPh>
    <rPh sb="21" eb="23">
      <t>コウジ</t>
    </rPh>
    <rPh sb="27" eb="29">
      <t>キニュウ</t>
    </rPh>
    <phoneticPr fontId="3"/>
  </si>
  <si>
    <t>F.の「全面打診調査等からの経過年数」は、</t>
    <rPh sb="4" eb="6">
      <t>ゼンメン</t>
    </rPh>
    <rPh sb="6" eb="8">
      <t>ダシン</t>
    </rPh>
    <rPh sb="8" eb="11">
      <t>チョウサナド</t>
    </rPh>
    <rPh sb="14" eb="16">
      <t>ケイカ</t>
    </rPh>
    <rPh sb="16" eb="18">
      <t>ネンスウ</t>
    </rPh>
    <phoneticPr fontId="3"/>
  </si>
  <si>
    <t>外壁
未調査</t>
    <rPh sb="0" eb="2">
      <t>ガイヘキ</t>
    </rPh>
    <rPh sb="3" eb="6">
      <t>ミチョウサ</t>
    </rPh>
    <phoneticPr fontId="3"/>
  </si>
  <si>
    <t>例：応急安全措置の上、外壁改修を行う</t>
    <rPh sb="0" eb="1">
      <t>レイ</t>
    </rPh>
    <rPh sb="2" eb="4">
      <t>オウキュウ</t>
    </rPh>
    <rPh sb="4" eb="6">
      <t>アンゼン</t>
    </rPh>
    <rPh sb="6" eb="8">
      <t>ソチ</t>
    </rPh>
    <rPh sb="9" eb="10">
      <t>ウエ</t>
    </rPh>
    <rPh sb="11" eb="13">
      <t>ガイヘキ</t>
    </rPh>
    <rPh sb="13" eb="15">
      <t>カイシュウ</t>
    </rPh>
    <rPh sb="16" eb="17">
      <t>オコナ</t>
    </rPh>
    <phoneticPr fontId="3"/>
  </si>
  <si>
    <r>
      <rPr>
        <b/>
        <sz val="14"/>
        <color theme="1"/>
        <rFont val="Meiryo UI"/>
        <family val="3"/>
        <charset val="128"/>
      </rPr>
      <t>1</t>
    </r>
    <r>
      <rPr>
        <sz val="10"/>
        <color theme="1"/>
        <rFont val="Meiryo UI"/>
        <family val="3"/>
        <charset val="128"/>
      </rPr>
      <t>部</t>
    </r>
    <rPh sb="1" eb="2">
      <t>ブ</t>
    </rPh>
    <phoneticPr fontId="3"/>
  </si>
  <si>
    <t>既存不適格</t>
    <rPh sb="0" eb="5">
      <t>キゾンフテキカク</t>
    </rPh>
    <phoneticPr fontId="3"/>
  </si>
  <si>
    <t>　</t>
    <phoneticPr fontId="7"/>
  </si>
  <si>
    <t>　</t>
    <phoneticPr fontId="7"/>
  </si>
  <si>
    <t>報告書第一面5、第三面2に転記される
「要是正」項目</t>
    <rPh sb="0" eb="3">
      <t>ホウコクショ</t>
    </rPh>
    <rPh sb="3" eb="4">
      <t>ダイ</t>
    </rPh>
    <rPh sb="4" eb="6">
      <t>イチメン</t>
    </rPh>
    <rPh sb="8" eb="9">
      <t>ダイ</t>
    </rPh>
    <rPh sb="9" eb="11">
      <t>サンメン</t>
    </rPh>
    <rPh sb="13" eb="15">
      <t>テンキ</t>
    </rPh>
    <rPh sb="20" eb="21">
      <t>ヨウ</t>
    </rPh>
    <rPh sb="21" eb="23">
      <t>ゼセイ</t>
    </rPh>
    <rPh sb="24" eb="26">
      <t>コウモク</t>
    </rPh>
    <phoneticPr fontId="7"/>
  </si>
  <si>
    <t>報告書第一面5に転記される
「その他」項目</t>
    <rPh sb="0" eb="3">
      <t>ホウコクショ</t>
    </rPh>
    <rPh sb="3" eb="6">
      <t>ダイイチメン</t>
    </rPh>
    <rPh sb="8" eb="10">
      <t>テンキ</t>
    </rPh>
    <rPh sb="17" eb="18">
      <t>タ</t>
    </rPh>
    <rPh sb="19" eb="21">
      <t>コウモク</t>
    </rPh>
    <phoneticPr fontId="7"/>
  </si>
  <si>
    <t xml:space="preserve"> </t>
    <phoneticPr fontId="3"/>
  </si>
  <si>
    <t>A</t>
    <phoneticPr fontId="7"/>
  </si>
  <si>
    <t>B</t>
    <phoneticPr fontId="7"/>
  </si>
  <si>
    <t>C</t>
    <phoneticPr fontId="7"/>
  </si>
  <si>
    <t>既不</t>
    <rPh sb="0" eb="1">
      <t>キ</t>
    </rPh>
    <rPh sb="1" eb="2">
      <t>フ</t>
    </rPh>
    <phoneticPr fontId="7"/>
  </si>
  <si>
    <t>その他</t>
    <rPh sb="2" eb="3">
      <t>タ</t>
    </rPh>
    <phoneticPr fontId="7"/>
  </si>
  <si>
    <t>要是正+既不</t>
    <rPh sb="0" eb="3">
      <t>ヨウゼセイ</t>
    </rPh>
    <rPh sb="4" eb="5">
      <t>キ</t>
    </rPh>
    <rPh sb="5" eb="6">
      <t>フ</t>
    </rPh>
    <phoneticPr fontId="7"/>
  </si>
  <si>
    <t>A+C</t>
    <phoneticPr fontId="7"/>
  </si>
  <si>
    <t>各階平面図に防火区画・防煙区画・避難経路を記入している。</t>
    <rPh sb="0" eb="5">
      <t>カクカイヘイメンズ</t>
    </rPh>
    <rPh sb="6" eb="10">
      <t>ボウカクカク</t>
    </rPh>
    <rPh sb="11" eb="13">
      <t>ボウエン</t>
    </rPh>
    <rPh sb="13" eb="15">
      <t>クカク</t>
    </rPh>
    <rPh sb="16" eb="20">
      <t>ヒナンケイロ</t>
    </rPh>
    <rPh sb="21" eb="23">
      <t>キニュウ</t>
    </rPh>
    <phoneticPr fontId="3"/>
  </si>
  <si>
    <t>調査者チェック欄</t>
    <rPh sb="0" eb="3">
      <t>チョウサシャ</t>
    </rPh>
    <rPh sb="7" eb="8">
      <t>ラン</t>
    </rPh>
    <phoneticPr fontId="3"/>
  </si>
  <si>
    <t>建築物</t>
    <rPh sb="0" eb="3">
      <t>ケンチクブツ</t>
    </rPh>
    <phoneticPr fontId="3"/>
  </si>
  <si>
    <t>所有者又は管理者チェック欄</t>
    <rPh sb="0" eb="3">
      <t>ショユウシャ</t>
    </rPh>
    <rPh sb="3" eb="4">
      <t>マタ</t>
    </rPh>
    <rPh sb="5" eb="8">
      <t>カンリシャ</t>
    </rPh>
    <rPh sb="12" eb="13">
      <t>ラン</t>
    </rPh>
    <phoneticPr fontId="3"/>
  </si>
  <si>
    <t>現在の状況を記載してください。敷地が複数の地域にまたがるときは、全て記入してください。</t>
    <rPh sb="0" eb="2">
      <t>ゲンザイ</t>
    </rPh>
    <rPh sb="3" eb="5">
      <t>ジョウキョウ</t>
    </rPh>
    <rPh sb="6" eb="8">
      <t>キサイ</t>
    </rPh>
    <phoneticPr fontId="1"/>
  </si>
  <si>
    <t>報告書の正確性の担保のため、かならずチェックの上、報告書と併せて提出してください。</t>
    <rPh sb="0" eb="3">
      <t>ホウコクショ</t>
    </rPh>
    <rPh sb="4" eb="7">
      <t>セイカクセイ</t>
    </rPh>
    <rPh sb="8" eb="10">
      <t>タンポ</t>
    </rPh>
    <rPh sb="23" eb="24">
      <t>ウエ</t>
    </rPh>
    <rPh sb="25" eb="28">
      <t>ホウコクショ</t>
    </rPh>
    <rPh sb="29" eb="30">
      <t>アワ</t>
    </rPh>
    <rPh sb="32" eb="34">
      <t>テイシュツ</t>
    </rPh>
    <phoneticPr fontId="3"/>
  </si>
  <si>
    <t>D</t>
    <phoneticPr fontId="7"/>
  </si>
  <si>
    <t>E</t>
    <phoneticPr fontId="7"/>
  </si>
  <si>
    <t>DからB除く</t>
    <rPh sb="4" eb="5">
      <t>ノゾ</t>
    </rPh>
    <phoneticPr fontId="7"/>
  </si>
  <si>
    <t>記入漏れ
チェック
(0が記入漏れ)</t>
    <rPh sb="0" eb="2">
      <t>キニュウ</t>
    </rPh>
    <rPh sb="2" eb="3">
      <t>モ</t>
    </rPh>
    <rPh sb="13" eb="15">
      <t>キニュウ</t>
    </rPh>
    <rPh sb="15" eb="16">
      <t>モ</t>
    </rPh>
    <phoneticPr fontId="7"/>
  </si>
  <si>
    <t>指摘の具体的内容等</t>
    <rPh sb="0" eb="2">
      <t>シテキ</t>
    </rPh>
    <rPh sb="3" eb="6">
      <t>グタイテキ</t>
    </rPh>
    <rPh sb="6" eb="8">
      <t>ナイヨウ</t>
    </rPh>
    <rPh sb="8" eb="9">
      <t>ナド</t>
    </rPh>
    <phoneticPr fontId="7"/>
  </si>
  <si>
    <t>改善策の具体的内容等</t>
    <rPh sb="0" eb="2">
      <t>カイゼン</t>
    </rPh>
    <rPh sb="2" eb="3">
      <t>サク</t>
    </rPh>
    <rPh sb="4" eb="7">
      <t>グタイテキ</t>
    </rPh>
    <rPh sb="7" eb="9">
      <t>ナイヨウ</t>
    </rPh>
    <rPh sb="9" eb="10">
      <t>ナド</t>
    </rPh>
    <phoneticPr fontId="7"/>
  </si>
  <si>
    <t>　</t>
    <phoneticPr fontId="3"/>
  </si>
  <si>
    <t>用途地域の記入漏れが多いためご注意ください</t>
    <rPh sb="0" eb="4">
      <t>ヨウトチイキ</t>
    </rPh>
    <rPh sb="5" eb="8">
      <t>キニュウモ</t>
    </rPh>
    <rPh sb="10" eb="11">
      <t>オオ</t>
    </rPh>
    <rPh sb="15" eb="17">
      <t>チュウイ</t>
    </rPh>
    <phoneticPr fontId="1"/>
  </si>
  <si>
    <t>D通し№</t>
    <rPh sb="1" eb="2">
      <t>トオ</t>
    </rPh>
    <phoneticPr fontId="7"/>
  </si>
  <si>
    <t>E写真№</t>
    <rPh sb="1" eb="3">
      <t>シャシン</t>
    </rPh>
    <phoneticPr fontId="7"/>
  </si>
  <si>
    <t>処理用</t>
    <rPh sb="0" eb="2">
      <t>ショリ</t>
    </rPh>
    <rPh sb="2" eb="3">
      <t>ヨウ</t>
    </rPh>
    <phoneticPr fontId="3"/>
  </si>
  <si>
    <t>特記事項シートC列および写真シートに転記される調査項目
（適宜短縮して入力）</t>
    <phoneticPr fontId="7"/>
  </si>
  <si>
    <t>写真用№↓</t>
    <rPh sb="0" eb="2">
      <t>シャシン</t>
    </rPh>
    <rPh sb="2" eb="3">
      <t>ヨウ</t>
    </rPh>
    <phoneticPr fontId="3"/>
  </si>
  <si>
    <t>2　既存不適格</t>
    <rPh sb="2" eb="7">
      <t>キゾンフテキカク</t>
    </rPh>
    <phoneticPr fontId="3"/>
  </si>
  <si>
    <t>3　要是正</t>
    <rPh sb="2" eb="5">
      <t>ヨウゼセイ</t>
    </rPh>
    <phoneticPr fontId="3"/>
  </si>
  <si>
    <t>1　要是正なし</t>
    <rPh sb="2" eb="5">
      <t>ヨウゼセイ</t>
    </rPh>
    <phoneticPr fontId="3"/>
  </si>
  <si>
    <t>5③　耐震未</t>
    <rPh sb="3" eb="5">
      <t>タイシン</t>
    </rPh>
    <rPh sb="5" eb="6">
      <t>ミ</t>
    </rPh>
    <phoneticPr fontId="3"/>
  </si>
  <si>
    <t>5④　石綿未</t>
    <rPh sb="3" eb="5">
      <t>セキメン</t>
    </rPh>
    <rPh sb="5" eb="6">
      <t>ミ</t>
    </rPh>
    <phoneticPr fontId="3"/>
  </si>
  <si>
    <t>4　不具合あり</t>
    <rPh sb="2" eb="5">
      <t>フグアイ</t>
    </rPh>
    <phoneticPr fontId="3"/>
  </si>
  <si>
    <t>外壁タイルなし</t>
    <rPh sb="0" eb="2">
      <t>ガイヘキ</t>
    </rPh>
    <phoneticPr fontId="3"/>
  </si>
  <si>
    <t>要是正</t>
    <rPh sb="0" eb="3">
      <t>ヨウゼセイ</t>
    </rPh>
    <phoneticPr fontId="3"/>
  </si>
  <si>
    <t>外壁調査</t>
    <rPh sb="0" eb="2">
      <t>ガイヘキ</t>
    </rPh>
    <rPh sb="2" eb="4">
      <t>チョウサ</t>
    </rPh>
    <phoneticPr fontId="3"/>
  </si>
  <si>
    <t>外壁改修</t>
    <rPh sb="0" eb="4">
      <t>ガイヘキカイシュウ</t>
    </rPh>
    <phoneticPr fontId="3"/>
  </si>
  <si>
    <t>外壁直近</t>
    <rPh sb="0" eb="2">
      <t>ガイヘキ</t>
    </rPh>
    <rPh sb="2" eb="4">
      <t>チョッキン</t>
    </rPh>
    <phoneticPr fontId="3"/>
  </si>
  <si>
    <t>調査日　（</t>
    <rPh sb="0" eb="3">
      <t>チョウサビ</t>
    </rPh>
    <phoneticPr fontId="3"/>
  </si>
  <si>
    <t>引張接着試験の結果を記入する欄です。任意の調査項目を記入しないでください。</t>
    <rPh sb="0" eb="6">
      <t>ヒッパリセッチャクシケン</t>
    </rPh>
    <rPh sb="7" eb="9">
      <t>ケッカ</t>
    </rPh>
    <rPh sb="10" eb="12">
      <t>キニュウ</t>
    </rPh>
    <rPh sb="14" eb="15">
      <t>ラン</t>
    </rPh>
    <rPh sb="18" eb="20">
      <t>ニンイ</t>
    </rPh>
    <rPh sb="21" eb="25">
      <t>チョウサコウモク</t>
    </rPh>
    <rPh sb="26" eb="28">
      <t>キニュウ</t>
    </rPh>
    <phoneticPr fontId="7"/>
  </si>
  <si>
    <t>以下の項目について、支障ないことを確認しました。</t>
    <rPh sb="0" eb="2">
      <t>イカ</t>
    </rPh>
    <rPh sb="3" eb="5">
      <t>コウモク</t>
    </rPh>
    <rPh sb="10" eb="12">
      <t>シショウ</t>
    </rPh>
    <rPh sb="17" eb="19">
      <t>カクニン</t>
    </rPh>
    <phoneticPr fontId="3"/>
  </si>
  <si>
    <t>以下の項目について、誤りがないことを確認しました。</t>
    <rPh sb="0" eb="2">
      <t>イカ</t>
    </rPh>
    <rPh sb="3" eb="5">
      <t>コウモク</t>
    </rPh>
    <rPh sb="10" eb="11">
      <t>アヤマ</t>
    </rPh>
    <rPh sb="18" eb="20">
      <t>カクニン</t>
    </rPh>
    <phoneticPr fontId="3"/>
  </si>
  <si>
    <t>調査者の情報（氏名、勤務先、資格等）</t>
    <rPh sb="0" eb="3">
      <t>チョウサシャ</t>
    </rPh>
    <rPh sb="4" eb="6">
      <t>ジョウホウ</t>
    </rPh>
    <rPh sb="7" eb="9">
      <t>シメイ</t>
    </rPh>
    <rPh sb="10" eb="13">
      <t>キンムサキ</t>
    </rPh>
    <rPh sb="14" eb="16">
      <t>シカク</t>
    </rPh>
    <rPh sb="16" eb="17">
      <t>ナド</t>
    </rPh>
    <phoneticPr fontId="3"/>
  </si>
  <si>
    <t>建築確認及び検査済証の情報</t>
    <rPh sb="0" eb="4">
      <t>ケンチクカクニン</t>
    </rPh>
    <rPh sb="4" eb="5">
      <t>オヨ</t>
    </rPh>
    <rPh sb="6" eb="10">
      <t>ケンサスミショウ</t>
    </rPh>
    <rPh sb="11" eb="13">
      <t>ジョウホウ</t>
    </rPh>
    <phoneticPr fontId="3"/>
  </si>
  <si>
    <t>自動で転記される箇所を含め、全ての提出書類に記入漏れがない。</t>
    <rPh sb="0" eb="2">
      <t>ジドウ</t>
    </rPh>
    <rPh sb="3" eb="5">
      <t>テンキ</t>
    </rPh>
    <rPh sb="8" eb="10">
      <t>カショ</t>
    </rPh>
    <rPh sb="11" eb="12">
      <t>フク</t>
    </rPh>
    <rPh sb="14" eb="15">
      <t>スベ</t>
    </rPh>
    <rPh sb="17" eb="19">
      <t>テイシュツ</t>
    </rPh>
    <rPh sb="19" eb="21">
      <t>ショルイ</t>
    </rPh>
    <rPh sb="22" eb="24">
      <t>キニュウ</t>
    </rPh>
    <rPh sb="24" eb="25">
      <t>モ</t>
    </rPh>
    <phoneticPr fontId="3"/>
  </si>
  <si>
    <t>所有者・管理者の情報（氏名・住所等）</t>
    <rPh sb="0" eb="3">
      <t>ショユウシャ</t>
    </rPh>
    <rPh sb="4" eb="7">
      <t>カンリシャ</t>
    </rPh>
    <rPh sb="8" eb="10">
      <t>ジョウホウ</t>
    </rPh>
    <rPh sb="11" eb="13">
      <t>シメイ</t>
    </rPh>
    <rPh sb="14" eb="16">
      <t>ジュウショ</t>
    </rPh>
    <rPh sb="16" eb="17">
      <t>ナド</t>
    </rPh>
    <phoneticPr fontId="3"/>
  </si>
  <si>
    <t>このファイルは、</t>
    <phoneticPr fontId="3"/>
  </si>
  <si>
    <t>版です。</t>
    <rPh sb="0" eb="1">
      <t>バン</t>
    </rPh>
    <phoneticPr fontId="3"/>
  </si>
  <si>
    <t>特殊建築物等（特定建築物）定期報告制度【神戸市ホームページ】</t>
  </si>
  <si>
    <t>その上で、さらにご質問がある場合は、メールにてご質問を受け付けます。</t>
    <rPh sb="2" eb="3">
      <t>ウエ</t>
    </rPh>
    <rPh sb="9" eb="11">
      <t>シツモン</t>
    </rPh>
    <rPh sb="14" eb="16">
      <t>バアイ</t>
    </rPh>
    <rPh sb="24" eb="26">
      <t>シツモン</t>
    </rPh>
    <rPh sb="27" eb="28">
      <t>ウ</t>
    </rPh>
    <rPh sb="29" eb="30">
      <t>ツ</t>
    </rPh>
    <phoneticPr fontId="3"/>
  </si>
  <si>
    <t>このファイルには、入力支援のため、数式等があらかじめ入力されている箇所があります。</t>
    <rPh sb="9" eb="11">
      <t>ニュウリョク</t>
    </rPh>
    <rPh sb="11" eb="13">
      <t>シエン</t>
    </rPh>
    <rPh sb="17" eb="20">
      <t>スウシキナド</t>
    </rPh>
    <rPh sb="26" eb="28">
      <t>ニュウリョク</t>
    </rPh>
    <rPh sb="33" eb="35">
      <t>カショ</t>
    </rPh>
    <phoneticPr fontId="3"/>
  </si>
  <si>
    <r>
      <t>この様式ファイルを使用したことにより生じるいかなる損害についても、</t>
    </r>
    <r>
      <rPr>
        <b/>
        <u/>
        <sz val="12"/>
        <color rgb="FFFF0000"/>
        <rFont val="Meiryo UI"/>
        <family val="3"/>
        <charset val="128"/>
      </rPr>
      <t>本市は一切の責任を負いません。</t>
    </r>
    <rPh sb="2" eb="4">
      <t>ヨウシキ</t>
    </rPh>
    <rPh sb="9" eb="11">
      <t>シヨウ</t>
    </rPh>
    <rPh sb="18" eb="19">
      <t>ショウ</t>
    </rPh>
    <rPh sb="25" eb="27">
      <t>ソンガイ</t>
    </rPh>
    <phoneticPr fontId="3"/>
  </si>
  <si>
    <t>「説明」</t>
    <rPh sb="1" eb="3">
      <t>セツメイ</t>
    </rPh>
    <phoneticPr fontId="3"/>
  </si>
  <si>
    <t>シートをご確認ください。</t>
    <rPh sb="5" eb="7">
      <t>カクニン</t>
    </rPh>
    <phoneticPr fontId="3"/>
  </si>
  <si>
    <t>シートおよび</t>
    <phoneticPr fontId="3"/>
  </si>
  <si>
    <t>「記入要領」</t>
    <rPh sb="1" eb="3">
      <t>キニュウ</t>
    </rPh>
    <rPh sb="3" eb="5">
      <t>ヨウリョウ</t>
    </rPh>
    <phoneticPr fontId="3"/>
  </si>
  <si>
    <t>シートをよく確認の上、報告書を作成してください。</t>
    <rPh sb="6" eb="8">
      <t>カクニン</t>
    </rPh>
    <rPh sb="9" eb="10">
      <t>ウエ</t>
    </rPh>
    <rPh sb="11" eb="14">
      <t>ホウコクショ</t>
    </rPh>
    <rPh sb="15" eb="17">
      <t>サクセイ</t>
    </rPh>
    <phoneticPr fontId="3"/>
  </si>
  <si>
    <t>この様式ファイルの利用方法については、</t>
    <rPh sb="2" eb="4">
      <t>ヨウシキ</t>
    </rPh>
    <rPh sb="9" eb="11">
      <t>リヨウ</t>
    </rPh>
    <rPh sb="11" eb="13">
      <t>ホウホウ</t>
    </rPh>
    <phoneticPr fontId="3"/>
  </si>
  <si>
    <t>はじめに</t>
    <phoneticPr fontId="3"/>
  </si>
  <si>
    <t>※　Excelの使い方等、パソコンの利用に関する一般的な内容についてはお答えできません。</t>
    <rPh sb="8" eb="9">
      <t>ツカ</t>
    </rPh>
    <rPh sb="10" eb="11">
      <t>カタ</t>
    </rPh>
    <rPh sb="11" eb="12">
      <t>ナド</t>
    </rPh>
    <rPh sb="18" eb="20">
      <t>リヨウ</t>
    </rPh>
    <rPh sb="21" eb="22">
      <t>カン</t>
    </rPh>
    <rPh sb="24" eb="27">
      <t>イッパンテキ</t>
    </rPh>
    <rPh sb="28" eb="30">
      <t>ナイヨウ</t>
    </rPh>
    <rPh sb="36" eb="37">
      <t>コタ</t>
    </rPh>
    <phoneticPr fontId="3"/>
  </si>
  <si>
    <t>報告書を作成する前に神戸市ホームページを再度確認し、新たな様式が公開されていないか確認してください。</t>
    <rPh sb="0" eb="3">
      <t>ホウコクショ</t>
    </rPh>
    <rPh sb="4" eb="6">
      <t>サクセイ</t>
    </rPh>
    <rPh sb="8" eb="9">
      <t>マエ</t>
    </rPh>
    <rPh sb="10" eb="13">
      <t>コウベシ</t>
    </rPh>
    <rPh sb="20" eb="22">
      <t>サイド</t>
    </rPh>
    <rPh sb="22" eb="24">
      <t>カクニン</t>
    </rPh>
    <rPh sb="26" eb="27">
      <t>アラ</t>
    </rPh>
    <rPh sb="29" eb="31">
      <t>ヨウシキ</t>
    </rPh>
    <rPh sb="32" eb="34">
      <t>コウカイ</t>
    </rPh>
    <rPh sb="41" eb="43">
      <t>カクニン</t>
    </rPh>
    <phoneticPr fontId="3"/>
  </si>
  <si>
    <t>外壁調査・外壁改修の履歴（所有者等に確認し、正確に記載すること）</t>
    <rPh sb="0" eb="2">
      <t>ガイヘキ</t>
    </rPh>
    <rPh sb="2" eb="4">
      <t>チョウサ</t>
    </rPh>
    <rPh sb="5" eb="9">
      <t>ガイヘキカイシュウ</t>
    </rPh>
    <rPh sb="10" eb="12">
      <t>リレキ</t>
    </rPh>
    <rPh sb="13" eb="16">
      <t>ショユウシャ</t>
    </rPh>
    <rPh sb="16" eb="17">
      <t>ナド</t>
    </rPh>
    <rPh sb="18" eb="20">
      <t>カクニン</t>
    </rPh>
    <rPh sb="22" eb="24">
      <t>セイカク</t>
    </rPh>
    <rPh sb="25" eb="27">
      <t>キサイ</t>
    </rPh>
    <phoneticPr fontId="3"/>
  </si>
  <si>
    <t>調査方法や判定方法について、十分理解し、告示に定められた基準に基づいて調査を行った。</t>
    <rPh sb="0" eb="4">
      <t>チョウサホウホウ</t>
    </rPh>
    <rPh sb="5" eb="9">
      <t>ハンテイホウホウ</t>
    </rPh>
    <rPh sb="14" eb="16">
      <t>ジュウブン</t>
    </rPh>
    <rPh sb="16" eb="18">
      <t>リカイ</t>
    </rPh>
    <rPh sb="20" eb="22">
      <t>コクジ</t>
    </rPh>
    <rPh sb="23" eb="24">
      <t>サダ</t>
    </rPh>
    <rPh sb="28" eb="30">
      <t>キジュン</t>
    </rPh>
    <rPh sb="31" eb="32">
      <t>モト</t>
    </rPh>
    <rPh sb="35" eb="37">
      <t>チョウサ</t>
    </rPh>
    <rPh sb="38" eb="39">
      <t>オコナ</t>
    </rPh>
    <phoneticPr fontId="3"/>
  </si>
  <si>
    <t>（業務基準書等もご参照ください）</t>
    <rPh sb="1" eb="6">
      <t>ギョウムキジュンショ</t>
    </rPh>
    <rPh sb="6" eb="7">
      <t>ナド</t>
    </rPh>
    <rPh sb="9" eb="11">
      <t>サンショウ</t>
    </rPh>
    <phoneticPr fontId="3"/>
  </si>
  <si>
    <t>要是正に至らない軽微な不具合は「その他特記事項有」としてください。</t>
    <rPh sb="0" eb="3">
      <t>ヨウゼセイ</t>
    </rPh>
    <rPh sb="4" eb="5">
      <t>イタ</t>
    </rPh>
    <rPh sb="8" eb="10">
      <t>ケイビ</t>
    </rPh>
    <rPh sb="11" eb="14">
      <t>フグアイ</t>
    </rPh>
    <rPh sb="18" eb="19">
      <t>タ</t>
    </rPh>
    <rPh sb="19" eb="23">
      <t>トッキジコウ</t>
    </rPh>
    <rPh sb="23" eb="24">
      <t>アリ</t>
    </rPh>
    <phoneticPr fontId="3"/>
  </si>
  <si>
    <t>履歴なし</t>
    <rPh sb="0" eb="2">
      <t>リレキ</t>
    </rPh>
    <phoneticPr fontId="3"/>
  </si>
  <si>
    <t>記載内容が明確に読み取れる図面を添付している。（付近見取図、配置図、各階平面図）</t>
    <rPh sb="0" eb="4">
      <t>キサイナイヨウ</t>
    </rPh>
    <rPh sb="5" eb="7">
      <t>メイカク</t>
    </rPh>
    <rPh sb="8" eb="9">
      <t>ヨ</t>
    </rPh>
    <rPh sb="10" eb="11">
      <t>ト</t>
    </rPh>
    <rPh sb="13" eb="15">
      <t>ズメン</t>
    </rPh>
    <rPh sb="16" eb="18">
      <t>テンプ</t>
    </rPh>
    <rPh sb="24" eb="29">
      <t>フキンミトリズ</t>
    </rPh>
    <rPh sb="30" eb="33">
      <t>ハイチズ</t>
    </rPh>
    <rPh sb="34" eb="36">
      <t>カクカイ</t>
    </rPh>
    <rPh sb="36" eb="39">
      <t>ヘイメンズ</t>
    </rPh>
    <phoneticPr fontId="3"/>
  </si>
  <si>
    <t>告示に定める要是正の基準に照らし、要是正かどうか判断してください。</t>
    <rPh sb="0" eb="2">
      <t>コクジ</t>
    </rPh>
    <rPh sb="3" eb="4">
      <t>サダ</t>
    </rPh>
    <rPh sb="6" eb="9">
      <t>ヨウゼセイ</t>
    </rPh>
    <rPh sb="10" eb="12">
      <t>キジュン</t>
    </rPh>
    <rPh sb="13" eb="14">
      <t>テ</t>
    </rPh>
    <rPh sb="17" eb="20">
      <t>ヨウゼセイ</t>
    </rPh>
    <rPh sb="24" eb="26">
      <t>ハンダン</t>
    </rPh>
    <phoneticPr fontId="3"/>
  </si>
  <si>
    <t>（電話での対応をご希望の方は、折り返しご連絡しますので、メールにてお電話番号等ご連絡ください）</t>
    <rPh sb="5" eb="7">
      <t>タイオウ</t>
    </rPh>
    <rPh sb="34" eb="38">
      <t>デンワバンゴウ</t>
    </rPh>
    <rPh sb="38" eb="39">
      <t>ナド</t>
    </rPh>
    <phoneticPr fontId="3"/>
  </si>
  <si>
    <t>⑥</t>
    <phoneticPr fontId="3"/>
  </si>
  <si>
    <t>このファイルについて不具合等を発見され場合は、お手数ですがメールにてご連絡ください。</t>
    <rPh sb="10" eb="13">
      <t>フグアイ</t>
    </rPh>
    <rPh sb="13" eb="14">
      <t>ナド</t>
    </rPh>
    <rPh sb="15" eb="17">
      <t>ハッケン</t>
    </rPh>
    <rPh sb="19" eb="21">
      <t>バアイ</t>
    </rPh>
    <rPh sb="24" eb="26">
      <t>テスウ</t>
    </rPh>
    <rPh sb="35" eb="37">
      <t>レンラク</t>
    </rPh>
    <phoneticPr fontId="3"/>
  </si>
  <si>
    <t>数式等を削除したり、編集したりしないでください。</t>
    <rPh sb="0" eb="2">
      <t>スウシキ</t>
    </rPh>
    <rPh sb="2" eb="3">
      <t>ナド</t>
    </rPh>
    <rPh sb="4" eb="6">
      <t>サクジョ</t>
    </rPh>
    <rPh sb="10" eb="12">
      <t>ヘンシュウ</t>
    </rPh>
    <phoneticPr fontId="3"/>
  </si>
  <si>
    <t>吹付け石綿等が使用されていない。</t>
    <rPh sb="0" eb="2">
      <t>フキツ</t>
    </rPh>
    <rPh sb="3" eb="5">
      <t>セキメン</t>
    </rPh>
    <rPh sb="5" eb="6">
      <t>ナド</t>
    </rPh>
    <phoneticPr fontId="3"/>
  </si>
  <si>
    <t>【耐震診断】</t>
    <rPh sb="1" eb="3">
      <t>タイシン</t>
    </rPh>
    <rPh sb="3" eb="5">
      <t>シンダン</t>
    </rPh>
    <phoneticPr fontId="3"/>
  </si>
  <si>
    <t>該当するものに☑</t>
    <rPh sb="0" eb="2">
      <t>ガイトウ</t>
    </rPh>
    <phoneticPr fontId="3"/>
  </si>
  <si>
    <t>【今回の定期報告の結果】</t>
    <rPh sb="1" eb="3">
      <t>コンカイ</t>
    </rPh>
    <rPh sb="4" eb="6">
      <t>テイキ</t>
    </rPh>
    <rPh sb="6" eb="8">
      <t>ホウコク</t>
    </rPh>
    <rPh sb="9" eb="11">
      <t>ケッカ</t>
    </rPh>
    <phoneticPr fontId="3"/>
  </si>
  <si>
    <t>要是正事項または既存不適格事項がない。</t>
    <rPh sb="0" eb="3">
      <t>ヨウゼセイ</t>
    </rPh>
    <rPh sb="3" eb="5">
      <t>ジコウ</t>
    </rPh>
    <rPh sb="8" eb="13">
      <t>キゾンフテキカク</t>
    </rPh>
    <rPh sb="13" eb="15">
      <t>ジコウ</t>
    </rPh>
    <phoneticPr fontId="3"/>
  </si>
  <si>
    <t>要是正又は既存不適格の項目について、対応の必要性や今後の対応について、所有者又は管理者</t>
    <rPh sb="0" eb="3">
      <t>ヨウゼセイ</t>
    </rPh>
    <rPh sb="3" eb="4">
      <t>マタ</t>
    </rPh>
    <rPh sb="5" eb="10">
      <t>キゾンフテキカク</t>
    </rPh>
    <rPh sb="11" eb="13">
      <t>コウモク</t>
    </rPh>
    <rPh sb="18" eb="20">
      <t>タイオウ</t>
    </rPh>
    <rPh sb="21" eb="24">
      <t>ヒツヨウセイ</t>
    </rPh>
    <rPh sb="25" eb="27">
      <t>コンゴ</t>
    </rPh>
    <rPh sb="28" eb="30">
      <t>タイオウ</t>
    </rPh>
    <rPh sb="35" eb="38">
      <t>ショユウシャ</t>
    </rPh>
    <rPh sb="38" eb="39">
      <t>マタ</t>
    </rPh>
    <rPh sb="40" eb="43">
      <t>カンリシャ</t>
    </rPh>
    <phoneticPr fontId="3"/>
  </si>
  <si>
    <t>に説明を行った。</t>
    <rPh sb="1" eb="3">
      <t>セツメイ</t>
    </rPh>
    <rPh sb="4" eb="5">
      <t>オコナ</t>
    </rPh>
    <phoneticPr fontId="3"/>
  </si>
  <si>
    <t>調査者が、所有者又は管理者に了承を得て代理でチェックした。</t>
    <rPh sb="0" eb="3">
      <t>チョウサシャ</t>
    </rPh>
    <rPh sb="5" eb="9">
      <t>ショユウシャマタ</t>
    </rPh>
    <rPh sb="10" eb="13">
      <t>カンリシャ</t>
    </rPh>
    <rPh sb="14" eb="16">
      <t>リョウショウ</t>
    </rPh>
    <rPh sb="17" eb="18">
      <t>エ</t>
    </rPh>
    <rPh sb="19" eb="21">
      <t>ダイリ</t>
    </rPh>
    <phoneticPr fontId="3"/>
  </si>
  <si>
    <t>建築物の名称、所在地</t>
    <rPh sb="0" eb="3">
      <t>ケンチクブツ</t>
    </rPh>
    <rPh sb="4" eb="6">
      <t>メイショウ</t>
    </rPh>
    <rPh sb="7" eb="10">
      <t>ショザイチ</t>
    </rPh>
    <phoneticPr fontId="3"/>
  </si>
  <si>
    <t>5②　外壁3年以内</t>
    <rPh sb="3" eb="5">
      <t>ガイヘキ</t>
    </rPh>
    <rPh sb="6" eb="7">
      <t>ネン</t>
    </rPh>
    <rPh sb="7" eb="9">
      <t>イナイ</t>
    </rPh>
    <phoneticPr fontId="3"/>
  </si>
  <si>
    <t>該当する外壁がない。</t>
    <rPh sb="0" eb="2">
      <t>ガイトウ</t>
    </rPh>
    <rPh sb="4" eb="6">
      <t>ガイヘキ</t>
    </rPh>
    <phoneticPr fontId="3"/>
  </si>
  <si>
    <t>【石綿を添加した建築材料】</t>
    <rPh sb="1" eb="3">
      <t>イシワタ</t>
    </rPh>
    <rPh sb="4" eb="6">
      <t>テンカ</t>
    </rPh>
    <rPh sb="8" eb="12">
      <t>ケンチクザイリョウ</t>
    </rPh>
    <phoneticPr fontId="3"/>
  </si>
  <si>
    <t>前回外壁調査（</t>
    <rPh sb="0" eb="2">
      <t>ゼンカイ</t>
    </rPh>
    <rPh sb="2" eb="4">
      <t>ガイヘキ</t>
    </rPh>
    <rPh sb="4" eb="6">
      <t>チョウサ</t>
    </rPh>
    <phoneticPr fontId="3"/>
  </si>
  <si>
    <r>
      <t>また、提出の必要のないシートであっても、</t>
    </r>
    <r>
      <rPr>
        <b/>
        <u/>
        <sz val="12"/>
        <color rgb="FFFF0000"/>
        <rFont val="Meiryo UI"/>
        <family val="3"/>
        <charset val="128"/>
      </rPr>
      <t>絶対にシート削除を行わないでください。</t>
    </r>
    <r>
      <rPr>
        <sz val="12"/>
        <rFont val="Meiryo UI"/>
        <family val="3"/>
        <charset val="128"/>
      </rPr>
      <t>（エラーになります）</t>
    </r>
    <rPh sb="3" eb="5">
      <t>テイシュツ</t>
    </rPh>
    <rPh sb="6" eb="8">
      <t>ヒツヨウ</t>
    </rPh>
    <rPh sb="20" eb="22">
      <t>ゼッタイ</t>
    </rPh>
    <rPh sb="26" eb="28">
      <t>サクジョ</t>
    </rPh>
    <rPh sb="29" eb="30">
      <t>オコナ</t>
    </rPh>
    <phoneticPr fontId="3"/>
  </si>
  <si>
    <t>PDFデータをインターネット経由でお返しします。来庁の必要はありません。</t>
    <rPh sb="14" eb="16">
      <t>ケイユ</t>
    </rPh>
    <rPh sb="24" eb="26">
      <t>ライチョウ</t>
    </rPh>
    <rPh sb="27" eb="29">
      <t>ヒツヨウ</t>
    </rPh>
    <phoneticPr fontId="3"/>
  </si>
  <si>
    <r>
      <t>【タイル、石貼り等</t>
    </r>
    <r>
      <rPr>
        <b/>
        <sz val="8"/>
        <color theme="1"/>
        <rFont val="ＭＳ Ｐ明朝"/>
        <family val="1"/>
        <charset val="128"/>
        <scheme val="minor"/>
      </rPr>
      <t>(乾式工法によるものを除く)</t>
    </r>
    <r>
      <rPr>
        <b/>
        <sz val="11"/>
        <color theme="1"/>
        <rFont val="ＭＳ Ｐ明朝"/>
        <family val="1"/>
        <charset val="128"/>
        <scheme val="minor"/>
      </rPr>
      <t>、モルタル等の外壁】</t>
    </r>
    <rPh sb="5" eb="7">
      <t>イシバ</t>
    </rPh>
    <rPh sb="8" eb="9">
      <t>ナド</t>
    </rPh>
    <rPh sb="10" eb="12">
      <t>カンシキ</t>
    </rPh>
    <rPh sb="12" eb="14">
      <t>コウホウ</t>
    </rPh>
    <rPh sb="20" eb="21">
      <t>ノゾ</t>
    </rPh>
    <rPh sb="28" eb="29">
      <t>ナド</t>
    </rPh>
    <rPh sb="30" eb="32">
      <t>ガイヘキ</t>
    </rPh>
    <phoneticPr fontId="3"/>
  </si>
  <si>
    <t>シート削除したりしていない。</t>
    <phoneticPr fontId="3"/>
  </si>
  <si>
    <t>（様式のエクセルデータを利用した場合）エクセルデータにあらかじめ入力されている数式に手を加えたり、</t>
    <rPh sb="1" eb="3">
      <t>ヨウシキ</t>
    </rPh>
    <rPh sb="12" eb="14">
      <t>リヨウ</t>
    </rPh>
    <rPh sb="16" eb="18">
      <t>バアイ</t>
    </rPh>
    <rPh sb="32" eb="34">
      <t>ニュウリョク</t>
    </rPh>
    <rPh sb="39" eb="41">
      <t>スウシキ</t>
    </rPh>
    <rPh sb="42" eb="43">
      <t>テ</t>
    </rPh>
    <rPh sb="44" eb="45">
      <t>クワ</t>
    </rPh>
    <phoneticPr fontId="3"/>
  </si>
  <si>
    <r>
      <rPr>
        <b/>
        <sz val="11"/>
        <color theme="1"/>
        <rFont val="ＭＳ Ｐ明朝"/>
        <family val="1"/>
        <charset val="128"/>
        <scheme val="minor"/>
      </rPr>
      <t>神戸市使用欄</t>
    </r>
    <r>
      <rPr>
        <b/>
        <sz val="10"/>
        <color theme="1"/>
        <rFont val="ＭＳ Ｐ明朝"/>
        <family val="1"/>
        <charset val="128"/>
        <scheme val="minor"/>
      </rPr>
      <t>(この欄に表示されている内容に手を加えないでください）</t>
    </r>
    <rPh sb="0" eb="3">
      <t>コウベシ</t>
    </rPh>
    <rPh sb="3" eb="6">
      <t>シヨウラン</t>
    </rPh>
    <rPh sb="9" eb="10">
      <t>ラン</t>
    </rPh>
    <rPh sb="11" eb="13">
      <t>ヒョウジ</t>
    </rPh>
    <rPh sb="18" eb="20">
      <t>ナイヨウ</t>
    </rPh>
    <rPh sb="21" eb="22">
      <t>テ</t>
    </rPh>
    <rPh sb="23" eb="24">
      <t>クワ</t>
    </rPh>
    <phoneticPr fontId="3"/>
  </si>
  <si>
    <t>吹付け石綿等の使用状況、危険性、対応の必要性等について、所有者又は管理者に説明を行った。</t>
    <rPh sb="0" eb="2">
      <t>フキツ</t>
    </rPh>
    <rPh sb="3" eb="5">
      <t>セキメン</t>
    </rPh>
    <rPh sb="5" eb="6">
      <t>ナド</t>
    </rPh>
    <rPh sb="7" eb="11">
      <t>シヨウジョウキョウ</t>
    </rPh>
    <rPh sb="12" eb="15">
      <t>キケンセイ</t>
    </rPh>
    <rPh sb="22" eb="23">
      <t>ナド</t>
    </rPh>
    <phoneticPr fontId="3"/>
  </si>
  <si>
    <t>チェックシート</t>
    <phoneticPr fontId="3"/>
  </si>
  <si>
    <t>報告書の内容について所有者又は管理者に説明を行い、チェックシートを適切に記入してください。（所有者又は管理者にもチェックを依頼してください）</t>
    <rPh sb="0" eb="3">
      <t>ホウコクショ</t>
    </rPh>
    <rPh sb="4" eb="6">
      <t>ナイヨウ</t>
    </rPh>
    <rPh sb="10" eb="13">
      <t>ショユウシャ</t>
    </rPh>
    <rPh sb="13" eb="14">
      <t>マタ</t>
    </rPh>
    <rPh sb="15" eb="18">
      <t>カンリシャ</t>
    </rPh>
    <rPh sb="19" eb="21">
      <t>セツメイ</t>
    </rPh>
    <rPh sb="22" eb="23">
      <t>オコナ</t>
    </rPh>
    <rPh sb="33" eb="35">
      <t>テキセツ</t>
    </rPh>
    <rPh sb="36" eb="38">
      <t>キニュウ</t>
    </rPh>
    <rPh sb="46" eb="49">
      <t>ショユウシャ</t>
    </rPh>
    <rPh sb="49" eb="50">
      <t>マタ</t>
    </rPh>
    <rPh sb="51" eb="54">
      <t>カンリシャ</t>
    </rPh>
    <rPh sb="61" eb="63">
      <t>イライ</t>
    </rPh>
    <phoneticPr fontId="3"/>
  </si>
  <si>
    <t>チェックシート</t>
    <phoneticPr fontId="3"/>
  </si>
  <si>
    <t>A4</t>
    <phoneticPr fontId="3"/>
  </si>
  <si>
    <r>
      <rPr>
        <b/>
        <sz val="14"/>
        <color theme="1"/>
        <rFont val="Meiryo UI"/>
        <family val="3"/>
        <charset val="128"/>
      </rPr>
      <t>1</t>
    </r>
    <r>
      <rPr>
        <sz val="10"/>
        <color theme="1"/>
        <rFont val="Meiryo UI"/>
        <family val="3"/>
        <charset val="128"/>
      </rPr>
      <t>部</t>
    </r>
    <rPh sb="1" eb="2">
      <t>ブ</t>
    </rPh>
    <phoneticPr fontId="3"/>
  </si>
  <si>
    <t>概要書に特記事項Aを添付</t>
    <rPh sb="0" eb="3">
      <t>ガイヨウショ</t>
    </rPh>
    <rPh sb="4" eb="8">
      <t>トッキジコウ</t>
    </rPh>
    <rPh sb="10" eb="12">
      <t>テンプ</t>
    </rPh>
    <phoneticPr fontId="3"/>
  </si>
  <si>
    <t>概要書に特記事項Bを添付</t>
    <rPh sb="0" eb="3">
      <t>ガイヨウショ</t>
    </rPh>
    <rPh sb="4" eb="8">
      <t>トッキジコウ</t>
    </rPh>
    <rPh sb="10" eb="12">
      <t>テンプ</t>
    </rPh>
    <phoneticPr fontId="3"/>
  </si>
  <si>
    <t>特記事項A</t>
    <rPh sb="0" eb="4">
      <t>トッキジコウ</t>
    </rPh>
    <phoneticPr fontId="3"/>
  </si>
  <si>
    <t>特記事項B</t>
    <rPh sb="0" eb="4">
      <t>トッキジコウ</t>
    </rPh>
    <phoneticPr fontId="3"/>
  </si>
  <si>
    <t>概要書に添付するシート</t>
    <rPh sb="0" eb="3">
      <t>ガイヨウショ</t>
    </rPh>
    <rPh sb="4" eb="6">
      <t>テンプ</t>
    </rPh>
    <phoneticPr fontId="3"/>
  </si>
  <si>
    <t>報告書の内容について、調査者から説明を受け十分理解し、内容が事実に相違ないことを確認しました。</t>
    <rPh sb="0" eb="3">
      <t>ホウコクショ</t>
    </rPh>
    <rPh sb="4" eb="6">
      <t>ナイヨウ</t>
    </rPh>
    <rPh sb="11" eb="14">
      <t>チョウサシャ</t>
    </rPh>
    <rPh sb="16" eb="18">
      <t>セツメイ</t>
    </rPh>
    <rPh sb="19" eb="20">
      <t>ウ</t>
    </rPh>
    <rPh sb="21" eb="25">
      <t>ジュウブンリカイ</t>
    </rPh>
    <rPh sb="27" eb="29">
      <t>ナイヨウ</t>
    </rPh>
    <rPh sb="30" eb="32">
      <t>ジジツ</t>
    </rPh>
    <rPh sb="33" eb="35">
      <t>ソウイ</t>
    </rPh>
    <rPh sb="40" eb="42">
      <t>カクニン</t>
    </rPh>
    <phoneticPr fontId="3"/>
  </si>
  <si>
    <t>5①　外壁13年超</t>
    <rPh sb="3" eb="5">
      <t>ガイヘキ</t>
    </rPh>
    <rPh sb="7" eb="8">
      <t>ネン</t>
    </rPh>
    <rPh sb="8" eb="9">
      <t>チョウ</t>
    </rPh>
    <phoneticPr fontId="3"/>
  </si>
  <si>
    <t>5①　外壁要是正</t>
    <rPh sb="3" eb="5">
      <t>ガイヘキ</t>
    </rPh>
    <rPh sb="5" eb="8">
      <t>ヨウゼセイ</t>
    </rPh>
    <phoneticPr fontId="3"/>
  </si>
  <si>
    <t>この報告書に記載の事項は、事実に相違ありません。</t>
    <rPh sb="2" eb="5">
      <t>ホウコクショ</t>
    </rPh>
    <rPh sb="6" eb="8">
      <t>キサイ</t>
    </rPh>
    <rPh sb="9" eb="11">
      <t>ジコウ</t>
    </rPh>
    <rPh sb="13" eb="15">
      <t>ジジツ</t>
    </rPh>
    <rPh sb="16" eb="18">
      <t>ソウイ</t>
    </rPh>
    <phoneticPr fontId="3"/>
  </si>
  <si>
    <t>この様式の記載内容は全て「2報告書」シートから自動で転記されます。誤りがある場合は元のデータを修正してください。また、全ての項目が適切に転記されているかご確認ください。</t>
    <rPh sb="2" eb="4">
      <t>ヨウシキ</t>
    </rPh>
    <rPh sb="5" eb="7">
      <t>キサイ</t>
    </rPh>
    <rPh sb="7" eb="9">
      <t>ナイヨウ</t>
    </rPh>
    <rPh sb="10" eb="11">
      <t>スベ</t>
    </rPh>
    <rPh sb="14" eb="17">
      <t>ホウコクショ</t>
    </rPh>
    <rPh sb="23" eb="25">
      <t>ジドウ</t>
    </rPh>
    <rPh sb="26" eb="28">
      <t>テンキ</t>
    </rPh>
    <rPh sb="33" eb="34">
      <t>アヤマ</t>
    </rPh>
    <rPh sb="38" eb="40">
      <t>バアイ</t>
    </rPh>
    <rPh sb="41" eb="42">
      <t>モト</t>
    </rPh>
    <rPh sb="47" eb="49">
      <t>シュウセイ</t>
    </rPh>
    <rPh sb="59" eb="60">
      <t>スベ</t>
    </rPh>
    <rPh sb="62" eb="64">
      <t>コウモク</t>
    </rPh>
    <rPh sb="65" eb="67">
      <t>テキセツ</t>
    </rPh>
    <rPh sb="68" eb="70">
      <t>テンキ</t>
    </rPh>
    <rPh sb="77" eb="79">
      <t>カクニン</t>
    </rPh>
    <phoneticPr fontId="3"/>
  </si>
  <si>
    <t>項目が多くなって右の欄に表示しきれない場合は、</t>
    <rPh sb="0" eb="2">
      <t>コウモク</t>
    </rPh>
    <rPh sb="3" eb="4">
      <t>オオ</t>
    </rPh>
    <rPh sb="8" eb="9">
      <t>ミギ</t>
    </rPh>
    <rPh sb="10" eb="11">
      <t>ラン</t>
    </rPh>
    <rPh sb="12" eb="14">
      <t>ヒョウジ</t>
    </rPh>
    <rPh sb="19" eb="21">
      <t>バアイ</t>
    </rPh>
    <phoneticPr fontId="3"/>
  </si>
  <si>
    <t>別紙で「4特記事項A」（必要な場合は「4特記事項B」も）を添付してください。</t>
    <rPh sb="0" eb="2">
      <t>ベッシ</t>
    </rPh>
    <rPh sb="20" eb="24">
      <t>トッキジコウ</t>
    </rPh>
    <rPh sb="29" eb="31">
      <t>テンプ</t>
    </rPh>
    <phoneticPr fontId="3"/>
  </si>
  <si>
    <t>と表示されます。</t>
    <rPh sb="1" eb="3">
      <t>ヒョウジ</t>
    </rPh>
    <phoneticPr fontId="3"/>
  </si>
  <si>
    <t>上のチェック欄のあてはまるものに☑すると、右の「ロ.指摘の概要」欄には「別紙による」</t>
    <rPh sb="0" eb="1">
      <t>ウエ</t>
    </rPh>
    <rPh sb="6" eb="7">
      <t>ラン</t>
    </rPh>
    <rPh sb="21" eb="22">
      <t>ミギ</t>
    </rPh>
    <rPh sb="26" eb="28">
      <t>シテキ</t>
    </rPh>
    <rPh sb="29" eb="31">
      <t>ガイヨウ</t>
    </rPh>
    <rPh sb="32" eb="33">
      <t>ラン</t>
    </rPh>
    <phoneticPr fontId="3"/>
  </si>
  <si>
    <t>報告書データをインターネット経由で送信いただき、副本の代わりに、受理日と神戸市の意見を記入した表紙の</t>
    <rPh sb="0" eb="3">
      <t>ホウコクショ</t>
    </rPh>
    <rPh sb="14" eb="16">
      <t>ケイユ</t>
    </rPh>
    <rPh sb="17" eb="19">
      <t>ソウシン</t>
    </rPh>
    <rPh sb="24" eb="26">
      <t>フクホン</t>
    </rPh>
    <rPh sb="27" eb="28">
      <t>カ</t>
    </rPh>
    <rPh sb="32" eb="34">
      <t>ジュリ</t>
    </rPh>
    <rPh sb="34" eb="35">
      <t>ヒ</t>
    </rPh>
    <rPh sb="36" eb="39">
      <t>コウベシ</t>
    </rPh>
    <rPh sb="40" eb="42">
      <t>イケン</t>
    </rPh>
    <rPh sb="43" eb="45">
      <t>キニュウ</t>
    </rPh>
    <rPh sb="47" eb="49">
      <t>ヒョウシ</t>
    </rPh>
    <phoneticPr fontId="3"/>
  </si>
  <si>
    <t>特に、上記の調査者チェック欄で「所有者又は管理者に説明を行った」に☑がついている項目がある場合は、</t>
    <rPh sb="0" eb="1">
      <t>トク</t>
    </rPh>
    <rPh sb="3" eb="5">
      <t>ジョウキ</t>
    </rPh>
    <rPh sb="6" eb="9">
      <t>チョウサシャ</t>
    </rPh>
    <rPh sb="13" eb="14">
      <t>ラン</t>
    </rPh>
    <rPh sb="16" eb="19">
      <t>ショユウシャ</t>
    </rPh>
    <rPh sb="19" eb="20">
      <t>マタ</t>
    </rPh>
    <rPh sb="21" eb="24">
      <t>カンリシャ</t>
    </rPh>
    <rPh sb="25" eb="27">
      <t>セツメイ</t>
    </rPh>
    <rPh sb="28" eb="29">
      <t>オコナ</t>
    </rPh>
    <rPh sb="40" eb="42">
      <t>コウモク</t>
    </rPh>
    <phoneticPr fontId="3"/>
  </si>
  <si>
    <t>それぞれの内容について説明を受け、十分理解しました。</t>
    <rPh sb="5" eb="7">
      <t>ナイヨウ</t>
    </rPh>
    <phoneticPr fontId="3"/>
  </si>
  <si>
    <t>⇒ここから右は選択肢設定用</t>
    <rPh sb="5" eb="6">
      <t>ミギ</t>
    </rPh>
    <rPh sb="7" eb="10">
      <t>センタクシ</t>
    </rPh>
    <rPh sb="10" eb="13">
      <t>セッテイヨウ</t>
    </rPh>
    <phoneticPr fontId="3"/>
  </si>
  <si>
    <t>H143セル</t>
    <phoneticPr fontId="3"/>
  </si>
  <si>
    <t>H138セル</t>
    <phoneticPr fontId="3"/>
  </si>
  <si>
    <t>H148セル</t>
    <phoneticPr fontId="3"/>
  </si>
  <si>
    <t>H153セル</t>
    <phoneticPr fontId="3"/>
  </si>
  <si>
    <t>H158セル</t>
    <phoneticPr fontId="3"/>
  </si>
  <si>
    <t>H163セル</t>
    <phoneticPr fontId="3"/>
  </si>
  <si>
    <t>報告書第三面にリンク</t>
    <phoneticPr fontId="3"/>
  </si>
  <si>
    <t>リンク先</t>
    <rPh sb="3" eb="4">
      <t>サキ</t>
    </rPh>
    <phoneticPr fontId="3"/>
  </si>
  <si>
    <t>（リンク先なし）</t>
    <rPh sb="4" eb="5">
      <t>サキ</t>
    </rPh>
    <phoneticPr fontId="3"/>
  </si>
  <si>
    <t>報告書第一面　H51セルにリンク</t>
    <rPh sb="0" eb="3">
      <t>ホウコクショ</t>
    </rPh>
    <rPh sb="3" eb="6">
      <t>ダイイチメン</t>
    </rPh>
    <phoneticPr fontId="3"/>
  </si>
  <si>
    <t>R5削除、使用していない</t>
    <rPh sb="2" eb="4">
      <t>サクジョ</t>
    </rPh>
    <rPh sb="5" eb="7">
      <t>シヨウ</t>
    </rPh>
    <phoneticPr fontId="3"/>
  </si>
  <si>
    <t>部分打診NGまたは前回打診後未改修で「NG」</t>
    <rPh sb="0" eb="4">
      <t>ブブンダシン</t>
    </rPh>
    <rPh sb="9" eb="11">
      <t>ゼンカイ</t>
    </rPh>
    <rPh sb="11" eb="14">
      <t>ダシンゴ</t>
    </rPh>
    <rPh sb="14" eb="17">
      <t>ミカイシュウ</t>
    </rPh>
    <phoneticPr fontId="3"/>
  </si>
  <si>
    <t>部分打診OKまたは前回打診後改修済で「OK」</t>
    <rPh sb="0" eb="4">
      <t>ブブンダシン</t>
    </rPh>
    <rPh sb="9" eb="11">
      <t>ゼンカイ</t>
    </rPh>
    <rPh sb="11" eb="14">
      <t>ダシンゴ</t>
    </rPh>
    <rPh sb="14" eb="16">
      <t>カイシュウ</t>
    </rPh>
    <rPh sb="16" eb="17">
      <t>スミ</t>
    </rPh>
    <phoneticPr fontId="3"/>
  </si>
  <si>
    <t>履歴事項シートから　調査結果表2(11)にリンクさせるための判定用セル</t>
    <rPh sb="0" eb="4">
      <t>リレキジコウ</t>
    </rPh>
    <rPh sb="10" eb="15">
      <t>チョウサケッカヒョウ</t>
    </rPh>
    <rPh sb="30" eb="33">
      <t>ハンテイヨウ</t>
    </rPh>
    <phoneticPr fontId="3"/>
  </si>
  <si>
    <t>13年以上で「NG」、10～13年又は10年以内で「OK」</t>
    <rPh sb="2" eb="3">
      <t>ネン</t>
    </rPh>
    <rPh sb="3" eb="5">
      <t>イジョウ</t>
    </rPh>
    <rPh sb="16" eb="17">
      <t>ネン</t>
    </rPh>
    <rPh sb="17" eb="18">
      <t>マタ</t>
    </rPh>
    <rPh sb="21" eb="22">
      <t>ネン</t>
    </rPh>
    <rPh sb="22" eb="24">
      <t>イナイ</t>
    </rPh>
    <phoneticPr fontId="3"/>
  </si>
  <si>
    <t>使用していない</t>
    <rPh sb="0" eb="2">
      <t>シヨウ</t>
    </rPh>
    <phoneticPr fontId="3"/>
  </si>
  <si>
    <t>B11所有者氏名</t>
  </si>
  <si>
    <t>B11所有者郵便番号</t>
  </si>
  <si>
    <t>B11所有者住所</t>
  </si>
  <si>
    <t>B11所有者電話番号</t>
  </si>
  <si>
    <t>（窓口対応などのため、直接お電話いただいても対応いたしかねることがあります。）</t>
    <rPh sb="1" eb="3">
      <t>マドグチ</t>
    </rPh>
    <rPh sb="3" eb="5">
      <t>タイオウ</t>
    </rPh>
    <rPh sb="11" eb="13">
      <t>チョクセツ</t>
    </rPh>
    <rPh sb="14" eb="16">
      <t>デンワ</t>
    </rPh>
    <rPh sb="22" eb="24">
      <t>タイオウ</t>
    </rPh>
    <phoneticPr fontId="3"/>
  </si>
  <si>
    <t>関係写真</t>
    <rPh sb="0" eb="4">
      <t>カンケイシャシン</t>
    </rPh>
    <phoneticPr fontId="3"/>
  </si>
  <si>
    <t>定期報告　提出チェックシート</t>
    <rPh sb="5" eb="7">
      <t>テイシュツ</t>
    </rPh>
    <phoneticPr fontId="3"/>
  </si>
  <si>
    <r>
      <t>　　「</t>
    </r>
    <r>
      <rPr>
        <b/>
        <sz val="11"/>
        <color rgb="FF0070C0"/>
        <rFont val="Meiryo UI"/>
        <family val="3"/>
        <charset val="128"/>
      </rPr>
      <t>特記事項B</t>
    </r>
    <r>
      <rPr>
        <sz val="10"/>
        <color rgb="FFFF0000"/>
        <rFont val="Meiryo UI"/>
        <family val="3"/>
        <charset val="128"/>
      </rPr>
      <t>」シートにその他の項目を記入してください。</t>
    </r>
    <rPh sb="3" eb="5">
      <t>トッキ</t>
    </rPh>
    <rPh sb="5" eb="7">
      <t>ジコウ</t>
    </rPh>
    <rPh sb="15" eb="16">
      <t>タ</t>
    </rPh>
    <rPh sb="17" eb="19">
      <t>コウモク</t>
    </rPh>
    <rPh sb="20" eb="22">
      <t>キニュウ</t>
    </rPh>
    <phoneticPr fontId="7"/>
  </si>
  <si>
    <t>(36)</t>
    <phoneticPr fontId="7"/>
  </si>
  <si>
    <t>(37)</t>
    <phoneticPr fontId="7"/>
  </si>
  <si>
    <t>スプリンクラー設備の設置の状況</t>
    <rPh sb="7" eb="9">
      <t>セツビ</t>
    </rPh>
    <rPh sb="10" eb="12">
      <t>セッチ</t>
    </rPh>
    <rPh sb="13" eb="15">
      <t>ジョウキョウ</t>
    </rPh>
    <phoneticPr fontId="7"/>
  </si>
  <si>
    <t>ﾊﾞﾙｺﾆｰ又は付室の構造及び面積の確保の状況</t>
    <rPh sb="6" eb="7">
      <t>フ</t>
    </rPh>
    <rPh sb="8" eb="9">
      <t>（</t>
    </rPh>
    <rPh sb="9" eb="10">
      <t>ニ</t>
    </rPh>
    <rPh sb="11" eb="13">
      <t>オヨビ</t>
    </rPh>
    <rPh sb="13" eb="16">
      <t>メンセキノ</t>
    </rPh>
    <rPh sb="16" eb="17">
      <t>カクホ</t>
    </rPh>
    <rPh sb="19" eb="21">
      <t>ジョウキョウ</t>
    </rPh>
    <phoneticPr fontId="7"/>
  </si>
  <si>
    <t>乗降ロビーの構造及び面積の確保の状況</t>
    <rPh sb="0" eb="2">
      <t>ジョウコウ</t>
    </rPh>
    <rPh sb="6" eb="8">
      <t>コウゾウ</t>
    </rPh>
    <rPh sb="8" eb="9">
      <t>オヨ</t>
    </rPh>
    <rPh sb="10" eb="12">
      <t>メンセキ</t>
    </rPh>
    <rPh sb="13" eb="15">
      <t>カクホ</t>
    </rPh>
    <rPh sb="16" eb="18">
      <t>ジョウキョウ</t>
    </rPh>
    <phoneticPr fontId="7"/>
  </si>
  <si>
    <t>乗降ロビー等の排煙設備の設置の状況</t>
    <rPh sb="5" eb="6">
      <t>トウ</t>
    </rPh>
    <phoneticPr fontId="7"/>
  </si>
  <si>
    <t>スプリンクラー設備の設置の状況</t>
    <phoneticPr fontId="7"/>
  </si>
  <si>
    <t>スプリンクラー設備の設置の状況設備の劣化及び損傷の状況</t>
    <phoneticPr fontId="7"/>
  </si>
  <si>
    <t>スプリンクラー設備の劣化及び損傷の状況</t>
    <rPh sb="7" eb="9">
      <t>セツビ</t>
    </rPh>
    <rPh sb="10" eb="12">
      <t>レッカ</t>
    </rPh>
    <rPh sb="12" eb="13">
      <t>オヨ</t>
    </rPh>
    <rPh sb="14" eb="16">
      <t>ソンショウ</t>
    </rPh>
    <rPh sb="17" eb="19">
      <t>ジョウキョウ</t>
    </rPh>
    <phoneticPr fontId="7"/>
  </si>
  <si>
    <t>について所有者又は管理者に説明を行った。</t>
    <rPh sb="9" eb="12">
      <t>カンリシャ</t>
    </rPh>
    <rPh sb="13" eb="15">
      <t>セツメイ</t>
    </rPh>
    <rPh sb="16" eb="17">
      <t>オコナ</t>
    </rPh>
    <phoneticPr fontId="3"/>
  </si>
  <si>
    <t>teikihoukoku-k@city.kobe.lg.jp</t>
    <phoneticPr fontId="3"/>
  </si>
  <si>
    <t>※2024年12月よりドメインが変更になりました</t>
    <rPh sb="5" eb="6">
      <t>ネン</t>
    </rPh>
    <rPh sb="8" eb="9">
      <t>ガツ</t>
    </rPh>
    <rPh sb="16" eb="18">
      <t>ヘンコウ</t>
    </rPh>
    <phoneticPr fontId="3"/>
  </si>
  <si>
    <t>令和7年度版公開、R7告示改正対応</t>
    <rPh sb="0" eb="2">
      <t>レイワ</t>
    </rPh>
    <rPh sb="3" eb="6">
      <t>ネンドバン</t>
    </rPh>
    <rPh sb="6" eb="8">
      <t>コウカイ</t>
    </rPh>
    <rPh sb="11" eb="15">
      <t>コクジカイセイ</t>
    </rPh>
    <rPh sb="15" eb="17">
      <t>タイオウ</t>
    </rPh>
    <phoneticPr fontId="3"/>
  </si>
  <si>
    <t>報告書の受付期間は8月～11月です。次回は、期間内にご提出ください。</t>
    <rPh sb="0" eb="3">
      <t>ホウコクショ</t>
    </rPh>
    <rPh sb="4" eb="6">
      <t>ウケツケ</t>
    </rPh>
    <rPh sb="6" eb="8">
      <t>キカン</t>
    </rPh>
    <rPh sb="10" eb="11">
      <t>ガツ</t>
    </rPh>
    <rPh sb="14" eb="15">
      <t>ガツ</t>
    </rPh>
    <rPh sb="18" eb="20">
      <t>ジカイ</t>
    </rPh>
    <rPh sb="22" eb="24">
      <t>キカン</t>
    </rPh>
    <rPh sb="24" eb="25">
      <t>ナイ</t>
    </rPh>
    <rPh sb="27" eb="29">
      <t>テイシュツ</t>
    </rPh>
    <phoneticPr fontId="3"/>
  </si>
  <si>
    <t xml:space="preserve">https://www.city.kobe.lg.jp/a92551/business/todokede/jutakutoshikyoku/building/procedure/teikihoukoku/teikihoukokukouhyo.html
</t>
    <phoneticPr fontId="1"/>
  </si>
  <si>
    <t>神戸市ホームページ＜特殊建築物等定期調査報告書の提出状況の公表＞で確認できます。</t>
    <rPh sb="0" eb="3">
      <t>コウベシ</t>
    </rPh>
    <rPh sb="10" eb="12">
      <t>トクシュ</t>
    </rPh>
    <rPh sb="12" eb="15">
      <t>ケンチクブツ</t>
    </rPh>
    <rPh sb="15" eb="16">
      <t>ナド</t>
    </rPh>
    <rPh sb="16" eb="18">
      <t>テイキ</t>
    </rPh>
    <rPh sb="18" eb="20">
      <t>チョウサ</t>
    </rPh>
    <rPh sb="20" eb="23">
      <t>ホウコクショ</t>
    </rPh>
    <rPh sb="24" eb="26">
      <t>テイシュツ</t>
    </rPh>
    <rPh sb="26" eb="28">
      <t>ジョウキョウ</t>
    </rPh>
    <rPh sb="29" eb="31">
      <t>コウヒョウ</t>
    </rPh>
    <rPh sb="33" eb="35">
      <t>カクニン</t>
    </rPh>
    <phoneticPr fontId="1"/>
  </si>
  <si>
    <t>「要是正の指摘あり」のうち、既存不適格項目については、違反ではありませんが好ましくない状態なので、計画的に改善してください。</t>
    <rPh sb="1" eb="2">
      <t>ヨウ</t>
    </rPh>
    <rPh sb="2" eb="4">
      <t>ゼセイ</t>
    </rPh>
    <rPh sb="5" eb="7">
      <t>シテキ</t>
    </rPh>
    <rPh sb="14" eb="16">
      <t>キゾン</t>
    </rPh>
    <rPh sb="16" eb="19">
      <t>フテキカク</t>
    </rPh>
    <rPh sb="19" eb="21">
      <t>コウモク</t>
    </rPh>
    <rPh sb="27" eb="29">
      <t>イハン</t>
    </rPh>
    <rPh sb="37" eb="38">
      <t>コノ</t>
    </rPh>
    <rPh sb="43" eb="45">
      <t>ジョウタイ</t>
    </rPh>
    <rPh sb="49" eb="52">
      <t>ケイカクテキ</t>
    </rPh>
    <rPh sb="53" eb="55">
      <t>カイゼン</t>
    </rPh>
    <phoneticPr fontId="3"/>
  </si>
  <si>
    <t>現状の用途・規模では定期報告の対象外になると思われます。次回の報告時に対象要件をご確認の上、対象外になる場合は対象外等理由報告書をご提出ください。対象外となっても建築物の適法な維持管理に努めていただきますようお願いいたします。</t>
    <rPh sb="0" eb="2">
      <t>ゲンジョウ</t>
    </rPh>
    <rPh sb="3" eb="5">
      <t>ヨウト</t>
    </rPh>
    <rPh sb="6" eb="8">
      <t>キボ</t>
    </rPh>
    <rPh sb="44" eb="45">
      <t>ウエ</t>
    </rPh>
    <rPh sb="46" eb="49">
      <t>タイショウガイ</t>
    </rPh>
    <phoneticPr fontId="3"/>
  </si>
  <si>
    <t>（特定行政庁）神戸市長　様</t>
    <rPh sb="1" eb="3">
      <t>トクテイ</t>
    </rPh>
    <rPh sb="3" eb="6">
      <t>ギョウセイチョウ</t>
    </rPh>
    <rPh sb="7" eb="11">
      <t>コウベシチョウ</t>
    </rPh>
    <rPh sb="12" eb="13">
      <t>サマ</t>
    </rPh>
    <phoneticPr fontId="1"/>
  </si>
  <si>
    <t>月に改善予定・</t>
    <phoneticPr fontId="1"/>
  </si>
  <si>
    <r>
      <t>月</t>
    </r>
    <r>
      <rPr>
        <sz val="9"/>
        <rFont val="ＭＳ Ｐ明朝"/>
        <family val="1"/>
        <charset val="128"/>
      </rPr>
      <t>に改善予定・</t>
    </r>
    <rPh sb="2" eb="4">
      <t>カイゼン</t>
    </rPh>
    <rPh sb="4" eb="6">
      <t>ヨテイ</t>
    </rPh>
    <phoneticPr fontId="1"/>
  </si>
  <si>
    <t>改善措置の概要等</t>
    <rPh sb="0" eb="2">
      <t>カイゼン</t>
    </rPh>
    <rPh sb="2" eb="4">
      <t>ソチ</t>
    </rPh>
    <rPh sb="5" eb="7">
      <t>ガイヨウ</t>
    </rPh>
    <rPh sb="7" eb="8">
      <t>ナド</t>
    </rPh>
    <phoneticPr fontId="1"/>
  </si>
  <si>
    <t>屋上回り(屋上面を除く。)</t>
    <rPh sb="0" eb="2">
      <t>オクジョウ</t>
    </rPh>
    <rPh sb="2" eb="3">
      <t>マワ</t>
    </rPh>
    <rPh sb="5" eb="7">
      <t>オクジョウ</t>
    </rPh>
    <rPh sb="7" eb="8">
      <t>メン</t>
    </rPh>
    <rPh sb="9" eb="10">
      <t>ノゾ</t>
    </rPh>
    <phoneticPr fontId="7"/>
  </si>
  <si>
    <t>令第112条第11項から第13項に規定する区画の状況（竪穴区画）</t>
    <rPh sb="12" eb="13">
      <t>ダイ</t>
    </rPh>
    <rPh sb="15" eb="16">
      <t>コウ</t>
    </rPh>
    <rPh sb="27" eb="31">
      <t>タテアナクカク</t>
    </rPh>
    <phoneticPr fontId="7"/>
  </si>
  <si>
    <t>令第112条第18項に規定する区画の状況（異種用途区画）</t>
    <rPh sb="21" eb="27">
      <t>イシュヨウトクカク</t>
    </rPh>
    <phoneticPr fontId="7"/>
  </si>
  <si>
    <t>防火設備(防火扉、防火シャッターその他これらに類するものに限る。)又は戸(令第112条第19項第2号に掲げる戸に限る。）</t>
    <rPh sb="0" eb="2">
      <t>ボウカ</t>
    </rPh>
    <rPh sb="2" eb="4">
      <t>セツビ</t>
    </rPh>
    <rPh sb="5" eb="7">
      <t>ボウカ</t>
    </rPh>
    <rPh sb="7" eb="8">
      <t>トビラ</t>
    </rPh>
    <rPh sb="9" eb="11">
      <t>ボウカ</t>
    </rPh>
    <rPh sb="18" eb="19">
      <t>タ</t>
    </rPh>
    <rPh sb="23" eb="24">
      <t>ルイ</t>
    </rPh>
    <rPh sb="29" eb="30">
      <t>カギ</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7"/>
  </si>
  <si>
    <t>常時閉鎖又は作動した状態にある防火設備（防火扉を除く。）又は戸（以下この表において「常閉防火設備等」という。）の本体及び枠の劣化及び損傷の状況</t>
    <rPh sb="0" eb="2">
      <t>ジョウジ</t>
    </rPh>
    <rPh sb="2" eb="4">
      <t>ヘイサ</t>
    </rPh>
    <rPh sb="4" eb="5">
      <t>マタ</t>
    </rPh>
    <rPh sb="6" eb="8">
      <t>サドウ</t>
    </rPh>
    <rPh sb="10" eb="12">
      <t>ジョウタイ</t>
    </rPh>
    <rPh sb="15" eb="17">
      <t>ボウカ</t>
    </rPh>
    <rPh sb="17" eb="19">
      <t>セツビ</t>
    </rPh>
    <rPh sb="20" eb="22">
      <t>ボウカ</t>
    </rPh>
    <rPh sb="22" eb="23">
      <t>トビラ</t>
    </rPh>
    <rPh sb="24" eb="25">
      <t>ノゾ</t>
    </rPh>
    <rPh sb="28" eb="29">
      <t>マタ</t>
    </rPh>
    <rPh sb="30" eb="31">
      <t>ト</t>
    </rPh>
    <rPh sb="32" eb="34">
      <t>イカ</t>
    </rPh>
    <rPh sb="36" eb="37">
      <t>ヒョウ</t>
    </rPh>
    <rPh sb="42" eb="44">
      <t>ジョウヘイ</t>
    </rPh>
    <rPh sb="44" eb="46">
      <t>ボウカ</t>
    </rPh>
    <rPh sb="46" eb="48">
      <t>セツビ</t>
    </rPh>
    <rPh sb="48" eb="49">
      <t>トウ</t>
    </rPh>
    <rPh sb="56" eb="58">
      <t>ホンタイ</t>
    </rPh>
    <rPh sb="58" eb="59">
      <t>オヨ</t>
    </rPh>
    <rPh sb="60" eb="61">
      <t>ワク</t>
    </rPh>
    <rPh sb="62" eb="64">
      <t>レッカ</t>
    </rPh>
    <rPh sb="64" eb="65">
      <t>オヨ</t>
    </rPh>
    <rPh sb="66" eb="68">
      <t>ソンショウ</t>
    </rPh>
    <rPh sb="69" eb="71">
      <t>ジョウキョウ</t>
    </rPh>
    <phoneticPr fontId="7"/>
  </si>
  <si>
    <t>常時閉鎖又は作動した状態にある防火設備又は戸の本体と枠の劣化及び損傷の状況</t>
    <rPh sb="0" eb="4">
      <t>ジョウジヘイサ</t>
    </rPh>
    <rPh sb="4" eb="5">
      <t>マタ</t>
    </rPh>
    <rPh sb="6" eb="8">
      <t>サドウ</t>
    </rPh>
    <rPh sb="10" eb="12">
      <t>ジョウタイ</t>
    </rPh>
    <rPh sb="15" eb="19">
      <t>ボウカセツビ</t>
    </rPh>
    <rPh sb="19" eb="20">
      <t>マタ</t>
    </rPh>
    <rPh sb="21" eb="22">
      <t>ト</t>
    </rPh>
    <rPh sb="23" eb="25">
      <t>ホンタイ</t>
    </rPh>
    <rPh sb="26" eb="27">
      <t>ワク</t>
    </rPh>
    <rPh sb="28" eb="30">
      <t>レッカ</t>
    </rPh>
    <rPh sb="30" eb="31">
      <t>オヨ</t>
    </rPh>
    <rPh sb="32" eb="34">
      <t>ソンショウ</t>
    </rPh>
    <rPh sb="35" eb="37">
      <t>ジョウキョウ</t>
    </rPh>
    <phoneticPr fontId="7"/>
  </si>
  <si>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7"/>
  </si>
  <si>
    <t>常閉防火設備等の閉鎖又は作動の障害となる物品の放置並びに照明器具及び懸垂物等の状況</t>
    <rPh sb="0" eb="2">
      <t>ジョウヘイ</t>
    </rPh>
    <rPh sb="2" eb="4">
      <t>ボウカ</t>
    </rPh>
    <rPh sb="4" eb="6">
      <t>セツビ</t>
    </rPh>
    <rPh sb="6" eb="7">
      <t>トウ</t>
    </rPh>
    <rPh sb="8" eb="10">
      <t>ヘイサ</t>
    </rPh>
    <rPh sb="10" eb="11">
      <t>マタ</t>
    </rPh>
    <rPh sb="12" eb="14">
      <t>サドウ</t>
    </rPh>
    <rPh sb="15" eb="17">
      <t>ショウガイ</t>
    </rPh>
    <rPh sb="20" eb="22">
      <t>ブッピン</t>
    </rPh>
    <rPh sb="23" eb="25">
      <t>ホウチ</t>
    </rPh>
    <rPh sb="25" eb="26">
      <t>ナラ</t>
    </rPh>
    <rPh sb="28" eb="30">
      <t>ショウメイ</t>
    </rPh>
    <rPh sb="30" eb="32">
      <t>キグ</t>
    </rPh>
    <rPh sb="32" eb="33">
      <t>オヨ</t>
    </rPh>
    <rPh sb="34" eb="36">
      <t>ケンスイ</t>
    </rPh>
    <rPh sb="36" eb="37">
      <t>ブツ</t>
    </rPh>
    <rPh sb="37" eb="38">
      <t>ナド</t>
    </rPh>
    <rPh sb="39" eb="41">
      <t>ジョウキョウ</t>
    </rPh>
    <phoneticPr fontId="7"/>
  </si>
  <si>
    <t>常閉防火設備等の閉鎖又は作動の障害となる物品の放置並びに照明器具及び懸垂物等の状況</t>
    <phoneticPr fontId="7"/>
  </si>
  <si>
    <t>常閉閉鎖した状態にある戸の固定の状況</t>
    <rPh sb="0" eb="2">
      <t>ジョウヘイ</t>
    </rPh>
    <rPh sb="2" eb="4">
      <t>ヘイサ</t>
    </rPh>
    <rPh sb="6" eb="8">
      <t>ジョウタイ</t>
    </rPh>
    <rPh sb="11" eb="12">
      <t>ト</t>
    </rPh>
    <rPh sb="13" eb="15">
      <t>コテイ</t>
    </rPh>
    <rPh sb="16" eb="18">
      <t>ジョウキョウ</t>
    </rPh>
    <phoneticPr fontId="7"/>
  </si>
  <si>
    <t>常閉防火扉の本体及び枠の劣化及び損傷の状況</t>
    <rPh sb="0" eb="2">
      <t>ジョウヘイ</t>
    </rPh>
    <rPh sb="2" eb="4">
      <t>ボウカ</t>
    </rPh>
    <rPh sb="4" eb="5">
      <t>トビラ</t>
    </rPh>
    <rPh sb="6" eb="8">
      <t>ホンタイ</t>
    </rPh>
    <rPh sb="8" eb="9">
      <t>オヨ</t>
    </rPh>
    <rPh sb="10" eb="11">
      <t>ワク</t>
    </rPh>
    <rPh sb="12" eb="14">
      <t>レッカ</t>
    </rPh>
    <rPh sb="14" eb="15">
      <t>オヨ</t>
    </rPh>
    <rPh sb="16" eb="18">
      <t>ソンショウ</t>
    </rPh>
    <rPh sb="19" eb="21">
      <t>ジョウキョウ</t>
    </rPh>
    <phoneticPr fontId="2"/>
  </si>
  <si>
    <t>常閉防火扉の閉鎖又は作動の状況</t>
    <rPh sb="0" eb="2">
      <t>ジョウヘイ</t>
    </rPh>
    <rPh sb="2" eb="4">
      <t>ボウカ</t>
    </rPh>
    <rPh sb="4" eb="5">
      <t>トビラ</t>
    </rPh>
    <rPh sb="6" eb="8">
      <t>ヘイサ</t>
    </rPh>
    <rPh sb="8" eb="9">
      <t>マタ</t>
    </rPh>
    <rPh sb="10" eb="12">
      <t>サドウ</t>
    </rPh>
    <rPh sb="13" eb="15">
      <t>ジョウキョウ</t>
    </rPh>
    <phoneticPr fontId="2"/>
  </si>
  <si>
    <t>常閉防火扉の閉鎖又は作動の障害となる物品の放置並びに照明器具及び懸垂物等の状況</t>
    <rPh sb="0" eb="2">
      <t>ジョウヘイ</t>
    </rPh>
    <rPh sb="2" eb="4">
      <t>ボウカ</t>
    </rPh>
    <rPh sb="4" eb="5">
      <t>トビラ</t>
    </rPh>
    <rPh sb="6" eb="8">
      <t>ヘイサ</t>
    </rPh>
    <rPh sb="8" eb="9">
      <t>マタ</t>
    </rPh>
    <rPh sb="10" eb="12">
      <t>サドウ</t>
    </rPh>
    <phoneticPr fontId="2"/>
  </si>
  <si>
    <t>常閉防火扉の固定の状況</t>
    <rPh sb="0" eb="2">
      <t>ジョウヘイ</t>
    </rPh>
    <rPh sb="2" eb="4">
      <t>ボウカ</t>
    </rPh>
    <rPh sb="4" eb="5">
      <t>トビラ</t>
    </rPh>
    <rPh sb="6" eb="8">
      <t>コテイ</t>
    </rPh>
    <rPh sb="9" eb="11">
      <t>ジョウキョウ</t>
    </rPh>
    <phoneticPr fontId="2"/>
  </si>
  <si>
    <t>常閉防火扉の本体及び枠の劣化及び損傷の状況</t>
    <phoneticPr fontId="7"/>
  </si>
  <si>
    <t>常閉防火扉の閉鎖又は作動の状況</t>
    <phoneticPr fontId="7"/>
  </si>
  <si>
    <t>常閉防火扉の固定の状況</t>
    <phoneticPr fontId="7"/>
  </si>
  <si>
    <t>常閉防火扉の閉鎖又は作動の障害となる物品の放置、照明器具、懸垂物等の状況</t>
    <phoneticPr fontId="7"/>
  </si>
  <si>
    <t>照明器具、懸垂物等</t>
    <rPh sb="0" eb="2">
      <t>ショウメイ</t>
    </rPh>
    <rPh sb="2" eb="4">
      <t>キグ</t>
    </rPh>
    <rPh sb="5" eb="7">
      <t>ケンスイ</t>
    </rPh>
    <rPh sb="7" eb="9">
      <t>ブツナド</t>
    </rPh>
    <phoneticPr fontId="7"/>
  </si>
  <si>
    <t xml:space="preserve">（報告書第一面　3.調査者） </t>
    <rPh sb="5" eb="6">
      <t>イチ</t>
    </rPh>
    <rPh sb="10" eb="13">
      <t>チョウサシャ</t>
    </rPh>
    <phoneticPr fontId="3"/>
  </si>
  <si>
    <t xml:space="preserve">（報告書第二面　6.関連図書の整備状況） </t>
    <rPh sb="5" eb="6">
      <t>ニ</t>
    </rPh>
    <phoneticPr fontId="3"/>
  </si>
  <si>
    <t xml:space="preserve">（建築物に関する履歴事項等） </t>
    <rPh sb="1" eb="4">
      <t>ケンチクブツ</t>
    </rPh>
    <rPh sb="5" eb="6">
      <t>カン</t>
    </rPh>
    <rPh sb="8" eb="12">
      <t>リレキジコウ</t>
    </rPh>
    <rPh sb="12" eb="13">
      <t>ナド</t>
    </rPh>
    <phoneticPr fontId="3"/>
  </si>
  <si>
    <t xml:space="preserve">（建築物に関する履歴事項等、調査結果表2(11)） </t>
    <rPh sb="1" eb="4">
      <t>ケンチクブツ</t>
    </rPh>
    <rPh sb="5" eb="6">
      <t>カン</t>
    </rPh>
    <rPh sb="8" eb="12">
      <t>リレキジコウ</t>
    </rPh>
    <rPh sb="12" eb="13">
      <t>ナド</t>
    </rPh>
    <rPh sb="14" eb="19">
      <t>チョウサケッカヒョウ</t>
    </rPh>
    <phoneticPr fontId="3"/>
  </si>
  <si>
    <t xml:space="preserve">（報告書第三面　3.石綿を添加した建築材料の調査状況、調査結果表4(44)～(47)） </t>
    <rPh sb="5" eb="6">
      <t>サン</t>
    </rPh>
    <rPh sb="10" eb="12">
      <t>セキメン</t>
    </rPh>
    <rPh sb="13" eb="15">
      <t>テンカ</t>
    </rPh>
    <rPh sb="17" eb="21">
      <t>ケンチクザイリョウ</t>
    </rPh>
    <rPh sb="22" eb="26">
      <t>チョウサジョウキョウ</t>
    </rPh>
    <rPh sb="27" eb="32">
      <t>チョウサケッカヒョウ</t>
    </rPh>
    <phoneticPr fontId="3"/>
  </si>
  <si>
    <t xml:space="preserve">（報告書第三面　4.耐震診断及び耐震改修の調査状況） </t>
    <rPh sb="5" eb="6">
      <t>サン</t>
    </rPh>
    <rPh sb="10" eb="12">
      <t>タイシン</t>
    </rPh>
    <rPh sb="12" eb="14">
      <t>シンダン</t>
    </rPh>
    <rPh sb="14" eb="15">
      <t>オヨ</t>
    </rPh>
    <rPh sb="16" eb="18">
      <t>タイシン</t>
    </rPh>
    <rPh sb="18" eb="20">
      <t>カイシュウ</t>
    </rPh>
    <rPh sb="21" eb="23">
      <t>チョウサ</t>
    </rPh>
    <rPh sb="23" eb="25">
      <t>ジョウキョウ</t>
    </rPh>
    <phoneticPr fontId="3"/>
  </si>
  <si>
    <t xml:space="preserve">（報告書第一面　4.報告対象建築物） </t>
    <rPh sb="5" eb="6">
      <t>イチ</t>
    </rPh>
    <phoneticPr fontId="3"/>
  </si>
  <si>
    <t xml:space="preserve">（報告書第一面　1.所有者・2.管理者） </t>
    <rPh sb="5" eb="6">
      <t>イチ</t>
    </rPh>
    <rPh sb="10" eb="13">
      <t>ショユウシャ</t>
    </rPh>
    <rPh sb="16" eb="19">
      <t>カンリシャ</t>
    </rPh>
    <phoneticPr fontId="3"/>
  </si>
  <si>
    <r>
      <t>窓口提出　　</t>
    </r>
    <r>
      <rPr>
        <b/>
        <sz val="10"/>
        <color rgb="FFFF0000"/>
        <rFont val="Meiryo UI"/>
        <family val="3"/>
        <charset val="128"/>
      </rPr>
      <t>～11月末まで。以降はオンライン提出のみになります。</t>
    </r>
    <rPh sb="0" eb="2">
      <t>マドグチ</t>
    </rPh>
    <rPh sb="2" eb="4">
      <t>テイシュツ</t>
    </rPh>
    <rPh sb="9" eb="10">
      <t>ガツ</t>
    </rPh>
    <rPh sb="10" eb="11">
      <t>マツ</t>
    </rPh>
    <rPh sb="14" eb="16">
      <t>イコウ</t>
    </rPh>
    <rPh sb="22" eb="24">
      <t>テイシュツ</t>
    </rPh>
    <phoneticPr fontId="3"/>
  </si>
  <si>
    <r>
      <t>受付時間：土日祝を除く 9:30～11:30 / 13:</t>
    </r>
    <r>
      <rPr>
        <sz val="10"/>
        <rFont val="Meiryo UI"/>
        <family val="3"/>
        <charset val="128"/>
      </rPr>
      <t>00～</t>
    </r>
    <r>
      <rPr>
        <sz val="11"/>
        <rFont val="Meiryo UI"/>
        <family val="3"/>
        <charset val="128"/>
      </rPr>
      <t>15:00</t>
    </r>
    <phoneticPr fontId="3"/>
  </si>
  <si>
    <t>※赤枠R7年度より変更があったもの</t>
    <rPh sb="1" eb="3">
      <t>アカワク</t>
    </rPh>
    <rPh sb="5" eb="7">
      <t>ネンド</t>
    </rPh>
    <rPh sb="9" eb="11">
      <t>ヘンコウ</t>
    </rPh>
    <phoneticPr fontId="3"/>
  </si>
  <si>
    <t>令第112条第1項、第4項、第5項、第7項から第10項までの各項に規定する区画の状況（面積区画）</t>
    <rPh sb="10" eb="11">
      <t>ダイ</t>
    </rPh>
    <rPh sb="12" eb="13">
      <t>コウ</t>
    </rPh>
    <rPh sb="14" eb="15">
      <t>ダイ</t>
    </rPh>
    <rPh sb="16" eb="17">
      <t>コウ</t>
    </rPh>
    <rPh sb="40" eb="42">
      <t>ジョウキョウ</t>
    </rPh>
    <rPh sb="43" eb="47">
      <t>メンセキクカク</t>
    </rPh>
    <phoneticPr fontId="7"/>
  </si>
  <si>
    <t>非常用ELVの乗降ロビー等の物品の放置の状況</t>
    <phoneticPr fontId="7"/>
  </si>
  <si>
    <t>免震構造建築物の上部構造の可動の状況</t>
    <phoneticPr fontId="7"/>
  </si>
  <si>
    <t>6 　次回（R10年）外壁</t>
    <rPh sb="3" eb="5">
      <t>ジカイ</t>
    </rPh>
    <rPh sb="9" eb="10">
      <t>ネン</t>
    </rPh>
    <rPh sb="11" eb="13">
      <t>ガイヘキ</t>
    </rPh>
    <phoneticPr fontId="3"/>
  </si>
  <si>
    <t>）</t>
    <phoneticPr fontId="1"/>
  </si>
  <si>
    <t>建築基準法に基づき設置されているスプリンクラー設備のみが対象です。</t>
    <phoneticPr fontId="7"/>
  </si>
  <si>
    <t>概要書6.ヘ</t>
    <rPh sb="0" eb="3">
      <t>ガイヨウショ</t>
    </rPh>
    <phoneticPr fontId="3"/>
  </si>
  <si>
    <t>G61C前回調査</t>
    <rPh sb="4" eb="8">
      <t>ゼンカイチョウサ</t>
    </rPh>
    <phoneticPr fontId="3"/>
  </si>
  <si>
    <t>←R7追加</t>
    <rPh sb="3" eb="5">
      <t>ツイカ</t>
    </rPh>
    <phoneticPr fontId="3"/>
  </si>
  <si>
    <t>(3)</t>
    <phoneticPr fontId="3"/>
  </si>
  <si>
    <t>*7(1)</t>
    <phoneticPr fontId="7"/>
  </si>
  <si>
    <t>令和6年国土交通省告示第284号第1第1号又は第2号二に規定するスプリンクラー設備</t>
    <rPh sb="0" eb="2">
      <t>レイワ</t>
    </rPh>
    <rPh sb="3" eb="4">
      <t>ネン</t>
    </rPh>
    <rPh sb="4" eb="6">
      <t>コクド</t>
    </rPh>
    <rPh sb="6" eb="9">
      <t>コウツウショウ</t>
    </rPh>
    <rPh sb="9" eb="11">
      <t>コクジ</t>
    </rPh>
    <rPh sb="11" eb="12">
      <t>ダイ</t>
    </rPh>
    <rPh sb="15" eb="16">
      <t>ゴウ</t>
    </rPh>
    <rPh sb="16" eb="17">
      <t>ダイ</t>
    </rPh>
    <rPh sb="18" eb="19">
      <t>ダイ</t>
    </rPh>
    <rPh sb="20" eb="21">
      <t>ゴウ</t>
    </rPh>
    <rPh sb="21" eb="22">
      <t>マタ</t>
    </rPh>
    <rPh sb="23" eb="24">
      <t>ダイ</t>
    </rPh>
    <rPh sb="25" eb="26">
      <t>ゴウ</t>
    </rPh>
    <rPh sb="26" eb="27">
      <t>ニ</t>
    </rPh>
    <rPh sb="28" eb="30">
      <t>キテイ</t>
    </rPh>
    <rPh sb="39" eb="41">
      <t>セツビ</t>
    </rPh>
    <phoneticPr fontId="7"/>
  </si>
  <si>
    <t>*7(6)</t>
    <phoneticPr fontId="7"/>
  </si>
  <si>
    <t>*7(7)</t>
    <phoneticPr fontId="7"/>
  </si>
  <si>
    <t>換気設備の作動の状況</t>
    <phoneticPr fontId="7"/>
  </si>
  <si>
    <t>換気の妨げとなる物品の放置の状況</t>
    <phoneticPr fontId="7"/>
  </si>
  <si>
    <t>付室等の排煙設備の作動の状況</t>
  </si>
  <si>
    <t>付室等の排煙設備の作動の状況</t>
    <phoneticPr fontId="7"/>
  </si>
  <si>
    <t>(20)</t>
    <phoneticPr fontId="7"/>
  </si>
  <si>
    <t>*7(8)</t>
    <phoneticPr fontId="7"/>
  </si>
  <si>
    <t>可動式防煙壁の作動の状況</t>
    <phoneticPr fontId="7"/>
  </si>
  <si>
    <t>*7(9)</t>
    <phoneticPr fontId="7"/>
  </si>
  <si>
    <t>*7(10)</t>
    <phoneticPr fontId="7"/>
  </si>
  <si>
    <t>排煙設備の作動の状況</t>
    <phoneticPr fontId="7"/>
  </si>
  <si>
    <t>*7(11)</t>
    <phoneticPr fontId="7"/>
  </si>
  <si>
    <t>乗降ロビー等の排煙設備の作動の状況</t>
    <phoneticPr fontId="7"/>
  </si>
  <si>
    <t>*7(12)</t>
    <phoneticPr fontId="7"/>
  </si>
  <si>
    <t>*7(13)</t>
    <phoneticPr fontId="7"/>
  </si>
  <si>
    <t>照明の妨げとなる物品の放置の状況</t>
  </si>
  <si>
    <t>(1)～(13)</t>
    <phoneticPr fontId="7"/>
  </si>
  <si>
    <t>国土交通省告示282号第２に規定する特定行政庁が付加した内容（上記１～５内＊番号に記載の内容）</t>
    <rPh sb="0" eb="2">
      <t>コクド</t>
    </rPh>
    <rPh sb="2" eb="5">
      <t>コウツウショウ</t>
    </rPh>
    <rPh sb="5" eb="7">
      <t>コクジ</t>
    </rPh>
    <rPh sb="10" eb="11">
      <t>ゴウ</t>
    </rPh>
    <rPh sb="11" eb="12">
      <t>ダイ</t>
    </rPh>
    <rPh sb="14" eb="16">
      <t>キテイ</t>
    </rPh>
    <rPh sb="18" eb="20">
      <t>トクテイ</t>
    </rPh>
    <rPh sb="20" eb="23">
      <t>ギョウセイチョウ</t>
    </rPh>
    <rPh sb="24" eb="26">
      <t>フカ</t>
    </rPh>
    <rPh sb="28" eb="30">
      <t>ナイヨウ</t>
    </rPh>
    <rPh sb="31" eb="33">
      <t>ジョウキ</t>
    </rPh>
    <rPh sb="36" eb="37">
      <t>ナイ</t>
    </rPh>
    <rPh sb="38" eb="40">
      <t>バンゴウ</t>
    </rPh>
    <rPh sb="41" eb="43">
      <t>キサイ</t>
    </rPh>
    <rPh sb="44" eb="46">
      <t>ナイヨウ</t>
    </rPh>
    <phoneticPr fontId="2"/>
  </si>
  <si>
    <t>有機系接着剤張り工法による外壁タイルの劣化及び損傷の状況（引張接着試験による調査の場合）</t>
    <rPh sb="0" eb="2">
      <t>ユウキ</t>
    </rPh>
    <rPh sb="2" eb="3">
      <t>ケイ</t>
    </rPh>
    <rPh sb="3" eb="6">
      <t>セッチャクザイ</t>
    </rPh>
    <rPh sb="6" eb="7">
      <t>ハ</t>
    </rPh>
    <rPh sb="8" eb="10">
      <t>コウホウ</t>
    </rPh>
    <rPh sb="13" eb="15">
      <t>ガイヘキ</t>
    </rPh>
    <rPh sb="19" eb="21">
      <t>レッカ</t>
    </rPh>
    <rPh sb="21" eb="22">
      <t>オヨ</t>
    </rPh>
    <rPh sb="23" eb="25">
      <t>ソンショウ</t>
    </rPh>
    <rPh sb="26" eb="28">
      <t>ジョウキョウ</t>
    </rPh>
    <rPh sb="29" eb="31">
      <t>ヒッパリ</t>
    </rPh>
    <rPh sb="31" eb="33">
      <t>セッチャク</t>
    </rPh>
    <rPh sb="33" eb="35">
      <t>シケン</t>
    </rPh>
    <rPh sb="38" eb="40">
      <t>チョウサ</t>
    </rPh>
    <rPh sb="41" eb="43">
      <t>バアイ</t>
    </rPh>
    <phoneticPr fontId="5"/>
  </si>
  <si>
    <t>調査結果については、上記に記載のこと</t>
    <rPh sb="0" eb="2">
      <t>チョウサ</t>
    </rPh>
    <rPh sb="2" eb="4">
      <t>ケッカ</t>
    </rPh>
    <rPh sb="10" eb="12">
      <t>ジョウキ</t>
    </rPh>
    <rPh sb="13" eb="15">
      <t>キサイ</t>
    </rPh>
    <phoneticPr fontId="3"/>
  </si>
  <si>
    <t>付室等の排煙設備の設置の状況</t>
    <phoneticPr fontId="7"/>
  </si>
  <si>
    <t>非常用ELVの乗降ロビー等の排煙設備の作動の状況</t>
    <phoneticPr fontId="7"/>
  </si>
  <si>
    <t>非常用の照明装置の作動の状況</t>
    <phoneticPr fontId="7"/>
  </si>
  <si>
    <t>有機系接着剤張り工法による外壁タイルの劣化及び損傷の状況</t>
    <phoneticPr fontId="7"/>
  </si>
  <si>
    <t>各階の主要な常閉防火扉の昭和48年建設省告示第2563号第1第1号ロに規定する基準への適合の状況</t>
    <rPh sb="10" eb="11">
      <t>トビラ</t>
    </rPh>
    <phoneticPr fontId="7"/>
  </si>
  <si>
    <t>各階の主要な常閉防火扉の昭和48年建設省告示第2563号第1第1号ロへの適合の状況</t>
    <phoneticPr fontId="7"/>
  </si>
  <si>
    <t xml:space="preserve"> </t>
    <phoneticPr fontId="7"/>
  </si>
  <si>
    <t>防火扉又は戸の開放方向</t>
    <rPh sb="0" eb="2">
      <t>ボウカ</t>
    </rPh>
    <rPh sb="2" eb="3">
      <t>トビラ</t>
    </rPh>
    <rPh sb="3" eb="4">
      <t>マタ</t>
    </rPh>
    <rPh sb="5" eb="6">
      <t>ト</t>
    </rPh>
    <rPh sb="7" eb="9">
      <t>カイホウ</t>
    </rPh>
    <rPh sb="9" eb="11">
      <t>ホウコウ</t>
    </rPh>
    <phoneticPr fontId="7"/>
  </si>
  <si>
    <t>乗降ロビー等の外気に向かって開くことができる窓の状況</t>
    <rPh sb="0" eb="2">
      <t>ジョウコウ</t>
    </rPh>
    <rPh sb="5" eb="6">
      <t>トウ</t>
    </rPh>
    <rPh sb="24" eb="26">
      <t>ジョウキョウ</t>
    </rPh>
    <phoneticPr fontId="7"/>
  </si>
  <si>
    <t>非常用ELVの乗降ロビー等の外気に向かって開くことができる窓の状況</t>
    <rPh sb="7" eb="9">
      <t>ジョウコウ</t>
    </rPh>
    <rPh sb="12" eb="13">
      <t>トウ</t>
    </rPh>
    <rPh sb="31" eb="33">
      <t>ジョウキョウ</t>
    </rPh>
    <phoneticPr fontId="7"/>
  </si>
  <si>
    <t/>
  </si>
  <si>
    <t>*7(1)</t>
    <phoneticPr fontId="3"/>
  </si>
  <si>
    <t>*7(2)</t>
  </si>
  <si>
    <t>*7(3)</t>
  </si>
  <si>
    <t>*7(4)</t>
  </si>
  <si>
    <t>*7(5)</t>
  </si>
  <si>
    <t>*7(6)</t>
  </si>
  <si>
    <t>*7(7)</t>
  </si>
  <si>
    <t>*7(8)</t>
  </si>
  <si>
    <t>*7(9)</t>
  </si>
  <si>
    <t>*7(10)</t>
  </si>
  <si>
    <t>*7(11)</t>
  </si>
  <si>
    <t>*7(12)</t>
  </si>
  <si>
    <t>*7(13)</t>
  </si>
  <si>
    <t>昭和56年6月1日以降の新耐震基準に適合している。</t>
    <rPh sb="0" eb="2">
      <t>ショウワ</t>
    </rPh>
    <rPh sb="4" eb="5">
      <t>ネン</t>
    </rPh>
    <rPh sb="6" eb="7">
      <t>ガツ</t>
    </rPh>
    <rPh sb="8" eb="9">
      <t>ヒ</t>
    </rPh>
    <rPh sb="9" eb="11">
      <t>イコウ</t>
    </rPh>
    <rPh sb="12" eb="13">
      <t>シン</t>
    </rPh>
    <rPh sb="13" eb="17">
      <t>タイシンキジュン</t>
    </rPh>
    <rPh sb="18" eb="20">
      <t>テキゴウ</t>
    </rPh>
    <phoneticPr fontId="3"/>
  </si>
  <si>
    <t>昭和56年6月1日以降の新耐震基準に適合していないため、適合状況や耐震診断、耐震改修の必要性等</t>
    <rPh sb="0" eb="2">
      <t>ショウワ</t>
    </rPh>
    <rPh sb="4" eb="5">
      <t>ネン</t>
    </rPh>
    <rPh sb="6" eb="7">
      <t>ガツ</t>
    </rPh>
    <rPh sb="8" eb="9">
      <t>ヒ</t>
    </rPh>
    <rPh sb="9" eb="11">
      <t>イコウ</t>
    </rPh>
    <rPh sb="12" eb="13">
      <t>シン</t>
    </rPh>
    <rPh sb="46" eb="47">
      <t>ナド</t>
    </rPh>
    <phoneticPr fontId="3"/>
  </si>
  <si>
    <t>全面打診等調査の必要性・経過年数・部分打診の結果等について、所有者又は管理者に説明を行った。</t>
    <rPh sb="0" eb="4">
      <t>ゼンメンダシン</t>
    </rPh>
    <rPh sb="4" eb="5">
      <t>ナド</t>
    </rPh>
    <rPh sb="5" eb="7">
      <t>チョウサ</t>
    </rPh>
    <rPh sb="8" eb="11">
      <t>ヒツヨウセイ</t>
    </rPh>
    <rPh sb="12" eb="16">
      <t>ケイカネンスウ</t>
    </rPh>
    <rPh sb="17" eb="19">
      <t>ブブン</t>
    </rPh>
    <rPh sb="19" eb="21">
      <t>ダシン</t>
    </rPh>
    <rPh sb="22" eb="24">
      <t>ケッカ</t>
    </rPh>
    <phoneticPr fontId="3"/>
  </si>
  <si>
    <t>*7(13)</t>
    <phoneticPr fontId="3"/>
  </si>
  <si>
    <t>*7(2)</t>
    <phoneticPr fontId="3"/>
  </si>
  <si>
    <t>*7(3)</t>
    <phoneticPr fontId="3"/>
  </si>
  <si>
    <t>7(14)</t>
    <phoneticPr fontId="3"/>
  </si>
  <si>
    <t>6(4)</t>
    <phoneticPr fontId="3"/>
  </si>
  <si>
    <t>6(6)</t>
    <phoneticPr fontId="3"/>
  </si>
  <si>
    <t>6(8)</t>
    <phoneticPr fontId="3"/>
  </si>
  <si>
    <t>(10)</t>
    <phoneticPr fontId="3"/>
  </si>
  <si>
    <t>(11)</t>
    <phoneticPr fontId="3"/>
  </si>
  <si>
    <t>(45)</t>
    <phoneticPr fontId="3"/>
  </si>
  <si>
    <t>*7(2)</t>
    <phoneticPr fontId="3"/>
  </si>
  <si>
    <t>*7(3)</t>
    <phoneticPr fontId="3"/>
  </si>
  <si>
    <t>*7(2)</t>
    <phoneticPr fontId="7"/>
  </si>
  <si>
    <t>*7(3)</t>
    <phoneticPr fontId="7"/>
  </si>
  <si>
    <t>*7(4)</t>
    <phoneticPr fontId="7"/>
  </si>
  <si>
    <t>*7(5)</t>
    <phoneticPr fontId="7"/>
  </si>
  <si>
    <t>常時閉鎖した状態にある戸の固定の状況</t>
    <rPh sb="0" eb="1">
      <t>ジョウ</t>
    </rPh>
    <rPh sb="1" eb="2">
      <t>ジ</t>
    </rPh>
    <rPh sb="2" eb="4">
      <t>ヘイサ</t>
    </rPh>
    <rPh sb="6" eb="8">
      <t>ジョウタイ</t>
    </rPh>
    <rPh sb="11" eb="12">
      <t>ト</t>
    </rPh>
    <rPh sb="13" eb="15">
      <t>コテイ</t>
    </rPh>
    <phoneticPr fontId="7"/>
  </si>
  <si>
    <r>
      <rPr>
        <sz val="9"/>
        <color rgb="FFFF0000"/>
        <rFont val="Meiryo UI"/>
        <family val="3"/>
        <charset val="128"/>
      </rPr>
      <t>(26)～(27)</t>
    </r>
    <r>
      <rPr>
        <b/>
        <sz val="9"/>
        <color rgb="FFFF0000"/>
        <rFont val="Meiryo UI"/>
        <family val="3"/>
        <charset val="128"/>
      </rPr>
      <t>随閉・常閉防火設備</t>
    </r>
    <r>
      <rPr>
        <sz val="9"/>
        <color rgb="FFFF0000"/>
        <rFont val="Meiryo UI"/>
        <family val="3"/>
        <charset val="128"/>
      </rPr>
      <t>の</t>
    </r>
    <r>
      <rPr>
        <b/>
        <sz val="9"/>
        <color rgb="FFFF0000"/>
        <rFont val="Meiryo UI"/>
        <family val="3"/>
        <charset val="128"/>
      </rPr>
      <t>両方</t>
    </r>
    <r>
      <rPr>
        <sz val="9"/>
        <color rgb="FFFF0000"/>
        <rFont val="Meiryo UI"/>
        <family val="3"/>
        <charset val="128"/>
      </rPr>
      <t>が対象</t>
    </r>
    <r>
      <rPr>
        <sz val="9"/>
        <color rgb="FF0070C0"/>
        <rFont val="Meiryo UI"/>
        <family val="3"/>
        <charset val="128"/>
      </rPr>
      <t xml:space="preserve">
　　S49/1/1　竪穴区画の防火設備には温度ヒューズ使用不可。
</t>
    </r>
    <r>
      <rPr>
        <sz val="9"/>
        <color rgb="FFFF0000"/>
        <rFont val="Meiryo UI"/>
        <family val="3"/>
        <charset val="128"/>
      </rPr>
      <t xml:space="preserve">
(28)避難経路上の防火扉・くぐり戸に係る項目です。
</t>
    </r>
    <r>
      <rPr>
        <sz val="9"/>
        <color rgb="FF0070C0"/>
        <rFont val="Meiryo UI"/>
        <family val="3"/>
        <charset val="128"/>
      </rPr>
      <t xml:space="preserve">
</t>
    </r>
    <r>
      <rPr>
        <b/>
        <sz val="9"/>
        <color rgb="FFFF0000"/>
        <rFont val="Meiryo UI"/>
        <family val="3"/>
        <charset val="128"/>
      </rPr>
      <t>(29)～(31)は防火扉を除く常閉防火設備等のみ</t>
    </r>
    <r>
      <rPr>
        <sz val="9"/>
        <color rgb="FFFF0000"/>
        <rFont val="Meiryo UI"/>
        <family val="3"/>
        <charset val="128"/>
      </rPr>
      <t>対象です。</t>
    </r>
    <r>
      <rPr>
        <b/>
        <sz val="9"/>
        <color rgb="FFFF0000"/>
        <rFont val="Meiryo UI"/>
        <family val="3"/>
        <charset val="128"/>
      </rPr>
      <t>常閉防火扉は*7(2)～*7(4)に記載</t>
    </r>
    <r>
      <rPr>
        <sz val="9"/>
        <color rgb="FFFF0000"/>
        <rFont val="Meiryo UI"/>
        <family val="3"/>
        <charset val="128"/>
      </rPr>
      <t xml:space="preserve">してください。
(28)で随閉防火設備に関る指摘がある場合は、防火設備検査で報告してください。
防火設備対象外の施設等で特殊建築物等定期調査報告書に掲載する必要がある場合は、報告書第一面の特記事項欄に記載してください。
</t>
    </r>
    <r>
      <rPr>
        <sz val="9"/>
        <color rgb="FF0070C0"/>
        <rFont val="Meiryo UI"/>
        <family val="3"/>
        <charset val="128"/>
      </rPr>
      <t xml:space="preserve">
</t>
    </r>
    <rPh sb="22" eb="24">
      <t>タイショウ</t>
    </rPh>
    <rPh sb="71" eb="72">
      <t>トビラ</t>
    </rPh>
    <rPh sb="76" eb="77">
      <t>ド</t>
    </rPh>
    <rPh sb="97" eb="100">
      <t>ボウカトビラ</t>
    </rPh>
    <rPh sb="101" eb="102">
      <t>ノゾ</t>
    </rPh>
    <rPh sb="109" eb="110">
      <t>ナド</t>
    </rPh>
    <rPh sb="135" eb="137">
      <t>キサイ</t>
    </rPh>
    <rPh sb="196" eb="197">
      <t>ナド</t>
    </rPh>
    <rPh sb="198" eb="200">
      <t>トクシュ</t>
    </rPh>
    <rPh sb="200" eb="203">
      <t>ケンチクブツ</t>
    </rPh>
    <rPh sb="203" eb="204">
      <t>ナド</t>
    </rPh>
    <rPh sb="204" eb="206">
      <t>テイキ</t>
    </rPh>
    <rPh sb="206" eb="208">
      <t>チョウサ</t>
    </rPh>
    <phoneticPr fontId="7"/>
  </si>
  <si>
    <t>その他の特記事項が結果表から転記されるように修正</t>
    <rPh sb="2" eb="3">
      <t>タ</t>
    </rPh>
    <rPh sb="4" eb="8">
      <t>トッキジコウ</t>
    </rPh>
    <rPh sb="9" eb="12">
      <t>ケッカヒョウ</t>
    </rPh>
    <rPh sb="14" eb="16">
      <t>テンキ</t>
    </rPh>
    <rPh sb="22" eb="24">
      <t>シュウセイ</t>
    </rPh>
    <phoneticPr fontId="3"/>
  </si>
  <si>
    <r>
      <t>「要是正の指摘あり」のうち、既存不適格項目以外の項目について、早急に改善し、「改善報告書」</t>
    </r>
    <r>
      <rPr>
        <sz val="11"/>
        <color theme="1"/>
        <rFont val="ＭＳ Ｐ明朝"/>
        <family val="1"/>
        <charset val="128"/>
        <scheme val="minor"/>
      </rPr>
      <t>（外壁全面打診調査未実施の場合は「外壁調査報告書」）を提出してください。</t>
    </r>
    <rPh sb="1" eb="2">
      <t>ヨウ</t>
    </rPh>
    <rPh sb="2" eb="4">
      <t>ゼセイ</t>
    </rPh>
    <rPh sb="5" eb="7">
      <t>シテキ</t>
    </rPh>
    <rPh sb="14" eb="16">
      <t>キゾン</t>
    </rPh>
    <rPh sb="16" eb="19">
      <t>フテキカク</t>
    </rPh>
    <rPh sb="19" eb="21">
      <t>コウモク</t>
    </rPh>
    <rPh sb="21" eb="23">
      <t>イガイ</t>
    </rPh>
    <rPh sb="24" eb="26">
      <t>コウモク</t>
    </rPh>
    <rPh sb="31" eb="33">
      <t>ソウキュウ</t>
    </rPh>
    <rPh sb="34" eb="36">
      <t>カイゼン</t>
    </rPh>
    <rPh sb="39" eb="41">
      <t>カイゼン</t>
    </rPh>
    <rPh sb="41" eb="44">
      <t>ホウコクショ</t>
    </rPh>
    <rPh sb="46" eb="48">
      <t>ガイヘキ</t>
    </rPh>
    <rPh sb="48" eb="54">
      <t>ゼンメンダシンチョウサ</t>
    </rPh>
    <rPh sb="54" eb="57">
      <t>ミジッシ</t>
    </rPh>
    <rPh sb="58" eb="60">
      <t>バアイ</t>
    </rPh>
    <rPh sb="62" eb="66">
      <t>ガイヘキチョウサ</t>
    </rPh>
    <rPh sb="66" eb="69">
      <t>ホウコクショ</t>
    </rPh>
    <rPh sb="72" eb="74">
      <t>テイシュツ</t>
    </rPh>
    <phoneticPr fontId="3"/>
  </si>
  <si>
    <r>
      <t>起算時</t>
    </r>
    <r>
      <rPr>
        <vertAlign val="superscript"/>
        <sz val="11"/>
        <color theme="1"/>
        <rFont val="ＭＳ Ｐ明朝"/>
        <family val="1"/>
        <charset val="128"/>
        <scheme val="minor"/>
      </rPr>
      <t>※</t>
    </r>
    <r>
      <rPr>
        <sz val="11"/>
        <color theme="1"/>
        <rFont val="ＭＳ Ｐ明朝"/>
        <family val="1"/>
        <charset val="128"/>
        <scheme val="minor"/>
      </rPr>
      <t>から10年を経過した時点より3年以内に外壁改修又は外壁の全面打診等を行ってください。</t>
    </r>
    <rPh sb="0" eb="2">
      <t>キサン</t>
    </rPh>
    <rPh sb="2" eb="3">
      <t>ジ</t>
    </rPh>
    <rPh sb="8" eb="9">
      <t>ネン</t>
    </rPh>
    <rPh sb="10" eb="12">
      <t>ケイカ</t>
    </rPh>
    <rPh sb="14" eb="15">
      <t>トキ</t>
    </rPh>
    <rPh sb="15" eb="16">
      <t>テン</t>
    </rPh>
    <rPh sb="29" eb="31">
      <t>ガイヘキ</t>
    </rPh>
    <phoneticPr fontId="3"/>
  </si>
  <si>
    <r>
      <t>次回、起算時</t>
    </r>
    <r>
      <rPr>
        <vertAlign val="superscript"/>
        <sz val="11"/>
        <color theme="1"/>
        <rFont val="ＭＳ Ｐ明朝"/>
        <family val="1"/>
        <charset val="128"/>
        <scheme val="minor"/>
      </rPr>
      <t>※</t>
    </r>
    <r>
      <rPr>
        <sz val="11"/>
        <color theme="1"/>
        <rFont val="ＭＳ Ｐ明朝"/>
        <family val="1"/>
        <charset val="128"/>
        <scheme val="minor"/>
      </rPr>
      <t>から10年を超える報告となる場合は、外壁の全面打診等を行った上で報告してください</t>
    </r>
    <r>
      <rPr>
        <sz val="10"/>
        <color theme="1"/>
        <rFont val="ＭＳ Ｐ明朝"/>
        <family val="1"/>
        <charset val="128"/>
        <scheme val="minor"/>
      </rPr>
      <t>（起算時から13年以内に外壁改修等が行われることが確実である場合は不要です。）。</t>
    </r>
    <rPh sb="0" eb="2">
      <t>ジカイ</t>
    </rPh>
    <rPh sb="3" eb="6">
      <t>キサンジ</t>
    </rPh>
    <rPh sb="11" eb="12">
      <t>ネン</t>
    </rPh>
    <rPh sb="13" eb="14">
      <t>コ</t>
    </rPh>
    <rPh sb="16" eb="18">
      <t>ホウコク</t>
    </rPh>
    <rPh sb="21" eb="23">
      <t>バアイ</t>
    </rPh>
    <rPh sb="25" eb="27">
      <t>ガイヘキ</t>
    </rPh>
    <rPh sb="28" eb="30">
      <t>ゼンメン</t>
    </rPh>
    <rPh sb="30" eb="32">
      <t>ダシン</t>
    </rPh>
    <rPh sb="32" eb="33">
      <t>トウ</t>
    </rPh>
    <rPh sb="34" eb="35">
      <t>オコナ</t>
    </rPh>
    <rPh sb="37" eb="38">
      <t>ウエ</t>
    </rPh>
    <rPh sb="39" eb="41">
      <t>ホウコク</t>
    </rPh>
    <rPh sb="48" eb="51">
      <t>キサンジ</t>
    </rPh>
    <rPh sb="55" eb="58">
      <t>ネンイナイ</t>
    </rPh>
    <rPh sb="59" eb="61">
      <t>ガイヘキ</t>
    </rPh>
    <rPh sb="61" eb="63">
      <t>カイシュウ</t>
    </rPh>
    <rPh sb="63" eb="64">
      <t>トウ</t>
    </rPh>
    <rPh sb="65" eb="66">
      <t>オコナ</t>
    </rPh>
    <rPh sb="72" eb="74">
      <t>カクジツ</t>
    </rPh>
    <rPh sb="77" eb="79">
      <t>バアイ</t>
    </rPh>
    <rPh sb="80" eb="82">
      <t>フヨウ</t>
    </rPh>
    <phoneticPr fontId="3"/>
  </si>
  <si>
    <t>要是正等の指摘がなく支障ありませんので、これからも良好な維持管理に努めてください。</t>
    <rPh sb="0" eb="1">
      <t>ヨウ</t>
    </rPh>
    <rPh sb="1" eb="3">
      <t>ゼセイ</t>
    </rPh>
    <rPh sb="3" eb="4">
      <t>トウ</t>
    </rPh>
    <rPh sb="5" eb="7">
      <t>シテキ</t>
    </rPh>
    <rPh sb="10" eb="12">
      <t>シショウ</t>
    </rPh>
    <rPh sb="25" eb="27">
      <t>リョウコウ</t>
    </rPh>
    <rPh sb="28" eb="30">
      <t>イジ</t>
    </rPh>
    <rPh sb="30" eb="32">
      <t>カンリ</t>
    </rPh>
    <rPh sb="33" eb="34">
      <t>ツト</t>
    </rPh>
    <phoneticPr fontId="3"/>
  </si>
  <si>
    <t>歩行者等の安全を確保するための対策を講じた上で、外壁の全面打診等調査を早急に行い、結果を報告してください。</t>
    <rPh sb="0" eb="4">
      <t>ホコウシャトウ</t>
    </rPh>
    <rPh sb="5" eb="7">
      <t>アンゼン</t>
    </rPh>
    <rPh sb="8" eb="10">
      <t>カクホ</t>
    </rPh>
    <rPh sb="15" eb="17">
      <t>タイサク</t>
    </rPh>
    <rPh sb="18" eb="19">
      <t>コウ</t>
    </rPh>
    <rPh sb="21" eb="22">
      <t>ウエ</t>
    </rPh>
    <rPh sb="24" eb="26">
      <t>ガイヘキ</t>
    </rPh>
    <rPh sb="27" eb="29">
      <t>ゼンメン</t>
    </rPh>
    <rPh sb="29" eb="31">
      <t>ダシン</t>
    </rPh>
    <rPh sb="31" eb="32">
      <t>ナド</t>
    </rPh>
    <rPh sb="32" eb="34">
      <t>チョウサ</t>
    </rPh>
    <rPh sb="35" eb="37">
      <t>ソウキュウ</t>
    </rPh>
    <rPh sb="38" eb="39">
      <t>オコナ</t>
    </rPh>
    <rPh sb="41" eb="43">
      <t>ケッカ</t>
    </rPh>
    <rPh sb="44" eb="46">
      <t>ホウコク</t>
    </rPh>
    <phoneticPr fontId="3"/>
  </si>
  <si>
    <t>防火設備又は戸</t>
    <rPh sb="0" eb="2">
      <t>ボウカ</t>
    </rPh>
    <rPh sb="2" eb="4">
      <t>セツビ</t>
    </rPh>
    <rPh sb="4" eb="5">
      <t>マタ</t>
    </rPh>
    <rPh sb="6" eb="7">
      <t>ト</t>
    </rPh>
    <phoneticPr fontId="7"/>
  </si>
  <si>
    <t>（26）から（32）</t>
    <phoneticPr fontId="7"/>
  </si>
  <si>
    <t>（33）</t>
    <phoneticPr fontId="7"/>
  </si>
  <si>
    <t>（36）から（37）</t>
    <phoneticPr fontId="3"/>
  </si>
  <si>
    <t>スプリンクラー設備</t>
    <rPh sb="7" eb="9">
      <t>セツビ</t>
    </rPh>
    <phoneticPr fontId="3"/>
  </si>
  <si>
    <t>（38）から（41）</t>
    <phoneticPr fontId="7"/>
  </si>
  <si>
    <t>（42）から（45）</t>
    <phoneticPr fontId="7"/>
  </si>
  <si>
    <t>（11）から（22）</t>
    <phoneticPr fontId="7"/>
  </si>
  <si>
    <t>（23）から（26）</t>
    <phoneticPr fontId="7"/>
  </si>
  <si>
    <t>（27）から（33）</t>
    <phoneticPr fontId="7"/>
  </si>
  <si>
    <t>屋根（屋上面を除く。）</t>
    <rPh sb="0" eb="2">
      <t>ヤネ</t>
    </rPh>
    <rPh sb="3" eb="5">
      <t>オクジョウ</t>
    </rPh>
    <rPh sb="5" eb="6">
      <t>メン</t>
    </rPh>
    <rPh sb="7" eb="8">
      <t>ノゾ</t>
    </rPh>
    <phoneticPr fontId="7"/>
  </si>
  <si>
    <t>建築物の内部</t>
    <rPh sb="0" eb="3">
      <t>ケンチクブツ</t>
    </rPh>
    <rPh sb="4" eb="6">
      <t>ナイブ</t>
    </rPh>
    <phoneticPr fontId="7"/>
  </si>
  <si>
    <t>令第120条第２項に規定する通路</t>
    <rPh sb="0" eb="1">
      <t>レイ</t>
    </rPh>
    <rPh sb="1" eb="2">
      <t>ダイ</t>
    </rPh>
    <rPh sb="5" eb="6">
      <t>ジョウ</t>
    </rPh>
    <rPh sb="6" eb="7">
      <t>ダイ</t>
    </rPh>
    <rPh sb="8" eb="9">
      <t>コウ</t>
    </rPh>
    <rPh sb="10" eb="12">
      <t>キテイ</t>
    </rPh>
    <rPh sb="14" eb="16">
      <t>ツウロ</t>
    </rPh>
    <phoneticPr fontId="7"/>
  </si>
  <si>
    <t>（2）から（3）</t>
    <phoneticPr fontId="7"/>
  </si>
  <si>
    <t>注）　配置図及び各階平面図を添付し、防火区画、指摘のあった箇所（特記すべき事項を含む）及び撮影した写真の位置等を明記すること。</t>
    <rPh sb="0" eb="1">
      <t>チュウ</t>
    </rPh>
    <rPh sb="3" eb="5">
      <t>ハイチ</t>
    </rPh>
    <rPh sb="5" eb="6">
      <t>ズ</t>
    </rPh>
    <rPh sb="6" eb="7">
      <t>オヨ</t>
    </rPh>
    <rPh sb="8" eb="10">
      <t>カクカイ</t>
    </rPh>
    <rPh sb="10" eb="13">
      <t>ヘイメンズ</t>
    </rPh>
    <rPh sb="14" eb="16">
      <t>テンプ</t>
    </rPh>
    <rPh sb="18" eb="22">
      <t>ボウカクカク</t>
    </rPh>
    <rPh sb="23" eb="25">
      <t>シテキ</t>
    </rPh>
    <rPh sb="29" eb="31">
      <t>カショ</t>
    </rPh>
    <rPh sb="32" eb="34">
      <t>トッキ</t>
    </rPh>
    <rPh sb="37" eb="39">
      <t>ジコウ</t>
    </rPh>
    <rPh sb="40" eb="41">
      <t>フク</t>
    </rPh>
    <rPh sb="43" eb="44">
      <t>オヨ</t>
    </rPh>
    <rPh sb="45" eb="47">
      <t>サツエイ</t>
    </rPh>
    <rPh sb="49" eb="51">
      <t>シャシン</t>
    </rPh>
    <rPh sb="52" eb="54">
      <t>イチ</t>
    </rPh>
    <rPh sb="54" eb="55">
      <t>トウ</t>
    </rPh>
    <rPh sb="56" eb="58">
      <t>メイキ</t>
    </rPh>
    <phoneticPr fontId="7"/>
  </si>
  <si>
    <t>別添１様式　　　　　　　　　　　　　　　　　　　　　　　　　　　　　　　　　　　　　　　　　　　　　　　　　　　　　　　　　　　　　　　　　　　調査結果図</t>
    <rPh sb="0" eb="2">
      <t>ベッテン</t>
    </rPh>
    <rPh sb="3" eb="5">
      <t>ヨウシキ</t>
    </rPh>
    <rPh sb="72" eb="74">
      <t>チョウサ</t>
    </rPh>
    <rPh sb="74" eb="76">
      <t>ケッカ</t>
    </rPh>
    <rPh sb="76" eb="77">
      <t>ズ</t>
    </rPh>
    <phoneticPr fontId="7"/>
  </si>
  <si>
    <t>この書類は、建築物ごとに作成してください。</t>
    <rPh sb="6" eb="9">
      <t>ケンチクブツ</t>
    </rPh>
    <phoneticPr fontId="2"/>
  </si>
  <si>
    <r>
      <t>「当該調査に関与した調査者」欄は、建築基準法施行規則別記第36の２様式第一面３欄に記入した調査者について記入し、「調査者番号」欄に調査者を特定できる番号、記号等を記入して</t>
    </r>
    <r>
      <rPr>
        <sz val="10"/>
        <rFont val="ＭＳ Ｐ明朝"/>
        <family val="1"/>
        <charset val="128"/>
      </rPr>
      <t>ください。当該建築物の調査を行った調査者が１人の場合は、その他の調査者欄は記入不要です。</t>
    </r>
    <rPh sb="1" eb="3">
      <t>トウガイ</t>
    </rPh>
    <rPh sb="3" eb="5">
      <t>チョウサ</t>
    </rPh>
    <rPh sb="6" eb="8">
      <t>カンヨ</t>
    </rPh>
    <rPh sb="10" eb="13">
      <t>チョウサシャ</t>
    </rPh>
    <rPh sb="14" eb="15">
      <t>ラン</t>
    </rPh>
    <rPh sb="17" eb="19">
      <t>ケンチク</t>
    </rPh>
    <rPh sb="19" eb="22">
      <t>キジュンホウ</t>
    </rPh>
    <rPh sb="22" eb="24">
      <t>セコウ</t>
    </rPh>
    <rPh sb="24" eb="26">
      <t>キソク</t>
    </rPh>
    <rPh sb="26" eb="28">
      <t>ベッキ</t>
    </rPh>
    <rPh sb="28" eb="29">
      <t>ダイ</t>
    </rPh>
    <rPh sb="33" eb="35">
      <t>ヨウシキ</t>
    </rPh>
    <rPh sb="35" eb="36">
      <t>ダイ</t>
    </rPh>
    <rPh sb="36" eb="37">
      <t>イチ</t>
    </rPh>
    <rPh sb="37" eb="38">
      <t>メン</t>
    </rPh>
    <rPh sb="39" eb="40">
      <t>ラン</t>
    </rPh>
    <rPh sb="41" eb="43">
      <t>キニュウ</t>
    </rPh>
    <rPh sb="45" eb="48">
      <t>チョウサシャ</t>
    </rPh>
    <rPh sb="52" eb="54">
      <t>キニュウ</t>
    </rPh>
    <rPh sb="57" eb="60">
      <t>チョウサシャ</t>
    </rPh>
    <rPh sb="63" eb="64">
      <t>ラン</t>
    </rPh>
    <rPh sb="122" eb="124">
      <t>キニュウ</t>
    </rPh>
    <rPh sb="124" eb="126">
      <t>フヨウ</t>
    </rPh>
    <phoneticPr fontId="2"/>
  </si>
  <si>
    <r>
      <t>記入欄が不足する場合は、</t>
    </r>
    <r>
      <rPr>
        <sz val="10"/>
        <color theme="1"/>
        <rFont val="ＭＳ Ｐ明朝"/>
        <family val="1"/>
        <charset val="128"/>
      </rPr>
      <t>別紙に必要な事項を記入して添えてください。</t>
    </r>
    <rPh sb="0" eb="3">
      <t>キニュウラン</t>
    </rPh>
    <rPh sb="4" eb="6">
      <t>フソク</t>
    </rPh>
    <rPh sb="8" eb="10">
      <t>バアイ</t>
    </rPh>
    <rPh sb="12" eb="14">
      <t>ベッシ</t>
    </rPh>
    <rPh sb="15" eb="17">
      <t>ヒツヨウ</t>
    </rPh>
    <rPh sb="18" eb="20">
      <t>ジコウ</t>
    </rPh>
    <rPh sb="21" eb="23">
      <t>キニュウ</t>
    </rPh>
    <rPh sb="25" eb="26">
      <t>ソ</t>
    </rPh>
    <phoneticPr fontId="2"/>
  </si>
  <si>
    <t>該当しない調査項目がある場合は、その「調査結果」欄及び「担当調査者番号」欄に「─」を記入してください。</t>
    <rPh sb="5" eb="7">
      <t>チョウサ</t>
    </rPh>
    <rPh sb="19" eb="23">
      <t>チョウサケッカ</t>
    </rPh>
    <rPh sb="25" eb="26">
      <t>オヨ</t>
    </rPh>
    <rPh sb="30" eb="32">
      <t>チョウサ</t>
    </rPh>
    <rPh sb="42" eb="44">
      <t>キニュウ</t>
    </rPh>
    <phoneticPr fontId="2"/>
  </si>
  <si>
    <t>「担当調査者番号」欄は、「調査に関与した調査者」欄で記入した番号、記号等を記入してください。ただし、当該建築物の調査を行った調査者が１人の場合は、記入不要です。</t>
    <rPh sb="3" eb="5">
      <t>チョウサ</t>
    </rPh>
    <rPh sb="13" eb="15">
      <t>チョウサ</t>
    </rPh>
    <rPh sb="16" eb="18">
      <t>カンヨ</t>
    </rPh>
    <rPh sb="20" eb="23">
      <t>チョウサシャ</t>
    </rPh>
    <rPh sb="24" eb="25">
      <t>ラン</t>
    </rPh>
    <rPh sb="26" eb="28">
      <t>キニュウ</t>
    </rPh>
    <rPh sb="33" eb="35">
      <t>キゴウ</t>
    </rPh>
    <rPh sb="35" eb="36">
      <t>トウ</t>
    </rPh>
    <rPh sb="52" eb="55">
      <t>ケンチクブツ</t>
    </rPh>
    <rPh sb="56" eb="58">
      <t>チョウサ</t>
    </rPh>
    <rPh sb="59" eb="60">
      <t>オコナ</t>
    </rPh>
    <rPh sb="62" eb="64">
      <t>チョウサ</t>
    </rPh>
    <rPh sb="67" eb="68">
      <t>ニン</t>
    </rPh>
    <rPh sb="73" eb="77">
      <t>キニュウフヨウ</t>
    </rPh>
    <phoneticPr fontId="2"/>
  </si>
  <si>
    <t>７「上記以外の調査項目」欄は、第２の規定により特定行政庁が調査項目を追加したときに、特定行政庁が追加した調査項目を追加し、⑤から⑧に準じて調査結果等を記入してください。</t>
    <rPh sb="7" eb="9">
      <t>チョウサ</t>
    </rPh>
    <rPh sb="12" eb="13">
      <t>ラン</t>
    </rPh>
    <rPh sb="18" eb="20">
      <t>キテイ</t>
    </rPh>
    <rPh sb="23" eb="25">
      <t>トクテイ</t>
    </rPh>
    <rPh sb="25" eb="28">
      <t>ギョウセイチョウ</t>
    </rPh>
    <rPh sb="29" eb="31">
      <t>チョウサ</t>
    </rPh>
    <rPh sb="31" eb="33">
      <t>コウモク</t>
    </rPh>
    <rPh sb="34" eb="36">
      <t>ツイカ</t>
    </rPh>
    <rPh sb="42" eb="44">
      <t>トクテイ</t>
    </rPh>
    <rPh sb="44" eb="47">
      <t>ギョウセイチョウ</t>
    </rPh>
    <rPh sb="48" eb="50">
      <t>ツイカ</t>
    </rPh>
    <rPh sb="52" eb="54">
      <t>チョウサ</t>
    </rPh>
    <rPh sb="54" eb="56">
      <t>コウモク</t>
    </rPh>
    <rPh sb="69" eb="71">
      <t>チョウサ</t>
    </rPh>
    <phoneticPr fontId="2"/>
  </si>
  <si>
    <r>
      <t>記入欄が不足する場合は、</t>
    </r>
    <r>
      <rPr>
        <sz val="10"/>
        <rFont val="ＭＳ Ｐ明朝"/>
        <family val="1"/>
        <charset val="128"/>
      </rPr>
      <t>別紙</t>
    </r>
    <r>
      <rPr>
        <sz val="10"/>
        <color theme="1"/>
        <rFont val="ＭＳ Ｐ明朝"/>
        <family val="1"/>
        <charset val="128"/>
      </rPr>
      <t>に必要な事項を記入し添えてください。</t>
    </r>
    <phoneticPr fontId="3"/>
  </si>
  <si>
    <t>R7-08</t>
    <phoneticPr fontId="3"/>
  </si>
  <si>
    <t>4特記事項Bが報告書に転記されるよう修正、5図面（別添1様式）を修正</t>
    <rPh sb="1" eb="3">
      <t>トッキ</t>
    </rPh>
    <rPh sb="3" eb="5">
      <t>ジコウ</t>
    </rPh>
    <rPh sb="7" eb="10">
      <t>ホウコクショ</t>
    </rPh>
    <rPh sb="11" eb="13">
      <t>テンキ</t>
    </rPh>
    <rPh sb="18" eb="20">
      <t>シュウセイ</t>
    </rPh>
    <rPh sb="22" eb="24">
      <t>ズメン</t>
    </rPh>
    <rPh sb="25" eb="27">
      <t>ベッテン</t>
    </rPh>
    <rPh sb="28" eb="30">
      <t>ヨウシキ</t>
    </rPh>
    <rPh sb="32" eb="34">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</si>
</sst>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00"/>
    <numFmt numFmtId="179" formatCode="000"/>
    <numFmt numFmtId="180" formatCode="[$-411]ge\.m\.d;@"/>
  </numFmts>
  <fonts count="110">
    <font>
      <sz val="11"/>
      <color theme="1"/>
      <name val="ＭＳ Ｐ明朝"/>
      <family val="1"/>
      <charset val="128"/>
      <scheme val="minor"/>
    </font>
    <font>
      <sz val="6"/>
      <name val="ＭＳ Ｐ明朝"/>
      <family val="1"/>
      <charset val="128"/>
    </font>
    <font>
      <sz val="11"/>
      <color theme="1"/>
      <name val="ＭＳ Ｐ明朝"/>
      <family val="1"/>
      <charset val="128"/>
    </font>
    <font>
      <sz val="6"/>
      <name val="ＭＳ Ｐ明朝"/>
      <family val="1"/>
      <charset val="128"/>
      <scheme val="minor"/>
    </font>
    <font>
      <sz val="10"/>
      <color theme="1"/>
      <name val="ＭＳ Ｐ明朝"/>
      <family val="1"/>
      <charset val="128"/>
    </font>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明朝"/>
      <family val="1"/>
      <charset val="128"/>
    </font>
    <font>
      <sz val="10"/>
      <color theme="1"/>
      <name val="ＭＳ Ｐ明朝"/>
      <family val="1"/>
      <charset val="128"/>
      <scheme val="minor"/>
    </font>
    <font>
      <sz val="9"/>
      <color theme="1"/>
      <name val="ＭＳ Ｐ明朝"/>
      <family val="1"/>
      <charset val="128"/>
      <scheme val="minor"/>
    </font>
    <font>
      <sz val="12"/>
      <color theme="1"/>
      <name val="ＭＳ Ｐ明朝"/>
      <family val="1"/>
      <charset val="128"/>
      <scheme val="minor"/>
    </font>
    <font>
      <b/>
      <sz val="11"/>
      <color theme="1"/>
      <name val="ＭＳ Ｐ明朝"/>
      <family val="1"/>
      <charset val="128"/>
      <scheme val="minor"/>
    </font>
    <font>
      <sz val="10"/>
      <color rgb="FF0070C0"/>
      <name val="Meiryo UI"/>
      <family val="3"/>
      <charset val="128"/>
    </font>
    <font>
      <sz val="9"/>
      <color rgb="FFFF0000"/>
      <name val="ＭＳ Ｐ明朝"/>
      <family val="1"/>
      <charset val="128"/>
    </font>
    <font>
      <sz val="10"/>
      <color rgb="FFFF0000"/>
      <name val="ＭＳ Ｐ明朝"/>
      <family val="1"/>
      <charset val="128"/>
    </font>
    <font>
      <sz val="10"/>
      <color rgb="FF0070C0"/>
      <name val="ＭＳ Ｐ明朝"/>
      <family val="1"/>
      <charset val="128"/>
    </font>
    <font>
      <b/>
      <sz val="11"/>
      <color rgb="FFFF0000"/>
      <name val="ＭＳ Ｐ明朝"/>
      <family val="1"/>
      <charset val="128"/>
    </font>
    <font>
      <sz val="9"/>
      <color rgb="FF0070C0"/>
      <name val="Meiryo UI"/>
      <family val="3"/>
      <charset val="128"/>
    </font>
    <font>
      <sz val="10"/>
      <color rgb="FFFF0000"/>
      <name val="ＭＳ Ｐ明朝"/>
      <family val="1"/>
      <charset val="128"/>
      <scheme val="minor"/>
    </font>
    <font>
      <u/>
      <sz val="11"/>
      <color theme="10"/>
      <name val="ＭＳ Ｐ明朝"/>
      <family val="1"/>
      <charset val="128"/>
      <scheme val="minor"/>
    </font>
    <font>
      <sz val="10"/>
      <name val="ＭＳ Ｐ明朝"/>
      <family val="1"/>
      <charset val="128"/>
      <scheme val="minor"/>
    </font>
    <font>
      <sz val="10"/>
      <color rgb="FFFF0000"/>
      <name val="Meiryo UI"/>
      <family val="3"/>
      <charset val="128"/>
    </font>
    <font>
      <b/>
      <sz val="10"/>
      <color rgb="FFFF0000"/>
      <name val="Meiryo UI"/>
      <family val="3"/>
      <charset val="128"/>
    </font>
    <font>
      <sz val="11"/>
      <name val="ＭＳ Ｐ明朝"/>
      <family val="1"/>
      <charset val="128"/>
      <scheme val="minor"/>
    </font>
    <font>
      <sz val="10"/>
      <color theme="1"/>
      <name val="Meiryo UI"/>
      <family val="3"/>
      <charset val="128"/>
    </font>
    <font>
      <b/>
      <u/>
      <sz val="10"/>
      <color theme="1"/>
      <name val="Meiryo UI"/>
      <family val="3"/>
      <charset val="128"/>
    </font>
    <font>
      <sz val="6"/>
      <color theme="1"/>
      <name val="ＭＳ Ｐ明朝"/>
      <family val="1"/>
      <charset val="128"/>
      <scheme val="minor"/>
    </font>
    <font>
      <b/>
      <sz val="11"/>
      <name val="ＭＳ Ｐ明朝"/>
      <family val="1"/>
      <charset val="128"/>
      <scheme val="minor"/>
    </font>
    <font>
      <b/>
      <sz val="10"/>
      <name val="ＭＳ Ｐ明朝"/>
      <family val="1"/>
      <charset val="128"/>
      <scheme val="minor"/>
    </font>
    <font>
      <sz val="9"/>
      <name val="ＭＳ Ｐ明朝"/>
      <family val="1"/>
      <charset val="128"/>
      <scheme val="minor"/>
    </font>
    <font>
      <sz val="7"/>
      <color theme="1"/>
      <name val="ＭＳ Ｐ明朝"/>
      <family val="1"/>
      <charset val="128"/>
      <scheme val="minor"/>
    </font>
    <font>
      <sz val="9"/>
      <color rgb="FFFF0000"/>
      <name val="Meiryo UI"/>
      <family val="3"/>
      <charset val="128"/>
    </font>
    <font>
      <sz val="10"/>
      <name val="ＭＳ Ｐ明朝"/>
      <family val="1"/>
      <charset val="128"/>
    </font>
    <font>
      <sz val="9"/>
      <name val="Meiryo UI"/>
      <family val="3"/>
      <charset val="128"/>
    </font>
    <font>
      <sz val="11"/>
      <name val="ＭＳ Ｐ明朝"/>
      <family val="1"/>
      <charset val="128"/>
    </font>
    <font>
      <sz val="11"/>
      <color theme="1"/>
      <name val="ＭＳ 明朝"/>
      <family val="1"/>
      <charset val="128"/>
    </font>
    <font>
      <sz val="9"/>
      <color rgb="FF000000"/>
      <name val="Meiryo UI"/>
      <family val="3"/>
      <charset val="128"/>
    </font>
    <font>
      <b/>
      <sz val="11"/>
      <name val="ＭＳ Ｐ明朝"/>
      <family val="1"/>
      <charset val="128"/>
    </font>
    <font>
      <u/>
      <sz val="11"/>
      <name val="ＭＳ Ｐ明朝"/>
      <family val="1"/>
      <charset val="128"/>
      <scheme val="minor"/>
    </font>
    <font>
      <b/>
      <sz val="10"/>
      <name val="ＭＳ Ｐ明朝"/>
      <family val="1"/>
      <charset val="128"/>
    </font>
    <font>
      <sz val="11"/>
      <color rgb="FFFF0000"/>
      <name val="ＭＳ 明朝"/>
      <family val="1"/>
      <charset val="128"/>
    </font>
    <font>
      <b/>
      <u/>
      <sz val="9"/>
      <color rgb="FFFF0000"/>
      <name val="Meiryo UI"/>
      <family val="3"/>
      <charset val="128"/>
    </font>
    <font>
      <b/>
      <sz val="9"/>
      <color rgb="FFFF0000"/>
      <name val="Meiryo UI"/>
      <family val="3"/>
      <charset val="128"/>
    </font>
    <font>
      <sz val="12"/>
      <name val="ＭＳ Ｐ明朝"/>
      <family val="1"/>
      <charset val="128"/>
      <scheme val="minor"/>
    </font>
    <font>
      <b/>
      <sz val="12"/>
      <name val="ＭＳ Ｐ明朝"/>
      <family val="1"/>
      <charset val="128"/>
      <scheme val="minor"/>
    </font>
    <font>
      <sz val="8"/>
      <name val="ＭＳ Ｐ明朝"/>
      <family val="1"/>
      <charset val="128"/>
      <scheme val="minor"/>
    </font>
    <font>
      <b/>
      <sz val="10"/>
      <color theme="1"/>
      <name val="Meiryo UI"/>
      <family val="3"/>
      <charset val="128"/>
    </font>
    <font>
      <b/>
      <u/>
      <sz val="9"/>
      <color rgb="FF0070C0"/>
      <name val="Meiryo UI"/>
      <family val="3"/>
      <charset val="128"/>
    </font>
    <font>
      <b/>
      <u/>
      <sz val="10"/>
      <color rgb="FF0070C0"/>
      <name val="Meiryo UI"/>
      <family val="3"/>
      <charset val="128"/>
    </font>
    <font>
      <b/>
      <sz val="11"/>
      <color rgb="FF0070C0"/>
      <name val="Meiryo UI"/>
      <family val="3"/>
      <charset val="128"/>
    </font>
    <font>
      <b/>
      <sz val="11"/>
      <color rgb="FFFF0000"/>
      <name val="Meiryo UI"/>
      <family val="3"/>
      <charset val="128"/>
    </font>
    <font>
      <sz val="11"/>
      <color theme="1"/>
      <name val="Meiryo UI"/>
      <family val="3"/>
      <charset val="128"/>
    </font>
    <font>
      <b/>
      <u/>
      <sz val="11"/>
      <color rgb="FFFF0000"/>
      <name val="Meiryo UI"/>
      <family val="3"/>
      <charset val="128"/>
    </font>
    <font>
      <sz val="9"/>
      <color theme="1"/>
      <name val="Meiryo UI"/>
      <family val="3"/>
      <charset val="128"/>
    </font>
    <font>
      <sz val="12"/>
      <color theme="1"/>
      <name val="Meiryo UI"/>
      <family val="3"/>
      <charset val="128"/>
    </font>
    <font>
      <b/>
      <sz val="12"/>
      <color theme="1"/>
      <name val="Meiryo UI"/>
      <family val="3"/>
      <charset val="128"/>
    </font>
    <font>
      <sz val="11"/>
      <color rgb="FFFF0000"/>
      <name val="Meiryo UI"/>
      <family val="3"/>
      <charset val="128"/>
    </font>
    <font>
      <b/>
      <u/>
      <sz val="11"/>
      <color rgb="FF0070C0"/>
      <name val="Meiryo UI"/>
      <family val="3"/>
      <charset val="128"/>
    </font>
    <font>
      <b/>
      <sz val="10"/>
      <color theme="1"/>
      <name val="ＭＳ Ｐ明朝"/>
      <family val="1"/>
      <charset val="128"/>
    </font>
    <font>
      <u/>
      <sz val="10"/>
      <color theme="10"/>
      <name val="ＭＳ Ｐ明朝"/>
      <family val="1"/>
      <charset val="128"/>
    </font>
    <font>
      <b/>
      <sz val="11"/>
      <color theme="1"/>
      <name val="ＭＳ Ｐ明朝"/>
      <family val="1"/>
      <charset val="128"/>
    </font>
    <font>
      <b/>
      <u/>
      <sz val="11"/>
      <color theme="10"/>
      <name val="Meiryo UI"/>
      <family val="3"/>
      <charset val="128"/>
    </font>
    <font>
      <b/>
      <sz val="11"/>
      <color theme="1"/>
      <name val="Meiryo UI"/>
      <family val="3"/>
      <charset val="128"/>
    </font>
    <font>
      <b/>
      <sz val="14"/>
      <name val="ＭＳ Ｐ明朝"/>
      <family val="1"/>
      <charset val="128"/>
      <scheme val="minor"/>
    </font>
    <font>
      <b/>
      <u/>
      <sz val="12"/>
      <color theme="1"/>
      <name val="ＭＳ Ｐ明朝"/>
      <family val="1"/>
      <charset val="128"/>
      <scheme val="minor"/>
    </font>
    <font>
      <sz val="9"/>
      <color indexed="81"/>
      <name val="MS P ゴシック"/>
      <family val="3"/>
      <charset val="128"/>
    </font>
    <font>
      <b/>
      <sz val="12"/>
      <color rgb="FFFF0000"/>
      <name val="ＭＳ Ｐ明朝"/>
      <family val="1"/>
      <charset val="128"/>
      <scheme val="minor"/>
    </font>
    <font>
      <sz val="11"/>
      <color rgb="FF0070C0"/>
      <name val="ＭＳ Ｐ明朝"/>
      <family val="1"/>
      <charset val="128"/>
    </font>
    <font>
      <sz val="9"/>
      <color rgb="FF0070C0"/>
      <name val="ＭＳ Ｐ明朝"/>
      <family val="1"/>
      <charset val="128"/>
    </font>
    <font>
      <sz val="11"/>
      <color rgb="FF0070C0"/>
      <name val="ＭＳ Ｐ明朝"/>
      <family val="1"/>
      <charset val="128"/>
      <scheme val="minor"/>
    </font>
    <font>
      <sz val="8"/>
      <color rgb="FF0070C0"/>
      <name val="ＭＳ Ｐ明朝"/>
      <family val="1"/>
      <charset val="128"/>
      <scheme val="minor"/>
    </font>
    <font>
      <sz val="12"/>
      <color rgb="FF0070C0"/>
      <name val="ＭＳ Ｐ明朝"/>
      <family val="1"/>
      <charset val="128"/>
      <scheme val="minor"/>
    </font>
    <font>
      <b/>
      <sz val="9"/>
      <color indexed="81"/>
      <name val="MS P ゴシック"/>
      <family val="3"/>
      <charset val="128"/>
    </font>
    <font>
      <sz val="10"/>
      <name val="Meiryo UI"/>
      <family val="3"/>
      <charset val="128"/>
    </font>
    <font>
      <b/>
      <sz val="12"/>
      <color rgb="FF0070C0"/>
      <name val="Meiryo UI"/>
      <family val="3"/>
      <charset val="128"/>
    </font>
    <font>
      <b/>
      <sz val="10"/>
      <color rgb="FFFF0000"/>
      <name val="ＭＳ Ｐ明朝"/>
      <family val="1"/>
      <charset val="128"/>
    </font>
    <font>
      <b/>
      <sz val="10"/>
      <color theme="0"/>
      <name val="Meiryo UI"/>
      <family val="3"/>
      <charset val="128"/>
    </font>
    <font>
      <b/>
      <sz val="11"/>
      <color theme="0"/>
      <name val="Meiryo UI"/>
      <family val="3"/>
      <charset val="128"/>
    </font>
    <font>
      <b/>
      <sz val="8"/>
      <name val="ＭＳ Ｐ明朝"/>
      <family val="1"/>
      <charset val="128"/>
      <scheme val="minor"/>
    </font>
    <font>
      <b/>
      <sz val="10"/>
      <color theme="0" tint="-0.499984740745262"/>
      <name val="BIZ UDPゴシック"/>
      <family val="3"/>
      <charset val="128"/>
    </font>
    <font>
      <b/>
      <sz val="12"/>
      <color theme="0"/>
      <name val="BIZ UDPゴシック"/>
      <family val="3"/>
      <charset val="128"/>
    </font>
    <font>
      <sz val="10"/>
      <color theme="0"/>
      <name val="Meiryo UI"/>
      <family val="3"/>
      <charset val="128"/>
    </font>
    <font>
      <u/>
      <sz val="10"/>
      <color theme="10"/>
      <name val="Meiryo UI"/>
      <family val="3"/>
      <charset val="128"/>
    </font>
    <font>
      <b/>
      <u/>
      <sz val="10"/>
      <color rgb="FFFF0000"/>
      <name val="Meiryo UI"/>
      <family val="3"/>
      <charset val="128"/>
    </font>
    <font>
      <sz val="10"/>
      <color rgb="FF00B050"/>
      <name val="Meiryo UI"/>
      <family val="3"/>
      <charset val="128"/>
    </font>
    <font>
      <u/>
      <sz val="10"/>
      <color rgb="FF00B050"/>
      <name val="Meiryo UI"/>
      <family val="3"/>
      <charset val="128"/>
    </font>
    <font>
      <u/>
      <sz val="11"/>
      <color theme="10"/>
      <name val="Meiryo UI"/>
      <family val="3"/>
      <charset val="128"/>
    </font>
    <font>
      <b/>
      <sz val="12"/>
      <color theme="0"/>
      <name val="Meiryo UI"/>
      <family val="3"/>
      <charset val="128"/>
    </font>
    <font>
      <b/>
      <u/>
      <sz val="12"/>
      <color rgb="FFFF0000"/>
      <name val="Meiryo UI"/>
      <family val="3"/>
      <charset val="128"/>
    </font>
    <font>
      <sz val="8"/>
      <color theme="1"/>
      <name val="Meiryo UI"/>
      <family val="3"/>
      <charset val="128"/>
    </font>
    <font>
      <b/>
      <sz val="14"/>
      <color theme="1"/>
      <name val="Meiryo UI"/>
      <family val="3"/>
      <charset val="128"/>
    </font>
    <font>
      <b/>
      <sz val="10"/>
      <color rgb="FF0070C0"/>
      <name val="ＭＳ Ｐ明朝"/>
      <family val="1"/>
      <charset val="128"/>
    </font>
    <font>
      <sz val="10"/>
      <name val="ＭＳ Ｐゴシック"/>
      <family val="3"/>
      <charset val="128"/>
    </font>
    <font>
      <b/>
      <sz val="10"/>
      <color theme="1"/>
      <name val="ＭＳ Ｐ明朝"/>
      <family val="1"/>
      <charset val="128"/>
      <scheme val="minor"/>
    </font>
    <font>
      <b/>
      <sz val="10"/>
      <name val="BIZ UDPゴシック"/>
      <family val="3"/>
      <charset val="128"/>
    </font>
    <font>
      <sz val="12"/>
      <name val="Meiryo UI"/>
      <family val="3"/>
      <charset val="128"/>
    </font>
    <font>
      <sz val="12"/>
      <color rgb="FFFF0000"/>
      <name val="Meiryo UI"/>
      <family val="3"/>
      <charset val="128"/>
    </font>
    <font>
      <sz val="8"/>
      <color theme="1"/>
      <name val="ＭＳ Ｐ明朝"/>
      <family val="1"/>
      <charset val="128"/>
      <scheme val="minor"/>
    </font>
    <font>
      <b/>
      <sz val="8"/>
      <color theme="1"/>
      <name val="ＭＳ Ｐ明朝"/>
      <family val="1"/>
      <charset val="128"/>
      <scheme val="minor"/>
    </font>
    <font>
      <sz val="9"/>
      <color theme="1" tint="0.499984740745262"/>
      <name val="ＭＳ Ｐ明朝"/>
      <family val="1"/>
      <charset val="128"/>
      <scheme val="minor"/>
    </font>
    <font>
      <b/>
      <sz val="10"/>
      <name val="Meiryo UI"/>
      <family val="3"/>
      <charset val="128"/>
    </font>
    <font>
      <b/>
      <sz val="11"/>
      <color rgb="FFFF0000"/>
      <name val="ＭＳ 明朝"/>
      <family val="1"/>
      <charset val="128"/>
    </font>
    <font>
      <b/>
      <sz val="10"/>
      <color theme="0"/>
      <name val="ＭＳ Ｐ明朝"/>
      <family val="1"/>
      <charset val="128"/>
      <scheme val="minor"/>
    </font>
    <font>
      <sz val="11"/>
      <name val="Meiryo UI"/>
      <family val="3"/>
      <charset val="128"/>
    </font>
    <font>
      <b/>
      <sz val="9"/>
      <color theme="1"/>
      <name val="ＭＳ Ｐ明朝"/>
      <family val="1"/>
      <charset val="128"/>
      <scheme val="minor"/>
    </font>
    <font>
      <vertAlign val="superscript"/>
      <sz val="11"/>
      <color theme="1"/>
      <name val="ＭＳ Ｐ明朝"/>
      <family val="1"/>
      <charset val="128"/>
      <scheme val="minor"/>
    </font>
    <font>
      <b/>
      <sz val="16"/>
      <color theme="1"/>
      <name val="ＭＳ Ｐ明朝"/>
      <family val="1"/>
      <charset val="128"/>
      <scheme val="minor"/>
    </font>
    <font>
      <b/>
      <sz val="12"/>
      <color theme="1"/>
      <name val="ＭＳ Ｐ明朝"/>
      <family val="1"/>
      <charset val="128"/>
      <scheme val="minor"/>
    </font>
  </fonts>
  <fills count="2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DF7F9"/>
        <bgColor indexed="64"/>
      </patternFill>
    </fill>
    <fill>
      <patternFill patternType="solid">
        <fgColor rgb="FFF7EAE9"/>
        <bgColor indexed="64"/>
      </patternFill>
    </fill>
    <fill>
      <patternFill patternType="solid">
        <fgColor rgb="FFFF0000"/>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17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diagonal/>
    </border>
    <border>
      <left/>
      <right style="thin">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diagonal/>
    </border>
    <border>
      <left style="thick">
        <color indexed="64"/>
      </left>
      <right/>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hair">
        <color indexed="64"/>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thin">
        <color indexed="64"/>
      </left>
      <right style="medium">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bottom style="hair">
        <color indexed="64"/>
      </bottom>
      <diagonal/>
    </border>
    <border>
      <left style="medium">
        <color rgb="FFFF0000"/>
      </left>
      <right/>
      <top style="medium">
        <color rgb="FFFF0000"/>
      </top>
      <bottom/>
      <diagonal/>
    </border>
    <border>
      <left style="medium">
        <color rgb="FFFF0000"/>
      </left>
      <right/>
      <top/>
      <bottom style="medium">
        <color rgb="FFFF0000"/>
      </bottom>
      <diagonal/>
    </border>
    <border>
      <left style="hair">
        <color indexed="64"/>
      </left>
      <right style="hair">
        <color indexed="64"/>
      </right>
      <top style="medium">
        <color rgb="FFFF0000"/>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theme="1"/>
      </left>
      <right style="hair">
        <color indexed="64"/>
      </right>
      <top style="thin">
        <color theme="1"/>
      </top>
      <bottom style="thin">
        <color theme="1"/>
      </bottom>
      <diagonal/>
    </border>
    <border>
      <left style="hair">
        <color indexed="64"/>
      </left>
      <right style="hair">
        <color indexed="64"/>
      </right>
      <top style="thin">
        <color theme="1"/>
      </top>
      <bottom style="thin">
        <color theme="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top style="thin">
        <color theme="1"/>
      </top>
      <bottom/>
      <diagonal/>
    </border>
    <border>
      <left style="thin">
        <color theme="1"/>
      </left>
      <right/>
      <top/>
      <bottom style="thin">
        <color theme="1"/>
      </bottom>
      <diagonal/>
    </border>
    <border>
      <left/>
      <right/>
      <top style="thin">
        <color theme="1"/>
      </top>
      <bottom/>
      <diagonal/>
    </border>
    <border>
      <left/>
      <right/>
      <top/>
      <bottom style="thin">
        <color theme="1"/>
      </bottom>
      <diagonal/>
    </border>
    <border>
      <left/>
      <right style="medium">
        <color rgb="FFFF0000"/>
      </right>
      <top style="medium">
        <color rgb="FFFF0000"/>
      </top>
      <bottom/>
      <diagonal/>
    </border>
    <border>
      <left/>
      <right style="medium">
        <color rgb="FFFF0000"/>
      </right>
      <top/>
      <bottom style="medium">
        <color rgb="FFFF0000"/>
      </bottom>
      <diagonal/>
    </border>
    <border>
      <left style="hair">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medium">
        <color rgb="FFFF0000"/>
      </top>
      <bottom style="hair">
        <color indexed="64"/>
      </bottom>
      <diagonal/>
    </border>
    <border>
      <left/>
      <right style="thin">
        <color indexed="64"/>
      </right>
      <top style="medium">
        <color rgb="FFFF0000"/>
      </top>
      <bottom style="hair">
        <color indexed="64"/>
      </bottom>
      <diagonal/>
    </border>
    <border>
      <left style="thin">
        <color indexed="64"/>
      </left>
      <right style="thin">
        <color indexed="64"/>
      </right>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hair">
        <color indexed="64"/>
      </top>
      <bottom/>
      <diagonal style="hair">
        <color indexed="64"/>
      </diagonal>
    </border>
  </borders>
  <cellStyleXfs count="3">
    <xf numFmtId="0" fontId="0" fillId="0" borderId="0">
      <alignment vertical="center"/>
    </xf>
    <xf numFmtId="0" fontId="5" fillId="0" borderId="0">
      <alignment vertical="center"/>
    </xf>
    <xf numFmtId="0" fontId="21" fillId="0" borderId="0" applyNumberFormat="0" applyFill="0" applyBorder="0" applyAlignment="0" applyProtection="0">
      <alignment vertical="center"/>
    </xf>
  </cellStyleXfs>
  <cellXfs count="1547">
    <xf numFmtId="0" fontId="0" fillId="0" borderId="0" xfId="0">
      <alignment vertical="center"/>
    </xf>
    <xf numFmtId="0" fontId="6" fillId="0" borderId="0" xfId="0" applyFont="1" applyFill="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xf numFmtId="0" fontId="6" fillId="0" borderId="37" xfId="0" applyFont="1" applyFill="1" applyBorder="1" applyAlignment="1">
      <alignment horizontal="center" vertical="center" wrapText="1"/>
    </xf>
    <xf numFmtId="0" fontId="12" fillId="0" borderId="0" xfId="0" applyFont="1" applyFill="1" applyAlignment="1">
      <alignment horizontal="center" vertical="center"/>
    </xf>
    <xf numFmtId="0" fontId="10" fillId="0" borderId="0" xfId="0" applyFont="1" applyFill="1">
      <alignment vertical="center"/>
    </xf>
    <xf numFmtId="0" fontId="10" fillId="0" borderId="0" xfId="0" applyFont="1" applyFill="1" applyBorder="1">
      <alignment vertical="center"/>
    </xf>
    <xf numFmtId="0" fontId="11" fillId="0" borderId="0" xfId="0" applyFont="1" applyAlignment="1">
      <alignment vertical="center" shrinkToFit="1"/>
    </xf>
    <xf numFmtId="0" fontId="11" fillId="0" borderId="0" xfId="0" applyFont="1" applyAlignment="1">
      <alignment vertical="center"/>
    </xf>
    <xf numFmtId="0" fontId="10" fillId="0" borderId="0" xfId="0" applyFont="1">
      <alignment vertical="center"/>
    </xf>
    <xf numFmtId="0" fontId="14" fillId="0" borderId="0" xfId="0" applyFont="1" applyFill="1">
      <alignment vertical="center"/>
    </xf>
    <xf numFmtId="0" fontId="14" fillId="5" borderId="0" xfId="0" applyFont="1" applyFill="1">
      <alignment vertical="center"/>
    </xf>
    <xf numFmtId="0" fontId="10" fillId="5" borderId="0" xfId="0" applyFont="1" applyFill="1">
      <alignment vertical="center"/>
    </xf>
    <xf numFmtId="0" fontId="25" fillId="0" borderId="0" xfId="0" applyFont="1" applyFill="1" applyAlignment="1">
      <alignment vertical="center"/>
    </xf>
    <xf numFmtId="0" fontId="4" fillId="0" borderId="2" xfId="0" applyFont="1" applyFill="1" applyBorder="1" applyAlignment="1">
      <alignment vertical="center"/>
    </xf>
    <xf numFmtId="0" fontId="0" fillId="0" borderId="0" xfId="0" applyFill="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0" xfId="0" applyFill="1" applyAlignment="1">
      <alignment horizontal="center" vertical="center"/>
    </xf>
    <xf numFmtId="0" fontId="10" fillId="0" borderId="80" xfId="0" applyFont="1" applyFill="1" applyBorder="1" applyAlignment="1">
      <alignment horizontal="center" wrapText="1"/>
    </xf>
    <xf numFmtId="0" fontId="32" fillId="0" borderId="26" xfId="0" applyFont="1" applyFill="1" applyBorder="1" applyAlignment="1">
      <alignment horizontal="left" wrapText="1"/>
    </xf>
    <xf numFmtId="0" fontId="23" fillId="0" borderId="0" xfId="0" applyFont="1" applyFill="1">
      <alignment vertical="center"/>
    </xf>
    <xf numFmtId="0" fontId="37" fillId="0" borderId="0" xfId="0" applyFont="1">
      <alignment vertical="center"/>
    </xf>
    <xf numFmtId="0" fontId="10" fillId="0" borderId="2" xfId="0" applyFont="1" applyFill="1" applyBorder="1">
      <alignment vertical="center"/>
    </xf>
    <xf numFmtId="0" fontId="14" fillId="0" borderId="2" xfId="0" applyFont="1" applyFill="1" applyBorder="1">
      <alignment vertical="center"/>
    </xf>
    <xf numFmtId="0" fontId="14" fillId="0" borderId="0" xfId="0" applyFont="1" applyFill="1" applyBorder="1">
      <alignment vertical="center"/>
    </xf>
    <xf numFmtId="0" fontId="23" fillId="0" borderId="2" xfId="0" applyFont="1" applyFill="1" applyBorder="1">
      <alignment vertical="center"/>
    </xf>
    <xf numFmtId="0" fontId="0" fillId="3" borderId="81"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176" fontId="0" fillId="3" borderId="51" xfId="0" applyNumberFormat="1" applyFill="1" applyBorder="1" applyProtection="1">
      <alignment vertical="center"/>
      <protection locked="0"/>
    </xf>
    <xf numFmtId="176" fontId="0" fillId="2" borderId="68" xfId="0" applyNumberFormat="1" applyFill="1" applyBorder="1">
      <alignment vertical="center"/>
    </xf>
    <xf numFmtId="176" fontId="0" fillId="2" borderId="83" xfId="0" applyNumberFormat="1" applyFill="1" applyBorder="1">
      <alignment vertical="center"/>
    </xf>
    <xf numFmtId="176" fontId="0" fillId="2" borderId="61" xfId="0" applyNumberFormat="1" applyFill="1" applyBorder="1">
      <alignment vertical="center"/>
    </xf>
    <xf numFmtId="0" fontId="14" fillId="5" borderId="0" xfId="0" applyFont="1" applyFill="1" applyBorder="1">
      <alignment vertical="center"/>
    </xf>
    <xf numFmtId="0" fontId="10" fillId="5" borderId="0" xfId="0" applyFont="1" applyFill="1" applyBorder="1">
      <alignment vertical="center"/>
    </xf>
    <xf numFmtId="0" fontId="37" fillId="0" borderId="0" xfId="0" applyFont="1" applyAlignment="1">
      <alignment horizontal="center" vertical="center"/>
    </xf>
    <xf numFmtId="0" fontId="11" fillId="0" borderId="0" xfId="0" applyFont="1" applyFill="1" applyAlignment="1">
      <alignment vertical="center"/>
    </xf>
    <xf numFmtId="0" fontId="11" fillId="0" borderId="51" xfId="0" applyFont="1" applyFill="1" applyBorder="1" applyAlignment="1">
      <alignment horizontal="center" vertical="center" shrinkToFit="1"/>
    </xf>
    <xf numFmtId="0" fontId="11" fillId="0" borderId="0" xfId="0" applyFont="1" applyFill="1" applyAlignment="1">
      <alignment vertical="center" shrinkToFit="1"/>
    </xf>
    <xf numFmtId="0" fontId="11" fillId="0" borderId="50" xfId="0" applyFont="1" applyFill="1" applyBorder="1" applyAlignment="1">
      <alignment horizontal="center" vertical="center" shrinkToFit="1"/>
    </xf>
    <xf numFmtId="0" fontId="11" fillId="0" borderId="4" xfId="0" applyFont="1" applyFill="1" applyBorder="1" applyAlignment="1">
      <alignment vertical="center" shrinkToFit="1"/>
    </xf>
    <xf numFmtId="0" fontId="11" fillId="0" borderId="5" xfId="0" applyFont="1" applyFill="1" applyBorder="1" applyAlignment="1">
      <alignment vertical="center" shrinkToFit="1"/>
    </xf>
    <xf numFmtId="0" fontId="11" fillId="0" borderId="10"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1" fillId="0" borderId="2" xfId="0" applyFont="1" applyFill="1" applyBorder="1" applyAlignment="1">
      <alignment vertical="center" shrinkToFit="1"/>
    </xf>
    <xf numFmtId="0" fontId="6" fillId="0" borderId="0" xfId="1" applyFont="1" applyAlignment="1" applyProtection="1">
      <alignment horizontal="center" vertical="top" wrapText="1"/>
    </xf>
    <xf numFmtId="0" fontId="6" fillId="0" borderId="0" xfId="1" applyFont="1" applyFill="1" applyBorder="1" applyAlignment="1" applyProtection="1">
      <alignment horizontal="center" vertical="top" wrapText="1"/>
    </xf>
    <xf numFmtId="0" fontId="6" fillId="0" borderId="0" xfId="1" applyFont="1" applyBorder="1" applyAlignment="1" applyProtection="1">
      <alignment horizontal="left" vertical="center"/>
    </xf>
    <xf numFmtId="0" fontId="6" fillId="0" borderId="0" xfId="1" applyFont="1" applyBorder="1" applyAlignment="1" applyProtection="1">
      <alignment horizontal="left" vertical="center" wrapText="1"/>
    </xf>
    <xf numFmtId="0" fontId="6" fillId="0" borderId="0" xfId="1" applyFont="1" applyAlignment="1" applyProtection="1">
      <alignment vertical="center" wrapText="1"/>
    </xf>
    <xf numFmtId="0" fontId="34" fillId="0" borderId="0" xfId="1" applyFont="1" applyAlignment="1" applyProtection="1">
      <alignment horizontal="center" vertical="center" wrapText="1"/>
    </xf>
    <xf numFmtId="0" fontId="6" fillId="0" borderId="0" xfId="1" applyFont="1" applyAlignment="1" applyProtection="1">
      <alignment horizontal="center" vertical="center" wrapText="1"/>
    </xf>
    <xf numFmtId="0" fontId="6" fillId="0" borderId="0" xfId="1" applyFont="1" applyBorder="1" applyAlignment="1" applyProtection="1">
      <alignment vertical="center" wrapText="1"/>
    </xf>
    <xf numFmtId="0" fontId="19" fillId="0" borderId="0" xfId="1" applyFont="1" applyAlignment="1" applyProtection="1">
      <alignment vertical="top" wrapText="1"/>
    </xf>
    <xf numFmtId="0" fontId="6" fillId="0" borderId="0" xfId="1" applyFont="1" applyAlignment="1" applyProtection="1">
      <alignment vertical="top" wrapText="1"/>
    </xf>
    <xf numFmtId="0" fontId="6" fillId="0" borderId="0" xfId="1" applyFont="1" applyBorder="1" applyAlignment="1" applyProtection="1">
      <alignment horizontal="center" vertical="center" wrapText="1"/>
    </xf>
    <xf numFmtId="0" fontId="6" fillId="0" borderId="0" xfId="1" applyFont="1" applyBorder="1" applyAlignment="1" applyProtection="1">
      <alignment horizontal="center" vertical="center"/>
    </xf>
    <xf numFmtId="0" fontId="35" fillId="0" borderId="0" xfId="1" applyFont="1" applyAlignment="1" applyProtection="1">
      <alignment vertical="top" wrapText="1"/>
    </xf>
    <xf numFmtId="0" fontId="6" fillId="0" borderId="29" xfId="1" applyFont="1" applyBorder="1" applyAlignment="1" applyProtection="1">
      <alignment horizontal="center" vertical="top" wrapText="1"/>
    </xf>
    <xf numFmtId="0" fontId="6" fillId="0" borderId="29" xfId="1" applyFont="1" applyBorder="1" applyAlignment="1" applyProtection="1">
      <alignment vertical="top" wrapText="1"/>
    </xf>
    <xf numFmtId="0" fontId="6" fillId="0" borderId="31" xfId="1" applyFont="1" applyBorder="1" applyAlignment="1" applyProtection="1">
      <alignment vertical="top" wrapText="1"/>
    </xf>
    <xf numFmtId="0" fontId="6" fillId="0" borderId="1" xfId="1" applyFont="1" applyBorder="1" applyAlignment="1" applyProtection="1">
      <alignment horizontal="center" vertical="top" wrapText="1"/>
    </xf>
    <xf numFmtId="0" fontId="6" fillId="0" borderId="47" xfId="1" applyFont="1" applyBorder="1" applyAlignment="1" applyProtection="1">
      <alignment vertical="top" wrapText="1"/>
    </xf>
    <xf numFmtId="0" fontId="6" fillId="0" borderId="20" xfId="1" applyFont="1" applyBorder="1" applyAlignment="1" applyProtection="1">
      <alignment horizontal="center" vertical="top" wrapText="1"/>
    </xf>
    <xf numFmtId="0" fontId="15" fillId="0" borderId="0" xfId="1" applyFont="1" applyAlignment="1" applyProtection="1">
      <alignment vertical="center" wrapText="1"/>
    </xf>
    <xf numFmtId="0" fontId="6" fillId="0" borderId="0" xfId="1" applyFont="1" applyBorder="1" applyAlignment="1" applyProtection="1">
      <alignment vertical="top" wrapText="1"/>
    </xf>
    <xf numFmtId="0" fontId="6" fillId="0" borderId="76" xfId="1" applyFont="1" applyBorder="1" applyAlignment="1" applyProtection="1">
      <alignment vertical="top" wrapText="1"/>
    </xf>
    <xf numFmtId="0" fontId="6" fillId="0" borderId="24" xfId="1" applyFont="1" applyFill="1" applyBorder="1" applyAlignment="1" applyProtection="1">
      <alignment horizontal="center" vertical="top" wrapText="1"/>
    </xf>
    <xf numFmtId="0" fontId="6" fillId="0" borderId="0" xfId="1" applyFont="1" applyFill="1" applyBorder="1" applyAlignment="1" applyProtection="1">
      <alignment vertical="top" wrapText="1"/>
    </xf>
    <xf numFmtId="0" fontId="6" fillId="0" borderId="0" xfId="1" applyFont="1" applyFill="1" applyAlignment="1" applyProtection="1">
      <alignment vertical="top" wrapText="1"/>
    </xf>
    <xf numFmtId="0" fontId="6" fillId="0" borderId="0" xfId="1" applyFont="1" applyAlignment="1" applyProtection="1">
      <alignment horizontal="left" vertical="top" wrapText="1"/>
    </xf>
    <xf numFmtId="0" fontId="6" fillId="0" borderId="40" xfId="1" applyFont="1" applyBorder="1" applyAlignment="1" applyProtection="1">
      <alignment horizontal="left" vertical="top" wrapText="1"/>
    </xf>
    <xf numFmtId="0" fontId="6" fillId="0" borderId="32" xfId="1" applyFont="1" applyBorder="1" applyAlignment="1" applyProtection="1">
      <alignment horizontal="left" vertical="top" wrapText="1"/>
    </xf>
    <xf numFmtId="0" fontId="6" fillId="0" borderId="33" xfId="1" applyFont="1" applyBorder="1" applyAlignment="1" applyProtection="1">
      <alignment horizontal="left" vertical="top" wrapText="1"/>
    </xf>
    <xf numFmtId="0" fontId="4" fillId="0" borderId="2" xfId="0" applyFont="1" applyFill="1" applyBorder="1" applyAlignment="1" applyProtection="1">
      <alignment vertical="center"/>
    </xf>
    <xf numFmtId="0" fontId="14" fillId="6" borderId="0" xfId="0" applyFont="1" applyFill="1">
      <alignment vertical="center"/>
    </xf>
    <xf numFmtId="0" fontId="10" fillId="6" borderId="0" xfId="0" applyFont="1" applyFill="1">
      <alignment vertical="center"/>
    </xf>
    <xf numFmtId="0" fontId="0" fillId="0" borderId="0" xfId="0" applyFill="1" applyProtection="1">
      <alignment vertical="center"/>
    </xf>
    <xf numFmtId="0" fontId="18" fillId="0" borderId="0" xfId="0" applyFont="1" applyFill="1" applyAlignment="1" applyProtection="1">
      <alignment vertical="center" wrapText="1"/>
    </xf>
    <xf numFmtId="0" fontId="0" fillId="0" borderId="2" xfId="0" applyFill="1" applyBorder="1" applyAlignment="1" applyProtection="1">
      <alignment horizontal="center" vertical="center"/>
    </xf>
    <xf numFmtId="0" fontId="0" fillId="0" borderId="2" xfId="0" applyFill="1" applyBorder="1" applyProtection="1">
      <alignment vertical="center"/>
    </xf>
    <xf numFmtId="0" fontId="0" fillId="0" borderId="0" xfId="0" applyFill="1" applyAlignment="1" applyProtection="1">
      <alignment horizontal="center" vertical="center"/>
    </xf>
    <xf numFmtId="0" fontId="10" fillId="0" borderId="80" xfId="0" applyFont="1" applyFill="1" applyBorder="1" applyAlignment="1" applyProtection="1">
      <alignment horizontal="center" wrapText="1"/>
    </xf>
    <xf numFmtId="0" fontId="32" fillId="0" borderId="26" xfId="0" applyFont="1" applyFill="1" applyBorder="1" applyAlignment="1" applyProtection="1">
      <alignment horizontal="left" wrapText="1"/>
    </xf>
    <xf numFmtId="0" fontId="0" fillId="0" borderId="81" xfId="0" applyFill="1" applyBorder="1" applyAlignment="1" applyProtection="1">
      <alignment horizontal="center" vertical="center"/>
    </xf>
    <xf numFmtId="0" fontId="0" fillId="0" borderId="46" xfId="0" applyFill="1" applyBorder="1" applyAlignment="1" applyProtection="1">
      <alignment horizontal="center" vertical="center"/>
    </xf>
    <xf numFmtId="176" fontId="0" fillId="0" borderId="51" xfId="0" applyNumberFormat="1" applyFill="1" applyBorder="1" applyProtection="1">
      <alignment vertical="center"/>
    </xf>
    <xf numFmtId="176" fontId="0" fillId="0" borderId="68" xfId="0" applyNumberFormat="1" applyFill="1" applyBorder="1" applyProtection="1">
      <alignment vertical="center"/>
    </xf>
    <xf numFmtId="176" fontId="0" fillId="0" borderId="61" xfId="0" applyNumberFormat="1" applyFill="1" applyBorder="1" applyProtection="1">
      <alignment vertical="center"/>
    </xf>
    <xf numFmtId="176" fontId="0" fillId="0" borderId="83" xfId="0" applyNumberFormat="1" applyFill="1" applyBorder="1" applyProtection="1">
      <alignment vertical="center"/>
    </xf>
    <xf numFmtId="0" fontId="31" fillId="0" borderId="64" xfId="0" applyFont="1" applyFill="1" applyBorder="1" applyAlignment="1">
      <alignment vertical="center" shrinkToFit="1"/>
    </xf>
    <xf numFmtId="0" fontId="31" fillId="0" borderId="69" xfId="0" applyFont="1" applyFill="1" applyBorder="1" applyAlignment="1">
      <alignment horizontal="center" vertical="center" shrinkToFit="1"/>
    </xf>
    <xf numFmtId="0" fontId="31" fillId="0" borderId="70" xfId="0" applyFont="1" applyFill="1" applyBorder="1" applyAlignment="1">
      <alignment horizontal="center" vertical="center" shrinkToFit="1"/>
    </xf>
    <xf numFmtId="0" fontId="31" fillId="0" borderId="71" xfId="0" applyFont="1" applyFill="1" applyBorder="1" applyAlignment="1">
      <alignment horizontal="center" vertical="center" shrinkToFit="1"/>
    </xf>
    <xf numFmtId="0" fontId="31" fillId="0" borderId="9" xfId="2" applyFont="1" applyFill="1" applyBorder="1" applyAlignment="1">
      <alignment vertical="center" shrinkToFit="1"/>
    </xf>
    <xf numFmtId="0" fontId="31" fillId="0" borderId="16" xfId="2" applyFont="1" applyFill="1" applyBorder="1" applyAlignment="1">
      <alignment vertical="center" shrinkToFit="1"/>
    </xf>
    <xf numFmtId="0" fontId="31" fillId="0" borderId="8" xfId="2" applyFont="1" applyFill="1" applyBorder="1" applyAlignment="1">
      <alignment horizontal="center" vertical="center" shrinkToFit="1"/>
    </xf>
    <xf numFmtId="0" fontId="31" fillId="0" borderId="15" xfId="2" applyFont="1" applyFill="1" applyBorder="1" applyAlignment="1">
      <alignment horizontal="center" vertical="center" shrinkToFit="1"/>
    </xf>
    <xf numFmtId="0" fontId="31" fillId="2" borderId="45" xfId="2" applyFont="1" applyFill="1" applyBorder="1" applyAlignment="1">
      <alignment horizontal="left" vertical="center" wrapText="1"/>
    </xf>
    <xf numFmtId="0" fontId="31" fillId="2" borderId="44" xfId="2" applyFont="1" applyFill="1" applyBorder="1" applyAlignment="1">
      <alignment horizontal="center" vertical="center" wrapText="1"/>
    </xf>
    <xf numFmtId="0" fontId="36" fillId="0" borderId="0" xfId="0" applyFont="1" applyBorder="1" applyAlignment="1" applyProtection="1">
      <alignment horizontal="right" vertical="center"/>
    </xf>
    <xf numFmtId="49" fontId="6" fillId="0" borderId="51" xfId="1" applyNumberFormat="1" applyFont="1" applyBorder="1" applyAlignment="1">
      <alignment horizontal="center" vertical="center"/>
    </xf>
    <xf numFmtId="0" fontId="6" fillId="0" borderId="51" xfId="1" applyFont="1" applyBorder="1" applyAlignment="1">
      <alignment horizontal="center" vertical="center"/>
    </xf>
    <xf numFmtId="0" fontId="6" fillId="0" borderId="13" xfId="1" applyFont="1" applyBorder="1" applyAlignment="1">
      <alignment horizontal="left" vertical="center"/>
    </xf>
    <xf numFmtId="0" fontId="6" fillId="0" borderId="51" xfId="1" applyFont="1" applyBorder="1" applyAlignment="1">
      <alignment horizontal="left" vertical="center"/>
    </xf>
    <xf numFmtId="0" fontId="6" fillId="0" borderId="51" xfId="1" applyFont="1" applyBorder="1" applyAlignment="1">
      <alignment vertical="center"/>
    </xf>
    <xf numFmtId="0" fontId="6" fillId="0" borderId="0" xfId="1" applyFont="1" applyAlignment="1">
      <alignment horizontal="center" vertical="center"/>
    </xf>
    <xf numFmtId="0" fontId="6" fillId="0" borderId="0" xfId="1" applyFont="1">
      <alignment vertical="center"/>
    </xf>
    <xf numFmtId="0" fontId="6" fillId="0" borderId="4" xfId="1" applyFont="1" applyBorder="1">
      <alignment vertical="center"/>
    </xf>
    <xf numFmtId="0" fontId="9" fillId="0" borderId="51" xfId="1" applyFont="1" applyBorder="1" applyAlignment="1">
      <alignment horizontal="center" vertical="center"/>
    </xf>
    <xf numFmtId="0" fontId="6" fillId="0" borderId="10" xfId="1" applyFont="1" applyBorder="1">
      <alignment vertical="center"/>
    </xf>
    <xf numFmtId="0" fontId="9" fillId="0" borderId="51" xfId="1" applyFont="1" applyBorder="1" applyAlignment="1">
      <alignment horizontal="left" vertical="center"/>
    </xf>
    <xf numFmtId="0" fontId="9" fillId="0" borderId="51" xfId="1" applyFont="1" applyBorder="1" applyAlignment="1">
      <alignment vertical="center"/>
    </xf>
    <xf numFmtId="0" fontId="6" fillId="0" borderId="5" xfId="1" applyFont="1" applyBorder="1">
      <alignment vertical="center"/>
    </xf>
    <xf numFmtId="0" fontId="22" fillId="0" borderId="0" xfId="0" applyFont="1" applyFill="1" applyAlignment="1">
      <alignment horizontal="center" vertical="center"/>
    </xf>
    <xf numFmtId="0" fontId="29" fillId="0" borderId="5" xfId="0" applyFont="1" applyFill="1" applyBorder="1">
      <alignment vertical="center"/>
    </xf>
    <xf numFmtId="0" fontId="22" fillId="0" borderId="5" xfId="0" applyFont="1" applyFill="1" applyBorder="1">
      <alignment vertical="center"/>
    </xf>
    <xf numFmtId="0" fontId="29"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lignment vertical="center"/>
    </xf>
    <xf numFmtId="0" fontId="22" fillId="3" borderId="0" xfId="0" applyFont="1" applyFill="1" applyBorder="1">
      <alignment vertical="center"/>
    </xf>
    <xf numFmtId="0" fontId="34" fillId="0" borderId="0"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22" fillId="0" borderId="0" xfId="0" applyFont="1" applyFill="1" applyBorder="1" applyAlignment="1">
      <alignment vertical="center"/>
    </xf>
    <xf numFmtId="0" fontId="22" fillId="3" borderId="0" xfId="0" applyFont="1" applyFill="1" applyBorder="1" applyAlignment="1">
      <alignment horizontal="center" vertical="center"/>
    </xf>
    <xf numFmtId="0" fontId="22" fillId="0" borderId="0" xfId="0" applyFont="1" applyFill="1">
      <alignment vertical="center"/>
    </xf>
    <xf numFmtId="0" fontId="22" fillId="0" borderId="2" xfId="0" applyFont="1" applyFill="1" applyBorder="1" applyAlignment="1">
      <alignment horizontal="center" vertical="center"/>
    </xf>
    <xf numFmtId="0" fontId="22" fillId="0" borderId="2" xfId="0" applyFont="1" applyFill="1" applyBorder="1">
      <alignment vertical="center"/>
    </xf>
    <xf numFmtId="0" fontId="29" fillId="0" borderId="0" xfId="0" applyFont="1" applyFill="1" applyBorder="1">
      <alignment vertical="center"/>
    </xf>
    <xf numFmtId="0" fontId="22" fillId="0" borderId="5" xfId="0" applyFont="1" applyFill="1" applyBorder="1" applyAlignment="1">
      <alignment vertical="center"/>
    </xf>
    <xf numFmtId="0" fontId="22" fillId="0" borderId="5" xfId="0" applyFont="1" applyFill="1" applyBorder="1" applyAlignment="1">
      <alignment horizontal="center" vertical="center"/>
    </xf>
    <xf numFmtId="0" fontId="22" fillId="0" borderId="0" xfId="0" applyFont="1" applyFill="1" applyBorder="1" applyAlignment="1">
      <alignment vertical="center" wrapText="1"/>
    </xf>
    <xf numFmtId="0" fontId="47" fillId="0" borderId="0" xfId="0" applyFont="1" applyFill="1" applyBorder="1">
      <alignment vertical="center"/>
    </xf>
    <xf numFmtId="0" fontId="31" fillId="0" borderId="0" xfId="0" applyFont="1" applyFill="1" applyBorder="1">
      <alignment vertical="center"/>
    </xf>
    <xf numFmtId="0" fontId="22" fillId="3" borderId="0" xfId="0" applyFont="1" applyFill="1" applyBorder="1" applyAlignment="1">
      <alignment vertical="center"/>
    </xf>
    <xf numFmtId="0" fontId="22" fillId="0" borderId="2" xfId="0" applyFont="1" applyFill="1" applyBorder="1" applyAlignment="1">
      <alignment vertical="center"/>
    </xf>
    <xf numFmtId="0" fontId="22" fillId="0" borderId="0" xfId="0" applyFont="1" applyFill="1" applyAlignment="1">
      <alignment vertical="center"/>
    </xf>
    <xf numFmtId="0" fontId="34" fillId="0" borderId="2" xfId="0" applyFont="1" applyBorder="1" applyAlignment="1" applyProtection="1"/>
    <xf numFmtId="0" fontId="8" fillId="0" borderId="0" xfId="0" applyFont="1" applyFill="1" applyBorder="1" applyAlignment="1" applyProtection="1"/>
    <xf numFmtId="0" fontId="34" fillId="0" borderId="0" xfId="0" applyFont="1" applyBorder="1" applyAlignment="1" applyProtection="1">
      <alignment horizontal="center"/>
    </xf>
    <xf numFmtId="0" fontId="34" fillId="0" borderId="0" xfId="0" applyFont="1" applyBorder="1" applyAlignment="1" applyProtection="1"/>
    <xf numFmtId="0" fontId="34" fillId="0" borderId="63" xfId="0" applyFont="1" applyBorder="1" applyAlignment="1" applyProtection="1">
      <alignment horizontal="center"/>
    </xf>
    <xf numFmtId="0" fontId="34" fillId="3" borderId="88" xfId="0"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26" fillId="0" borderId="0" xfId="0" applyFont="1" applyBorder="1" applyAlignment="1" applyProtection="1"/>
    <xf numFmtId="0" fontId="4" fillId="0" borderId="0" xfId="0" applyFont="1" applyBorder="1" applyAlignment="1" applyProtection="1"/>
    <xf numFmtId="0" fontId="16" fillId="0" borderId="0" xfId="0" applyFont="1" applyBorder="1" applyAlignment="1" applyProtection="1"/>
    <xf numFmtId="0" fontId="4" fillId="0" borderId="0" xfId="0" applyFont="1" applyFill="1" applyBorder="1" applyAlignment="1" applyProtection="1">
      <alignment horizontal="center"/>
    </xf>
    <xf numFmtId="0" fontId="4" fillId="0" borderId="0" xfId="0" applyFont="1" applyFill="1" applyBorder="1" applyAlignment="1" applyProtection="1"/>
    <xf numFmtId="0" fontId="36" fillId="0" borderId="0" xfId="0" applyFont="1" applyBorder="1" applyAlignment="1" applyProtection="1"/>
    <xf numFmtId="0" fontId="36" fillId="0" borderId="0" xfId="0" applyFont="1" applyBorder="1" applyAlignment="1" applyProtection="1">
      <alignment horizontal="right"/>
    </xf>
    <xf numFmtId="0" fontId="34" fillId="0" borderId="0" xfId="0" applyFont="1" applyFill="1" applyBorder="1" applyAlignment="1" applyProtection="1"/>
    <xf numFmtId="0" fontId="26" fillId="6" borderId="0" xfId="0" applyFont="1" applyFill="1" applyBorder="1" applyAlignment="1" applyProtection="1"/>
    <xf numFmtId="0" fontId="36" fillId="0" borderId="2" xfId="0" applyFont="1" applyBorder="1" applyAlignment="1" applyProtection="1">
      <alignment horizontal="right"/>
    </xf>
    <xf numFmtId="0" fontId="34" fillId="0" borderId="2" xfId="0" applyFont="1" applyBorder="1" applyAlignment="1" applyProtection="1">
      <alignment horizontal="center"/>
    </xf>
    <xf numFmtId="0" fontId="2" fillId="0" borderId="0" xfId="0" applyFont="1" applyFill="1" applyBorder="1" applyAlignment="1" applyProtection="1">
      <alignment horizontal="center"/>
    </xf>
    <xf numFmtId="0" fontId="26" fillId="5" borderId="0" xfId="0" applyFont="1" applyFill="1" applyBorder="1" applyAlignment="1" applyProtection="1"/>
    <xf numFmtId="0" fontId="4" fillId="5" borderId="0" xfId="0" applyFont="1" applyFill="1" applyBorder="1" applyAlignment="1" applyProtection="1"/>
    <xf numFmtId="0" fontId="2" fillId="0" borderId="2" xfId="0" applyFont="1" applyFill="1" applyBorder="1" applyAlignment="1" applyProtection="1">
      <alignment horizontal="center"/>
    </xf>
    <xf numFmtId="0" fontId="26" fillId="6" borderId="2" xfId="0" applyFont="1" applyFill="1" applyBorder="1" applyAlignment="1" applyProtection="1"/>
    <xf numFmtId="0" fontId="26" fillId="0" borderId="2" xfId="0" applyFont="1" applyBorder="1" applyAlignment="1" applyProtection="1"/>
    <xf numFmtId="0" fontId="4" fillId="0" borderId="2" xfId="0" applyFont="1" applyBorder="1" applyAlignment="1" applyProtection="1"/>
    <xf numFmtId="0" fontId="39" fillId="0" borderId="5" xfId="0" quotePrefix="1" applyFont="1" applyBorder="1" applyAlignment="1" applyProtection="1">
      <alignment horizontal="left"/>
    </xf>
    <xf numFmtId="0" fontId="39" fillId="0" borderId="5" xfId="0" applyFont="1" applyBorder="1" applyAlignment="1" applyProtection="1"/>
    <xf numFmtId="0" fontId="34" fillId="0" borderId="5" xfId="0" applyFont="1" applyBorder="1" applyAlignment="1" applyProtection="1"/>
    <xf numFmtId="0" fontId="14" fillId="0" borderId="5" xfId="0" applyFont="1" applyFill="1" applyBorder="1" applyAlignment="1" applyProtection="1">
      <alignment horizontal="right"/>
    </xf>
    <xf numFmtId="0" fontId="26" fillId="0" borderId="5" xfId="0" applyFont="1" applyBorder="1" applyAlignment="1" applyProtection="1"/>
    <xf numFmtId="0" fontId="34" fillId="0" borderId="0" xfId="0" applyFont="1" applyBorder="1" applyAlignment="1" applyProtection="1">
      <alignment horizontal="left"/>
    </xf>
    <xf numFmtId="0" fontId="17" fillId="0" borderId="0" xfId="0" applyFont="1" applyFill="1" applyBorder="1" applyAlignment="1" applyProtection="1"/>
    <xf numFmtId="0" fontId="40" fillId="0" borderId="0" xfId="2" applyFont="1" applyBorder="1" applyAlignment="1" applyProtection="1"/>
    <xf numFmtId="0" fontId="34" fillId="0" borderId="2" xfId="0" applyFont="1" applyBorder="1" applyAlignment="1" applyProtection="1">
      <alignment horizontal="left"/>
    </xf>
    <xf numFmtId="0" fontId="17" fillId="0" borderId="2" xfId="0" applyFont="1" applyFill="1" applyBorder="1" applyAlignment="1" applyProtection="1"/>
    <xf numFmtId="0" fontId="14" fillId="0" borderId="2" xfId="0" applyFont="1" applyFill="1" applyBorder="1" applyAlignment="1" applyProtection="1">
      <alignment horizontal="right"/>
    </xf>
    <xf numFmtId="0" fontId="39" fillId="0" borderId="0" xfId="0" quotePrefix="1" applyFont="1" applyBorder="1" applyAlignment="1" applyProtection="1">
      <alignment horizontal="left"/>
    </xf>
    <xf numFmtId="0" fontId="39" fillId="0" borderId="0" xfId="0" applyFont="1" applyBorder="1" applyAlignment="1" applyProtection="1"/>
    <xf numFmtId="0" fontId="34" fillId="3" borderId="0" xfId="0" applyFont="1" applyFill="1" applyBorder="1" applyAlignment="1" applyProtection="1"/>
    <xf numFmtId="0" fontId="23" fillId="0" borderId="0" xfId="0" applyFont="1" applyBorder="1" applyAlignment="1" applyProtection="1"/>
    <xf numFmtId="0" fontId="23" fillId="0" borderId="2" xfId="0" applyFont="1" applyBorder="1" applyAlignment="1" applyProtection="1"/>
    <xf numFmtId="0" fontId="34" fillId="0" borderId="0" xfId="0" applyFont="1" applyFill="1" applyBorder="1" applyAlignment="1" applyProtection="1">
      <alignment horizontal="right" shrinkToFit="1"/>
      <protection locked="0"/>
    </xf>
    <xf numFmtId="0" fontId="34" fillId="0" borderId="0" xfId="0" applyFont="1" applyFill="1" applyBorder="1" applyAlignment="1" applyProtection="1">
      <protection locked="0"/>
    </xf>
    <xf numFmtId="0" fontId="34" fillId="0" borderId="22" xfId="0" applyFont="1" applyFill="1" applyBorder="1" applyAlignment="1" applyProtection="1">
      <alignment horizontal="right" shrinkToFit="1"/>
      <protection locked="0"/>
    </xf>
    <xf numFmtId="0" fontId="34" fillId="0" borderId="22" xfId="0" applyFont="1" applyFill="1" applyBorder="1" applyAlignment="1" applyProtection="1">
      <protection locked="0"/>
    </xf>
    <xf numFmtId="0" fontId="26" fillId="0" borderId="0" xfId="0" applyFont="1" applyFill="1" applyBorder="1" applyAlignment="1" applyProtection="1"/>
    <xf numFmtId="0" fontId="34" fillId="0" borderId="34" xfId="0" applyFont="1" applyBorder="1" applyAlignment="1" applyProtection="1"/>
    <xf numFmtId="0" fontId="26" fillId="5" borderId="2" xfId="0" applyFont="1" applyFill="1" applyBorder="1" applyAlignment="1" applyProtection="1"/>
    <xf numFmtId="0" fontId="4" fillId="5" borderId="2" xfId="0" applyFont="1" applyFill="1" applyBorder="1" applyAlignment="1" applyProtection="1"/>
    <xf numFmtId="0" fontId="23" fillId="0" borderId="0" xfId="0" applyFont="1" applyFill="1" applyBorder="1" applyAlignment="1" applyProtection="1">
      <alignment horizontal="right"/>
    </xf>
    <xf numFmtId="0" fontId="23" fillId="0" borderId="0" xfId="0" applyFont="1" applyFill="1" applyBorder="1" applyAlignment="1" applyProtection="1"/>
    <xf numFmtId="0" fontId="34" fillId="2" borderId="0" xfId="0" applyFont="1" applyFill="1" applyBorder="1" applyAlignment="1" applyProtection="1"/>
    <xf numFmtId="0" fontId="34" fillId="0" borderId="0" xfId="0" applyFont="1" applyFill="1" applyBorder="1" applyAlignment="1" applyProtection="1">
      <alignment horizontal="center"/>
    </xf>
    <xf numFmtId="0" fontId="34" fillId="0" borderId="0" xfId="0" applyFont="1" applyFill="1" applyBorder="1" applyAlignment="1" applyProtection="1">
      <alignment horizontal="right"/>
    </xf>
    <xf numFmtId="0" fontId="17" fillId="0" borderId="0" xfId="0" applyFont="1" applyFill="1" applyBorder="1" applyAlignment="1" applyProtection="1">
      <alignment wrapText="1"/>
    </xf>
    <xf numFmtId="0" fontId="26" fillId="0" borderId="0" xfId="0" applyFont="1" applyFill="1" applyBorder="1" applyAlignment="1" applyProtection="1">
      <alignment horizontal="right"/>
    </xf>
    <xf numFmtId="0" fontId="4" fillId="0" borderId="0" xfId="0" applyFont="1" applyBorder="1" applyAlignment="1" applyProtection="1">
      <alignment horizontal="center"/>
    </xf>
    <xf numFmtId="0" fontId="16" fillId="0" borderId="0" xfId="0" applyFont="1" applyBorder="1" applyAlignment="1" applyProtection="1">
      <alignment horizontal="center"/>
    </xf>
    <xf numFmtId="0" fontId="4" fillId="4" borderId="0" xfId="0" applyFont="1" applyFill="1" applyBorder="1" applyAlignment="1" applyProtection="1">
      <alignment horizontal="center"/>
    </xf>
    <xf numFmtId="0" fontId="14" fillId="4" borderId="0" xfId="0" applyFont="1" applyFill="1" applyBorder="1" applyAlignment="1" applyProtection="1">
      <alignment horizontal="right"/>
    </xf>
    <xf numFmtId="0" fontId="26" fillId="4" borderId="0" xfId="0" applyFont="1" applyFill="1" applyBorder="1" applyAlignment="1" applyProtection="1"/>
    <xf numFmtId="0" fontId="4" fillId="4" borderId="0" xfId="0" applyFont="1" applyFill="1" applyBorder="1" applyAlignment="1" applyProtection="1"/>
    <xf numFmtId="0" fontId="16" fillId="4" borderId="0" xfId="0" applyFont="1" applyFill="1" applyBorder="1" applyAlignment="1" applyProtection="1"/>
    <xf numFmtId="0" fontId="36" fillId="0" borderId="2" xfId="0" applyFont="1" applyBorder="1" applyAlignment="1" applyProtection="1"/>
    <xf numFmtId="0" fontId="4" fillId="0" borderId="2" xfId="0" applyFont="1" applyFill="1" applyBorder="1" applyAlignment="1" applyProtection="1"/>
    <xf numFmtId="0" fontId="39" fillId="0" borderId="0" xfId="0" quotePrefix="1" applyFont="1" applyBorder="1" applyAlignment="1" applyProtection="1">
      <alignment horizontal="right"/>
    </xf>
    <xf numFmtId="0" fontId="36" fillId="0" borderId="0" xfId="0" applyFont="1" applyFill="1" applyBorder="1" applyAlignment="1" applyProtection="1">
      <alignment horizontal="right"/>
    </xf>
    <xf numFmtId="0" fontId="4" fillId="0" borderId="0" xfId="0" applyFont="1" applyFill="1" applyBorder="1" applyAlignment="1" applyProtection="1">
      <alignment horizontal="center" shrinkToFit="1"/>
    </xf>
    <xf numFmtId="0" fontId="34" fillId="0" borderId="1" xfId="0" applyFont="1" applyBorder="1" applyAlignment="1" applyProtection="1">
      <alignment shrinkToFit="1"/>
    </xf>
    <xf numFmtId="0" fontId="4" fillId="0" borderId="0" xfId="0" applyFont="1" applyFill="1" applyBorder="1" applyAlignment="1" applyProtection="1">
      <alignment shrinkToFit="1"/>
    </xf>
    <xf numFmtId="0" fontId="26" fillId="5" borderId="0" xfId="0" applyFont="1" applyFill="1" applyBorder="1" applyAlignment="1" applyProtection="1">
      <alignment horizontal="right"/>
    </xf>
    <xf numFmtId="0" fontId="34" fillId="0" borderId="47" xfId="0" applyFont="1" applyBorder="1" applyAlignment="1" applyProtection="1">
      <alignment shrinkToFit="1"/>
    </xf>
    <xf numFmtId="177" fontId="34" fillId="0" borderId="0" xfId="0" applyNumberFormat="1" applyFont="1" applyBorder="1" applyAlignment="1" applyProtection="1">
      <alignment shrinkToFit="1"/>
    </xf>
    <xf numFmtId="0" fontId="4" fillId="5" borderId="0" xfId="0" applyFont="1" applyFill="1" applyBorder="1" applyAlignment="1" applyProtection="1">
      <alignment horizontal="right"/>
    </xf>
    <xf numFmtId="0" fontId="34" fillId="0" borderId="24" xfId="0" applyFont="1" applyBorder="1" applyAlignment="1" applyProtection="1"/>
    <xf numFmtId="0" fontId="34" fillId="0" borderId="20" xfId="0" applyFont="1" applyBorder="1" applyAlignment="1" applyProtection="1">
      <alignment shrinkToFit="1"/>
    </xf>
    <xf numFmtId="0" fontId="34" fillId="0" borderId="46" xfId="0" applyFont="1" applyBorder="1" applyAlignment="1" applyProtection="1">
      <alignment shrinkToFit="1"/>
    </xf>
    <xf numFmtId="0" fontId="34" fillId="0" borderId="5" xfId="0" applyFont="1" applyFill="1" applyBorder="1" applyAlignment="1" applyProtection="1"/>
    <xf numFmtId="0" fontId="26" fillId="0" borderId="2" xfId="0" applyFont="1" applyFill="1" applyBorder="1" applyAlignment="1" applyProtection="1"/>
    <xf numFmtId="0" fontId="41" fillId="0" borderId="0" xfId="0" applyFont="1" applyBorder="1" applyAlignment="1" applyProtection="1"/>
    <xf numFmtId="0" fontId="34" fillId="0" borderId="2" xfId="0" applyFont="1" applyFill="1" applyBorder="1" applyAlignment="1" applyProtection="1">
      <alignment horizontal="right"/>
    </xf>
    <xf numFmtId="0" fontId="34" fillId="0" borderId="2" xfId="0" applyFont="1" applyFill="1" applyBorder="1" applyAlignment="1" applyProtection="1"/>
    <xf numFmtId="0" fontId="16" fillId="0" borderId="0" xfId="0" applyFont="1" applyFill="1" applyBorder="1" applyAlignment="1" applyProtection="1"/>
    <xf numFmtId="0" fontId="34" fillId="0" borderId="0" xfId="0" applyFont="1" applyBorder="1" applyAlignment="1" applyProtection="1">
      <alignment horizontal="right"/>
    </xf>
    <xf numFmtId="0" fontId="6" fillId="0" borderId="0" xfId="0" applyFont="1" applyBorder="1" applyAlignment="1" applyProtection="1"/>
    <xf numFmtId="0" fontId="34" fillId="3" borderId="2" xfId="0" applyFont="1" applyFill="1" applyBorder="1" applyAlignment="1" applyProtection="1"/>
    <xf numFmtId="0" fontId="4" fillId="0" borderId="0"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39" fillId="0" borderId="0" xfId="0" quotePrefix="1" applyFont="1" applyFill="1" applyBorder="1" applyAlignment="1" applyProtection="1">
      <alignment horizontal="right"/>
    </xf>
    <xf numFmtId="0" fontId="36" fillId="0" borderId="0" xfId="0" applyFont="1" applyFill="1" applyBorder="1" applyAlignment="1" applyProtection="1"/>
    <xf numFmtId="0" fontId="23" fillId="0" borderId="2" xfId="0" applyFont="1" applyFill="1" applyBorder="1" applyAlignment="1" applyProtection="1">
      <alignment horizontal="right"/>
    </xf>
    <xf numFmtId="0" fontId="39" fillId="0" borderId="5" xfId="0" quotePrefix="1" applyFont="1" applyBorder="1" applyAlignment="1" applyProtection="1">
      <alignment horizontal="right"/>
    </xf>
    <xf numFmtId="0" fontId="4" fillId="0" borderId="5" xfId="0" applyFont="1" applyFill="1" applyBorder="1" applyAlignment="1" applyProtection="1"/>
    <xf numFmtId="0" fontId="4" fillId="0" borderId="5" xfId="0" applyFont="1" applyBorder="1" applyAlignment="1" applyProtection="1"/>
    <xf numFmtId="0" fontId="23" fillId="0" borderId="0" xfId="0" applyFont="1" applyBorder="1" applyAlignment="1" applyProtection="1">
      <alignment horizontal="right"/>
    </xf>
    <xf numFmtId="0" fontId="6" fillId="0" borderId="0" xfId="0" applyFont="1" applyFill="1" applyBorder="1" applyAlignment="1" applyProtection="1">
      <alignment wrapText="1"/>
      <protection locked="0"/>
    </xf>
    <xf numFmtId="0" fontId="36" fillId="0" borderId="0" xfId="0" applyFont="1" applyBorder="1" applyAlignment="1" applyProtection="1">
      <alignment horizontal="center"/>
    </xf>
    <xf numFmtId="0" fontId="36" fillId="0" borderId="2" xfId="0" applyFont="1" applyFill="1" applyBorder="1" applyAlignment="1" applyProtection="1">
      <alignment horizontal="right"/>
    </xf>
    <xf numFmtId="0" fontId="39" fillId="0" borderId="5" xfId="0" applyFont="1" applyFill="1" applyBorder="1" applyAlignment="1" applyProtection="1">
      <alignment horizontal="center"/>
    </xf>
    <xf numFmtId="0" fontId="39" fillId="0" borderId="5" xfId="0" applyFont="1" applyFill="1" applyBorder="1" applyAlignment="1" applyProtection="1"/>
    <xf numFmtId="0" fontId="40" fillId="0" borderId="0" xfId="2" applyFont="1" applyFill="1" applyBorder="1" applyAlignment="1" applyProtection="1"/>
    <xf numFmtId="0" fontId="34" fillId="0" borderId="2" xfId="0" applyFont="1" applyFill="1" applyBorder="1" applyAlignment="1" applyProtection="1">
      <alignment horizontal="center"/>
    </xf>
    <xf numFmtId="0" fontId="39" fillId="0" borderId="0" xfId="0" applyFont="1" applyFill="1" applyBorder="1" applyAlignment="1" applyProtection="1">
      <alignment horizontal="center"/>
    </xf>
    <xf numFmtId="0" fontId="39" fillId="0" borderId="0" xfId="0" applyFont="1" applyFill="1" applyBorder="1" applyAlignment="1" applyProtection="1"/>
    <xf numFmtId="0" fontId="34" fillId="0" borderId="34" xfId="0" applyFont="1" applyFill="1" applyBorder="1" applyAlignment="1" applyProtection="1"/>
    <xf numFmtId="0" fontId="34" fillId="0" borderId="12" xfId="0" applyFont="1" applyFill="1" applyBorder="1" applyAlignment="1" applyProtection="1"/>
    <xf numFmtId="0" fontId="36" fillId="0" borderId="0" xfId="0" applyFont="1" applyFill="1" applyBorder="1" applyAlignment="1" applyProtection="1">
      <alignment horizontal="center"/>
    </xf>
    <xf numFmtId="0" fontId="36" fillId="0" borderId="2" xfId="0" applyFont="1" applyFill="1" applyBorder="1" applyAlignment="1" applyProtection="1">
      <alignment horizontal="center"/>
    </xf>
    <xf numFmtId="0" fontId="36" fillId="0" borderId="2" xfId="0" applyFont="1" applyFill="1" applyBorder="1" applyAlignment="1" applyProtection="1"/>
    <xf numFmtId="0" fontId="34" fillId="0" borderId="1" xfId="0" applyFont="1" applyFill="1" applyBorder="1" applyAlignment="1" applyProtection="1">
      <alignment shrinkToFit="1"/>
    </xf>
    <xf numFmtId="0" fontId="34" fillId="0" borderId="47" xfId="0" applyFont="1" applyFill="1" applyBorder="1" applyAlignment="1" applyProtection="1">
      <alignment shrinkToFit="1"/>
    </xf>
    <xf numFmtId="0" fontId="34" fillId="0" borderId="20" xfId="0" applyFont="1" applyFill="1" applyBorder="1" applyAlignment="1" applyProtection="1">
      <alignment shrinkToFit="1"/>
    </xf>
    <xf numFmtId="0" fontId="34" fillId="0" borderId="46" xfId="0" applyFont="1" applyFill="1" applyBorder="1" applyAlignment="1" applyProtection="1">
      <alignment shrinkToFit="1"/>
    </xf>
    <xf numFmtId="0" fontId="41" fillId="0" borderId="0" xfId="0" applyFont="1" applyFill="1" applyBorder="1" applyAlignment="1" applyProtection="1"/>
    <xf numFmtId="0" fontId="20" fillId="0" borderId="0" xfId="0" applyFont="1" applyAlignment="1" applyProtection="1"/>
    <xf numFmtId="0" fontId="10" fillId="0" borderId="0" xfId="0" applyFont="1" applyAlignment="1" applyProtection="1"/>
    <xf numFmtId="0" fontId="34" fillId="0" borderId="22" xfId="0" applyFont="1" applyFill="1" applyBorder="1" applyAlignment="1" applyProtection="1">
      <alignment horizontal="right"/>
      <protection locked="0"/>
    </xf>
    <xf numFmtId="0" fontId="34" fillId="0" borderId="0" xfId="0" applyFont="1" applyFill="1" applyBorder="1" applyAlignment="1" applyProtection="1">
      <alignment horizontal="right" shrinkToFit="1"/>
    </xf>
    <xf numFmtId="0" fontId="34" fillId="0" borderId="34" xfId="0" applyFont="1" applyFill="1" applyBorder="1" applyAlignment="1" applyProtection="1">
      <protection locked="0"/>
    </xf>
    <xf numFmtId="0" fontId="6" fillId="0" borderId="0" xfId="0" applyFont="1" applyFill="1" applyBorder="1" applyAlignment="1" applyProtection="1">
      <alignment vertical="top" wrapText="1"/>
    </xf>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0" xfId="0" applyFont="1" applyFill="1" applyBorder="1" applyAlignment="1" applyProtection="1"/>
    <xf numFmtId="0" fontId="34" fillId="0" borderId="2" xfId="0" applyFont="1" applyFill="1" applyBorder="1" applyAlignment="1" applyProtection="1">
      <alignment shrinkToFit="1"/>
    </xf>
    <xf numFmtId="0" fontId="10" fillId="0" borderId="0" xfId="0" applyFont="1" applyAlignment="1">
      <alignment vertical="center"/>
    </xf>
    <xf numFmtId="0" fontId="34" fillId="0" borderId="23" xfId="0" applyFont="1" applyFill="1" applyBorder="1" applyAlignment="1" applyProtection="1">
      <alignment shrinkToFit="1"/>
    </xf>
    <xf numFmtId="0" fontId="4" fillId="0" borderId="2" xfId="0" applyFont="1" applyFill="1" applyBorder="1" applyAlignment="1" applyProtection="1">
      <alignment shrinkToFit="1"/>
    </xf>
    <xf numFmtId="0" fontId="34" fillId="0" borderId="23" xfId="0" applyFont="1" applyBorder="1" applyAlignment="1" applyProtection="1">
      <alignment shrinkToFit="1"/>
    </xf>
    <xf numFmtId="0" fontId="34" fillId="0" borderId="0" xfId="0" applyFont="1" applyFill="1" applyBorder="1" applyAlignment="1" applyProtection="1">
      <alignment shrinkToFit="1"/>
    </xf>
    <xf numFmtId="177" fontId="34" fillId="0" borderId="0" xfId="0" applyNumberFormat="1" applyFont="1" applyFill="1" applyBorder="1" applyAlignment="1" applyProtection="1">
      <alignment shrinkToFit="1"/>
      <protection locked="0"/>
    </xf>
    <xf numFmtId="0" fontId="34" fillId="0" borderId="2" xfId="0" applyFont="1" applyFill="1" applyBorder="1" applyAlignment="1" applyProtection="1">
      <alignment horizontal="right" shrinkToFit="1"/>
    </xf>
    <xf numFmtId="0" fontId="34" fillId="0" borderId="29" xfId="0" applyFont="1" applyFill="1" applyBorder="1" applyAlignment="1" applyProtection="1">
      <alignment shrinkToFit="1"/>
    </xf>
    <xf numFmtId="0" fontId="34" fillId="0" borderId="29" xfId="0" applyFont="1" applyBorder="1" applyAlignment="1" applyProtection="1">
      <alignment shrinkToFit="1"/>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horizontal="right" vertical="center"/>
      <protection locked="0"/>
    </xf>
    <xf numFmtId="0" fontId="22" fillId="0" borderId="2" xfId="0" applyFont="1" applyFill="1" applyBorder="1" applyAlignment="1" applyProtection="1">
      <alignment vertical="center"/>
      <protection locked="0"/>
    </xf>
    <xf numFmtId="0" fontId="6" fillId="0" borderId="44" xfId="1" applyFont="1" applyBorder="1" applyAlignment="1" applyProtection="1">
      <alignment horizontal="left" vertical="top" wrapText="1"/>
    </xf>
    <xf numFmtId="0" fontId="6" fillId="0" borderId="45" xfId="1" applyFont="1" applyBorder="1" applyAlignment="1" applyProtection="1">
      <alignment horizontal="center" vertical="top" wrapText="1"/>
    </xf>
    <xf numFmtId="0" fontId="6" fillId="0" borderId="45" xfId="1" applyFont="1" applyBorder="1" applyAlignment="1" applyProtection="1">
      <alignment vertical="top" wrapText="1"/>
    </xf>
    <xf numFmtId="0" fontId="8"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34" fillId="0" borderId="63" xfId="0" applyFont="1" applyFill="1" applyBorder="1" applyAlignment="1" applyProtection="1">
      <alignment horizontal="center" vertical="center"/>
    </xf>
    <xf numFmtId="0" fontId="34" fillId="0" borderId="88" xfId="0" applyFont="1" applyFill="1" applyBorder="1" applyAlignment="1" applyProtection="1">
      <alignment horizontal="center" vertical="center"/>
    </xf>
    <xf numFmtId="0" fontId="4" fillId="0" borderId="0" xfId="0" applyFont="1" applyBorder="1" applyAlignment="1" applyProtection="1">
      <alignment vertical="center"/>
    </xf>
    <xf numFmtId="0" fontId="34" fillId="3" borderId="51" xfId="1" applyFont="1" applyFill="1" applyBorder="1" applyAlignment="1" applyProtection="1">
      <alignment vertical="center" wrapText="1"/>
    </xf>
    <xf numFmtId="0" fontId="34" fillId="2" borderId="51" xfId="1" applyFont="1" applyFill="1" applyBorder="1" applyAlignment="1" applyProtection="1">
      <alignment horizontal="center" vertical="center" wrapText="1"/>
    </xf>
    <xf numFmtId="0" fontId="34" fillId="0" borderId="28" xfId="1" applyFont="1" applyBorder="1" applyAlignment="1" applyProtection="1">
      <alignment horizontal="center" vertical="center" wrapText="1"/>
    </xf>
    <xf numFmtId="0" fontId="12" fillId="0" borderId="0" xfId="0" applyFont="1">
      <alignment vertical="center"/>
    </xf>
    <xf numFmtId="0" fontId="0" fillId="0" borderId="0" xfId="0" applyFont="1" applyAlignment="1">
      <alignment vertical="center"/>
    </xf>
    <xf numFmtId="0" fontId="14" fillId="0" borderId="10" xfId="0" applyFont="1" applyBorder="1" applyAlignment="1">
      <alignment vertical="center"/>
    </xf>
    <xf numFmtId="0" fontId="52" fillId="0" borderId="0" xfId="0" applyFont="1" applyFill="1" applyAlignment="1" applyProtection="1">
      <alignment vertical="center" wrapText="1"/>
    </xf>
    <xf numFmtId="0" fontId="53" fillId="0" borderId="0" xfId="0" applyFont="1" applyFill="1" applyProtection="1">
      <alignment vertical="center"/>
    </xf>
    <xf numFmtId="0" fontId="23" fillId="0" borderId="0" xfId="0" applyFont="1" applyFill="1" applyAlignment="1">
      <alignment horizontal="right" vertical="top"/>
    </xf>
    <xf numFmtId="0" fontId="55" fillId="0" borderId="0" xfId="0" applyFont="1" applyFill="1" applyAlignment="1">
      <alignment vertical="center"/>
    </xf>
    <xf numFmtId="0" fontId="56" fillId="0" borderId="0" xfId="0" applyFont="1">
      <alignment vertical="center"/>
    </xf>
    <xf numFmtId="0" fontId="23" fillId="0" borderId="0" xfId="0" applyFont="1" applyFill="1" applyAlignment="1">
      <alignment horizontal="right" vertical="center"/>
    </xf>
    <xf numFmtId="0" fontId="58" fillId="0" borderId="0" xfId="1" applyFont="1">
      <alignment vertical="center"/>
    </xf>
    <xf numFmtId="0" fontId="58" fillId="0" borderId="0" xfId="0" applyFont="1" applyFill="1" applyAlignment="1">
      <alignment vertical="top"/>
    </xf>
    <xf numFmtId="0" fontId="23" fillId="0" borderId="0" xfId="0" applyFont="1" applyFill="1" applyAlignment="1">
      <alignment vertical="center"/>
    </xf>
    <xf numFmtId="0" fontId="51"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3" fillId="0" borderId="0" xfId="0" applyFont="1" applyAlignment="1">
      <alignment horizontal="right" vertical="center"/>
    </xf>
    <xf numFmtId="0" fontId="53" fillId="0" borderId="0" xfId="0" applyFont="1" applyAlignment="1">
      <alignment vertical="center"/>
    </xf>
    <xf numFmtId="0" fontId="6" fillId="0" borderId="38" xfId="1" quotePrefix="1" applyFont="1" applyFill="1" applyBorder="1" applyAlignment="1" applyProtection="1">
      <alignment horizontal="center" vertical="top" wrapText="1"/>
    </xf>
    <xf numFmtId="0" fontId="6" fillId="3" borderId="38" xfId="1" applyFont="1" applyFill="1" applyBorder="1" applyAlignment="1" applyProtection="1">
      <alignment horizontal="center" vertical="center" wrapText="1"/>
      <protection locked="0"/>
    </xf>
    <xf numFmtId="0" fontId="6" fillId="3" borderId="6" xfId="1" applyFont="1" applyFill="1" applyBorder="1" applyAlignment="1" applyProtection="1">
      <alignment horizontal="center" vertical="center" wrapText="1"/>
      <protection locked="0"/>
    </xf>
    <xf numFmtId="0" fontId="6" fillId="3" borderId="78" xfId="1" applyFont="1" applyFill="1" applyBorder="1" applyAlignment="1" applyProtection="1">
      <alignment horizontal="center" vertical="center" wrapText="1"/>
      <protection locked="0"/>
    </xf>
    <xf numFmtId="0" fontId="6" fillId="0" borderId="78" xfId="1" applyFont="1" applyFill="1" applyBorder="1" applyAlignment="1" applyProtection="1">
      <alignment vertical="top" wrapText="1"/>
      <protection locked="0"/>
    </xf>
    <xf numFmtId="0" fontId="6" fillId="0" borderId="32" xfId="1" quotePrefix="1" applyFont="1" applyFill="1" applyBorder="1" applyAlignment="1" applyProtection="1">
      <alignment horizontal="center" vertical="top" wrapText="1"/>
    </xf>
    <xf numFmtId="0" fontId="6" fillId="3" borderId="32" xfId="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0" fontId="6" fillId="3" borderId="106" xfId="1" applyFont="1" applyFill="1" applyBorder="1" applyAlignment="1" applyProtection="1">
      <alignment horizontal="center" vertical="center" wrapText="1"/>
      <protection locked="0"/>
    </xf>
    <xf numFmtId="0" fontId="6" fillId="0" borderId="106" xfId="1" applyFont="1" applyFill="1" applyBorder="1" applyAlignment="1" applyProtection="1">
      <alignment vertical="top" wrapText="1"/>
      <protection locked="0"/>
    </xf>
    <xf numFmtId="0" fontId="6" fillId="0" borderId="108" xfId="1" quotePrefix="1" applyFont="1" applyFill="1" applyBorder="1" applyAlignment="1" applyProtection="1">
      <alignment horizontal="center" vertical="top" wrapText="1"/>
    </xf>
    <xf numFmtId="0" fontId="6" fillId="0" borderId="48" xfId="1" applyFont="1" applyFill="1" applyBorder="1" applyAlignment="1" applyProtection="1">
      <alignment vertical="top" wrapText="1"/>
    </xf>
    <xf numFmtId="0" fontId="6" fillId="3" borderId="108"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66" xfId="1" applyFont="1" applyFill="1" applyBorder="1" applyAlignment="1" applyProtection="1">
      <alignment horizontal="center" vertical="center" wrapText="1"/>
      <protection locked="0"/>
    </xf>
    <xf numFmtId="0" fontId="6" fillId="0" borderId="66" xfId="1" applyFont="1" applyFill="1" applyBorder="1" applyAlignment="1" applyProtection="1">
      <alignment vertical="top" wrapText="1"/>
      <protection locked="0"/>
    </xf>
    <xf numFmtId="0" fontId="8" fillId="0" borderId="3" xfId="1" applyFont="1" applyBorder="1" applyAlignment="1" applyProtection="1">
      <alignment horizontal="center" vertical="center" wrapText="1"/>
    </xf>
    <xf numFmtId="0" fontId="6" fillId="0" borderId="67" xfId="1" applyFont="1" applyBorder="1" applyAlignment="1" applyProtection="1">
      <alignment horizontal="center" vertical="center" wrapText="1"/>
    </xf>
    <xf numFmtId="49" fontId="6" fillId="0" borderId="32" xfId="1" quotePrefix="1" applyNumberFormat="1" applyFont="1" applyFill="1" applyBorder="1" applyAlignment="1" applyProtection="1">
      <alignment horizontal="center" vertical="top" wrapText="1"/>
    </xf>
    <xf numFmtId="0" fontId="6" fillId="2" borderId="32"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49" fontId="6" fillId="0" borderId="32" xfId="1" applyNumberFormat="1" applyFont="1" applyFill="1" applyBorder="1" applyAlignment="1" applyProtection="1">
      <alignment horizontal="center" vertical="top" wrapText="1"/>
    </xf>
    <xf numFmtId="49" fontId="6" fillId="0" borderId="38" xfId="1" quotePrefix="1" applyNumberFormat="1" applyFont="1" applyFill="1" applyBorder="1" applyAlignment="1" applyProtection="1">
      <alignment horizontal="center" vertical="top" wrapText="1"/>
    </xf>
    <xf numFmtId="0" fontId="6" fillId="0" borderId="9" xfId="1" applyFont="1" applyFill="1" applyBorder="1" applyAlignment="1" applyProtection="1">
      <alignment vertical="top" wrapText="1"/>
      <protection locked="0"/>
    </xf>
    <xf numFmtId="49" fontId="6" fillId="0" borderId="108" xfId="1" quotePrefix="1" applyNumberFormat="1" applyFont="1" applyFill="1" applyBorder="1" applyAlignment="1" applyProtection="1">
      <alignment horizontal="center" vertical="top" wrapText="1"/>
    </xf>
    <xf numFmtId="0" fontId="4" fillId="0" borderId="0" xfId="0" applyFont="1" applyAlignment="1">
      <alignment vertical="top"/>
    </xf>
    <xf numFmtId="0" fontId="4" fillId="0" borderId="0" xfId="0" applyFont="1" applyFill="1" applyAlignment="1">
      <alignment vertical="top"/>
    </xf>
    <xf numFmtId="0" fontId="61" fillId="0" borderId="0" xfId="2" applyFont="1" applyAlignment="1">
      <alignment vertical="top"/>
    </xf>
    <xf numFmtId="0" fontId="4" fillId="0" borderId="0" xfId="0" applyFont="1" applyAlignment="1">
      <alignment vertical="center"/>
    </xf>
    <xf numFmtId="0" fontId="4" fillId="0" borderId="0" xfId="0" applyFont="1" applyAlignment="1">
      <alignment vertical="top" wrapText="1"/>
    </xf>
    <xf numFmtId="0" fontId="60" fillId="0" borderId="2" xfId="0" applyFont="1" applyBorder="1" applyAlignment="1">
      <alignment vertical="top" wrapText="1"/>
    </xf>
    <xf numFmtId="0" fontId="60" fillId="4" borderId="0" xfId="0" applyFont="1" applyFill="1" applyAlignment="1">
      <alignment vertical="center"/>
    </xf>
    <xf numFmtId="0" fontId="60" fillId="4" borderId="0" xfId="0" applyFont="1" applyFill="1" applyAlignment="1">
      <alignment vertical="top"/>
    </xf>
    <xf numFmtId="0" fontId="60" fillId="0" borderId="0" xfId="0" applyFont="1" applyFill="1" applyAlignment="1">
      <alignment vertical="top"/>
    </xf>
    <xf numFmtId="0" fontId="60" fillId="0" borderId="0" xfId="0" applyFont="1" applyBorder="1" applyAlignment="1">
      <alignment horizontal="left" vertical="center" indent="1"/>
    </xf>
    <xf numFmtId="0" fontId="4" fillId="0" borderId="0" xfId="0" applyFont="1" applyBorder="1" applyAlignment="1">
      <alignment horizontal="right" vertical="center" wrapText="1"/>
    </xf>
    <xf numFmtId="0" fontId="60" fillId="0" borderId="0" xfId="0" applyFont="1" applyBorder="1" applyAlignment="1">
      <alignment horizontal="left" vertical="top" indent="1"/>
    </xf>
    <xf numFmtId="0" fontId="60" fillId="0" borderId="0" xfId="0" applyFont="1" applyBorder="1" applyAlignment="1">
      <alignment vertical="top" wrapText="1"/>
    </xf>
    <xf numFmtId="0" fontId="60" fillId="0" borderId="2" xfId="0" applyFont="1" applyBorder="1" applyAlignment="1">
      <alignment vertical="center" wrapText="1"/>
    </xf>
    <xf numFmtId="0" fontId="60" fillId="0" borderId="0" xfId="0" applyFont="1" applyBorder="1" applyAlignment="1">
      <alignment vertical="center" wrapText="1"/>
    </xf>
    <xf numFmtId="0" fontId="62" fillId="0" borderId="104" xfId="0" applyFont="1" applyBorder="1" applyAlignment="1">
      <alignment horizontal="left" vertical="center" indent="1"/>
    </xf>
    <xf numFmtId="0" fontId="33" fillId="0" borderId="110" xfId="2" applyFont="1" applyBorder="1" applyAlignment="1" applyProtection="1">
      <alignment vertical="top" wrapText="1"/>
    </xf>
    <xf numFmtId="0" fontId="33" fillId="0" borderId="111" xfId="2" applyFont="1" applyBorder="1" applyAlignment="1" applyProtection="1">
      <alignment vertical="top" wrapText="1"/>
    </xf>
    <xf numFmtId="0" fontId="63" fillId="0" borderId="0" xfId="2" applyFont="1" applyAlignment="1">
      <alignment horizontal="right" vertical="center"/>
    </xf>
    <xf numFmtId="0" fontId="6" fillId="3" borderId="45" xfId="0" applyFont="1" applyFill="1" applyBorder="1" applyAlignment="1" applyProtection="1">
      <alignment horizontal="left" vertical="center" wrapText="1"/>
      <protection locked="0"/>
    </xf>
    <xf numFmtId="0" fontId="34" fillId="0" borderId="2" xfId="0" applyFont="1" applyFill="1" applyBorder="1" applyAlignment="1" applyProtection="1"/>
    <xf numFmtId="0" fontId="34" fillId="0" borderId="0" xfId="0" applyFont="1" applyFill="1" applyBorder="1" applyAlignment="1" applyProtection="1"/>
    <xf numFmtId="0" fontId="6" fillId="0" borderId="0" xfId="0" applyFont="1" applyFill="1" applyBorder="1" applyAlignment="1" applyProtection="1">
      <alignment vertical="top" wrapText="1"/>
    </xf>
    <xf numFmtId="0" fontId="4" fillId="0" borderId="0" xfId="0" applyFont="1" applyAlignment="1">
      <alignment horizontal="right" vertical="top"/>
    </xf>
    <xf numFmtId="0" fontId="64" fillId="0" borderId="0" xfId="0" applyFont="1" applyAlignment="1">
      <alignment vertical="center"/>
    </xf>
    <xf numFmtId="0" fontId="34" fillId="0" borderId="0" xfId="0" applyFont="1" applyAlignment="1">
      <alignment vertical="top" wrapText="1"/>
    </xf>
    <xf numFmtId="0" fontId="39" fillId="0" borderId="2" xfId="0" applyFont="1" applyFill="1" applyBorder="1" applyAlignment="1" applyProtection="1">
      <alignment horizontal="center"/>
    </xf>
    <xf numFmtId="0" fontId="6" fillId="0" borderId="7" xfId="1" applyFont="1" applyFill="1" applyBorder="1" applyAlignment="1" applyProtection="1">
      <alignment vertical="top" wrapText="1"/>
    </xf>
    <xf numFmtId="0" fontId="6" fillId="0" borderId="11" xfId="1" applyFont="1" applyFill="1" applyBorder="1" applyAlignment="1" applyProtection="1">
      <alignment vertical="top" wrapText="1"/>
    </xf>
    <xf numFmtId="0" fontId="6" fillId="0" borderId="14" xfId="1" applyFont="1" applyFill="1" applyBorder="1" applyAlignment="1" applyProtection="1">
      <alignment vertical="top" wrapText="1"/>
    </xf>
    <xf numFmtId="0" fontId="6" fillId="0" borderId="42" xfId="1" applyFont="1" applyFill="1" applyBorder="1" applyAlignment="1" applyProtection="1">
      <alignment vertical="top" wrapText="1"/>
      <protection locked="0"/>
    </xf>
    <xf numFmtId="0" fontId="6" fillId="0" borderId="36" xfId="1" applyFont="1" applyFill="1" applyBorder="1" applyAlignment="1" applyProtection="1">
      <alignment vertical="top" wrapText="1"/>
      <protection locked="0"/>
    </xf>
    <xf numFmtId="0" fontId="6" fillId="0" borderId="41" xfId="1" applyFont="1" applyFill="1" applyBorder="1" applyAlignment="1" applyProtection="1">
      <alignment vertical="top" wrapText="1"/>
      <protection locked="0"/>
    </xf>
    <xf numFmtId="0" fontId="34" fillId="0" borderId="0" xfId="1" applyFont="1" applyAlignment="1">
      <alignment vertical="center"/>
    </xf>
    <xf numFmtId="0" fontId="4" fillId="6" borderId="0" xfId="0" applyFont="1" applyFill="1" applyBorder="1" applyAlignment="1" applyProtection="1"/>
    <xf numFmtId="0" fontId="26" fillId="6" borderId="0" xfId="0" applyFont="1" applyFill="1" applyBorder="1" applyAlignment="1" applyProtection="1">
      <alignment horizontal="right"/>
    </xf>
    <xf numFmtId="0" fontId="26" fillId="6" borderId="2" xfId="0" applyFont="1" applyFill="1" applyBorder="1" applyAlignment="1" applyProtection="1">
      <alignment horizontal="right"/>
    </xf>
    <xf numFmtId="0" fontId="4" fillId="6" borderId="2" xfId="0" applyFont="1" applyFill="1" applyBorder="1" applyAlignment="1" applyProtection="1"/>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0" xfId="0" applyFont="1" applyFill="1" applyBorder="1" applyAlignment="1" applyProtection="1">
      <alignment horizontal="center"/>
    </xf>
    <xf numFmtId="0" fontId="34" fillId="0" borderId="2" xfId="0" applyFont="1" applyFill="1" applyBorder="1" applyAlignment="1" applyProtection="1"/>
    <xf numFmtId="0" fontId="34" fillId="0" borderId="0" xfId="0" applyFont="1" applyFill="1" applyBorder="1" applyAlignment="1" applyProtection="1">
      <alignment horizontal="center" shrinkToFit="1"/>
    </xf>
    <xf numFmtId="0" fontId="6" fillId="0" borderId="0" xfId="0" applyFont="1" applyFill="1" applyBorder="1" applyAlignment="1" applyProtection="1">
      <alignment vertical="top" wrapText="1"/>
    </xf>
    <xf numFmtId="0" fontId="34" fillId="0" borderId="0" xfId="0" applyFont="1" applyFill="1" applyBorder="1" applyAlignment="1" applyProtection="1"/>
    <xf numFmtId="0" fontId="34" fillId="0" borderId="2" xfId="0" applyFont="1" applyFill="1" applyBorder="1" applyAlignment="1" applyProtection="1">
      <alignment shrinkToFit="1"/>
    </xf>
    <xf numFmtId="0" fontId="34" fillId="3" borderId="34" xfId="0" applyFont="1" applyFill="1" applyBorder="1" applyAlignment="1" applyProtection="1"/>
    <xf numFmtId="0" fontId="34" fillId="0" borderId="2" xfId="0" applyFont="1" applyFill="1" applyBorder="1" applyAlignment="1" applyProtection="1"/>
    <xf numFmtId="0" fontId="34" fillId="0" borderId="0" xfId="0" applyFont="1" applyFill="1" applyBorder="1" applyAlignment="1" applyProtection="1"/>
    <xf numFmtId="0" fontId="11" fillId="0" borderId="0" xfId="0" applyFont="1" applyFill="1" applyAlignment="1">
      <alignment horizontal="distributed" vertical="center" indent="1"/>
    </xf>
    <xf numFmtId="0" fontId="11" fillId="0" borderId="28" xfId="0" applyFont="1" applyFill="1" applyBorder="1" applyAlignment="1">
      <alignment horizontal="distributed" vertical="center" indent="1" shrinkToFit="1"/>
    </xf>
    <xf numFmtId="0" fontId="11" fillId="0" borderId="0" xfId="0" applyFont="1" applyFill="1" applyAlignment="1">
      <alignment horizontal="distributed" vertical="center" indent="1" shrinkToFit="1"/>
    </xf>
    <xf numFmtId="0" fontId="23" fillId="0" borderId="0" xfId="0" applyFont="1" applyFill="1" applyAlignment="1">
      <alignment horizontal="center" vertical="center"/>
    </xf>
    <xf numFmtId="0" fontId="29" fillId="0" borderId="63" xfId="0" applyFont="1" applyFill="1" applyBorder="1" applyAlignment="1">
      <alignment horizontal="center" vertical="center"/>
    </xf>
    <xf numFmtId="0" fontId="29" fillId="0" borderId="0" xfId="0" applyFont="1" applyFill="1">
      <alignment vertical="center"/>
    </xf>
    <xf numFmtId="0" fontId="12" fillId="0" borderId="0" xfId="0" applyFont="1" applyFill="1" applyBorder="1" applyAlignment="1">
      <alignment vertical="center"/>
    </xf>
    <xf numFmtId="0" fontId="45" fillId="0" borderId="0" xfId="0" applyFont="1" applyFill="1" applyBorder="1" applyAlignment="1">
      <alignment vertical="center"/>
    </xf>
    <xf numFmtId="0" fontId="12" fillId="0" borderId="58" xfId="0" applyFont="1" applyFill="1" applyBorder="1" applyAlignment="1">
      <alignment vertical="center"/>
    </xf>
    <xf numFmtId="0" fontId="45" fillId="0" borderId="58" xfId="0" applyFont="1" applyFill="1" applyBorder="1" applyAlignment="1">
      <alignment vertical="center"/>
    </xf>
    <xf numFmtId="0" fontId="30" fillId="0" borderId="0" xfId="0" applyFont="1" applyFill="1">
      <alignment vertical="center"/>
    </xf>
    <xf numFmtId="0" fontId="31" fillId="0" borderId="27" xfId="0" applyFont="1" applyFill="1" applyBorder="1" applyAlignment="1">
      <alignment vertical="center" shrinkToFit="1"/>
    </xf>
    <xf numFmtId="0" fontId="31" fillId="0" borderId="28" xfId="0" applyFont="1" applyFill="1" applyBorder="1" applyAlignment="1">
      <alignment vertical="center" shrinkToFit="1"/>
    </xf>
    <xf numFmtId="0" fontId="28" fillId="0" borderId="78" xfId="0" applyFont="1" applyFill="1" applyBorder="1" applyAlignment="1">
      <alignment vertical="center" textRotation="255" shrinkToFit="1"/>
    </xf>
    <xf numFmtId="0" fontId="28" fillId="0" borderId="66" xfId="0" applyFont="1" applyFill="1" applyBorder="1" applyAlignment="1">
      <alignment vertical="center" textRotation="255" shrinkToFit="1"/>
    </xf>
    <xf numFmtId="0" fontId="28" fillId="0" borderId="79" xfId="0" applyFont="1" applyFill="1" applyBorder="1" applyAlignment="1">
      <alignment vertical="center" textRotation="255" shrinkToFit="1"/>
    </xf>
    <xf numFmtId="0" fontId="11" fillId="0" borderId="0" xfId="0" applyFont="1" applyFill="1">
      <alignment vertical="center"/>
    </xf>
    <xf numFmtId="0" fontId="11" fillId="0" borderId="2" xfId="0" applyFont="1" applyFill="1" applyBorder="1">
      <alignment vertical="center"/>
    </xf>
    <xf numFmtId="0" fontId="10" fillId="0" borderId="0" xfId="0" applyFont="1" applyFill="1" applyBorder="1" applyAlignment="1">
      <alignment vertical="center"/>
    </xf>
    <xf numFmtId="0" fontId="10" fillId="0" borderId="52" xfId="0" applyFont="1" applyFill="1" applyBorder="1">
      <alignment vertical="center"/>
    </xf>
    <xf numFmtId="0" fontId="10" fillId="0" borderId="53" xfId="0" applyFont="1" applyFill="1" applyBorder="1">
      <alignment vertical="center"/>
    </xf>
    <xf numFmtId="0" fontId="10" fillId="0" borderId="54" xfId="0" applyFont="1" applyFill="1" applyBorder="1">
      <alignment vertical="center"/>
    </xf>
    <xf numFmtId="0" fontId="0" fillId="0" borderId="55" xfId="0" applyFont="1" applyFill="1" applyBorder="1">
      <alignment vertical="center"/>
    </xf>
    <xf numFmtId="0" fontId="0" fillId="0" borderId="0" xfId="0" applyFont="1" applyFill="1" applyBorder="1" applyAlignment="1">
      <alignment horizontal="center" vertical="top"/>
    </xf>
    <xf numFmtId="0" fontId="0" fillId="0" borderId="56" xfId="0" applyFont="1" applyFill="1" applyBorder="1" applyAlignment="1">
      <alignment vertical="top" wrapText="1"/>
    </xf>
    <xf numFmtId="0" fontId="0" fillId="0" borderId="0" xfId="0" applyFont="1" applyFill="1">
      <alignment vertical="center"/>
    </xf>
    <xf numFmtId="0" fontId="0" fillId="0" borderId="56" xfId="0" applyFont="1" applyFill="1" applyBorder="1">
      <alignment vertical="center"/>
    </xf>
    <xf numFmtId="0" fontId="0" fillId="0" borderId="0" xfId="0" applyFont="1" applyFill="1" applyBorder="1" applyAlignment="1">
      <alignment vertical="top"/>
    </xf>
    <xf numFmtId="0" fontId="0" fillId="0" borderId="0" xfId="0" applyFont="1" applyFill="1" applyBorder="1">
      <alignment vertical="center"/>
    </xf>
    <xf numFmtId="0" fontId="0" fillId="0" borderId="57" xfId="0" applyFont="1" applyFill="1" applyBorder="1">
      <alignment vertical="center"/>
    </xf>
    <xf numFmtId="0" fontId="0" fillId="0" borderId="58" xfId="0" applyFont="1" applyFill="1" applyBorder="1">
      <alignment vertical="center"/>
    </xf>
    <xf numFmtId="0" fontId="0" fillId="0" borderId="58" xfId="0" applyFont="1" applyFill="1" applyBorder="1" applyAlignment="1">
      <alignment horizontal="center" vertical="top"/>
    </xf>
    <xf numFmtId="0" fontId="0" fillId="0" borderId="0" xfId="0" applyFont="1" applyFill="1" applyBorder="1" applyAlignment="1">
      <alignment vertical="center"/>
    </xf>
    <xf numFmtId="0" fontId="10" fillId="0" borderId="55" xfId="0" applyFont="1" applyFill="1" applyBorder="1">
      <alignment vertical="center"/>
    </xf>
    <xf numFmtId="0" fontId="10" fillId="0" borderId="56" xfId="0" applyFont="1" applyFill="1" applyBorder="1">
      <alignment vertical="center"/>
    </xf>
    <xf numFmtId="0" fontId="10" fillId="0" borderId="57" xfId="0" applyFont="1" applyFill="1" applyBorder="1">
      <alignment vertical="center"/>
    </xf>
    <xf numFmtId="0" fontId="58" fillId="0" borderId="0" xfId="1" applyFont="1" applyFill="1">
      <alignment vertical="center"/>
    </xf>
    <xf numFmtId="0" fontId="34" fillId="0" borderId="0" xfId="0" applyFont="1" applyBorder="1" applyAlignment="1" applyProtection="1">
      <alignment horizontal="center"/>
    </xf>
    <xf numFmtId="0" fontId="23" fillId="0" borderId="0" xfId="2" applyFont="1" applyFill="1" applyBorder="1" applyAlignment="1" applyProtection="1"/>
    <xf numFmtId="0" fontId="36" fillId="0" borderId="34" xfId="0" applyFont="1" applyFill="1" applyBorder="1" applyAlignment="1" applyProtection="1">
      <alignment horizontal="right"/>
    </xf>
    <xf numFmtId="0" fontId="4" fillId="0" borderId="34" xfId="0" applyFont="1" applyFill="1" applyBorder="1" applyAlignment="1" applyProtection="1"/>
    <xf numFmtId="0" fontId="14" fillId="0" borderId="34" xfId="0" applyFont="1" applyFill="1" applyBorder="1" applyAlignment="1" applyProtection="1">
      <alignment horizontal="right"/>
    </xf>
    <xf numFmtId="0" fontId="48" fillId="0" borderId="0" xfId="0" applyFont="1" applyFill="1">
      <alignment vertical="center"/>
    </xf>
    <xf numFmtId="0" fontId="6" fillId="0" borderId="41" xfId="1" applyFont="1" applyFill="1" applyBorder="1" applyAlignment="1" applyProtection="1">
      <alignment horizontal="center" vertical="center" wrapText="1"/>
    </xf>
    <xf numFmtId="0" fontId="6" fillId="0" borderId="66" xfId="1" applyFont="1" applyFill="1" applyBorder="1" applyAlignment="1" applyProtection="1">
      <alignment horizontal="center" vertical="center" wrapText="1"/>
    </xf>
    <xf numFmtId="0" fontId="34" fillId="0" borderId="22" xfId="0" applyFont="1" applyBorder="1" applyAlignment="1" applyProtection="1">
      <protection locked="0"/>
    </xf>
    <xf numFmtId="0" fontId="34" fillId="0" borderId="22" xfId="0" applyFont="1" applyBorder="1" applyAlignment="1" applyProtection="1">
      <alignment horizontal="right"/>
      <protection locked="0"/>
    </xf>
    <xf numFmtId="0" fontId="6" fillId="12" borderId="0" xfId="1" applyFont="1" applyFill="1" applyAlignment="1" applyProtection="1">
      <alignment horizontal="center" vertical="top" wrapText="1"/>
    </xf>
    <xf numFmtId="0" fontId="6" fillId="12" borderId="0" xfId="1" applyFont="1" applyFill="1" applyBorder="1" applyAlignment="1" applyProtection="1">
      <alignment horizontal="center" vertical="top" wrapText="1"/>
    </xf>
    <xf numFmtId="0" fontId="9" fillId="12" borderId="50" xfId="1" applyFont="1" applyFill="1" applyBorder="1" applyAlignment="1" applyProtection="1">
      <alignment horizontal="center" vertical="center" wrapText="1"/>
    </xf>
    <xf numFmtId="0" fontId="9" fillId="12" borderId="27" xfId="1" applyFont="1" applyFill="1" applyBorder="1" applyAlignment="1" applyProtection="1">
      <alignment vertical="center"/>
    </xf>
    <xf numFmtId="0" fontId="6" fillId="12" borderId="27" xfId="1" applyFont="1" applyFill="1" applyBorder="1" applyAlignment="1" applyProtection="1">
      <alignment vertical="center" wrapText="1"/>
    </xf>
    <xf numFmtId="0" fontId="19" fillId="12" borderId="51" xfId="1" applyFont="1" applyFill="1" applyBorder="1" applyAlignment="1" applyProtection="1">
      <alignment vertical="top" wrapText="1"/>
    </xf>
    <xf numFmtId="0" fontId="6" fillId="12" borderId="44" xfId="1" applyFont="1" applyFill="1" applyBorder="1" applyAlignment="1" applyProtection="1">
      <alignment horizontal="left" vertical="top" wrapText="1"/>
    </xf>
    <xf numFmtId="0" fontId="6" fillId="12" borderId="45" xfId="1" applyFont="1" applyFill="1" applyBorder="1" applyAlignment="1" applyProtection="1">
      <alignment horizontal="center" vertical="top" wrapText="1"/>
    </xf>
    <xf numFmtId="0" fontId="6" fillId="12" borderId="45" xfId="1" applyFont="1" applyFill="1" applyBorder="1" applyAlignment="1" applyProtection="1">
      <alignment vertical="top" wrapText="1"/>
    </xf>
    <xf numFmtId="0" fontId="6" fillId="12" borderId="46" xfId="1" applyFont="1" applyFill="1" applyBorder="1" applyAlignment="1" applyProtection="1">
      <alignment vertical="top" wrapText="1"/>
    </xf>
    <xf numFmtId="0" fontId="6" fillId="12" borderId="0" xfId="1" applyFont="1" applyFill="1" applyAlignment="1" applyProtection="1">
      <alignment vertical="center" wrapText="1"/>
    </xf>
    <xf numFmtId="0" fontId="6" fillId="12" borderId="0" xfId="1" applyFont="1" applyFill="1" applyAlignment="1" applyProtection="1">
      <alignment vertical="top" wrapText="1"/>
    </xf>
    <xf numFmtId="0" fontId="19" fillId="12" borderId="28" xfId="1" applyFont="1" applyFill="1" applyBorder="1" applyAlignment="1" applyProtection="1">
      <alignment vertical="top" wrapText="1"/>
    </xf>
    <xf numFmtId="0" fontId="6" fillId="11" borderId="0" xfId="1" applyFont="1" applyFill="1" applyAlignment="1" applyProtection="1">
      <alignment horizontal="center" vertical="top" wrapText="1"/>
    </xf>
    <xf numFmtId="0" fontId="6" fillId="11" borderId="0" xfId="1" applyFont="1" applyFill="1" applyBorder="1" applyAlignment="1" applyProtection="1">
      <alignment horizontal="center" vertical="top" wrapText="1"/>
    </xf>
    <xf numFmtId="0" fontId="9" fillId="11" borderId="50" xfId="1" applyFont="1" applyFill="1" applyBorder="1" applyAlignment="1" applyProtection="1">
      <alignment horizontal="center" vertical="center" wrapText="1"/>
    </xf>
    <xf numFmtId="0" fontId="9" fillId="11" borderId="27" xfId="1" applyFont="1" applyFill="1" applyBorder="1" applyAlignment="1" applyProtection="1">
      <alignment vertical="center"/>
    </xf>
    <xf numFmtId="0" fontId="6" fillId="11" borderId="27" xfId="1" applyFont="1" applyFill="1" applyBorder="1" applyAlignment="1" applyProtection="1">
      <alignment vertical="center" wrapText="1"/>
    </xf>
    <xf numFmtId="0" fontId="19" fillId="11" borderId="28" xfId="1" applyFont="1" applyFill="1" applyBorder="1" applyAlignment="1" applyProtection="1">
      <alignment vertical="top" wrapText="1"/>
    </xf>
    <xf numFmtId="0" fontId="6" fillId="11" borderId="44" xfId="1" applyFont="1" applyFill="1" applyBorder="1" applyAlignment="1" applyProtection="1">
      <alignment horizontal="left" vertical="top" wrapText="1"/>
    </xf>
    <xf numFmtId="0" fontId="6" fillId="11" borderId="45" xfId="1" applyFont="1" applyFill="1" applyBorder="1" applyAlignment="1" applyProtection="1">
      <alignment horizontal="center" vertical="top" wrapText="1"/>
    </xf>
    <xf numFmtId="0" fontId="6" fillId="11" borderId="45" xfId="1" applyFont="1" applyFill="1" applyBorder="1" applyAlignment="1" applyProtection="1">
      <alignment vertical="top" wrapText="1"/>
    </xf>
    <xf numFmtId="0" fontId="6" fillId="11" borderId="46" xfId="1" applyFont="1" applyFill="1" applyBorder="1" applyAlignment="1" applyProtection="1">
      <alignment vertical="top" wrapText="1"/>
    </xf>
    <xf numFmtId="0" fontId="6" fillId="11" borderId="0" xfId="1" applyFont="1" applyFill="1" applyAlignment="1" applyProtection="1">
      <alignment vertical="center" wrapText="1"/>
    </xf>
    <xf numFmtId="0" fontId="22"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0" borderId="0" xfId="0" applyFont="1" applyFill="1" applyBorder="1" applyAlignment="1" applyProtection="1">
      <alignment horizontal="center" vertical="center"/>
      <protection locked="0"/>
    </xf>
    <xf numFmtId="0" fontId="17" fillId="0" borderId="0" xfId="0" applyFont="1" applyBorder="1" applyAlignment="1" applyProtection="1">
      <alignment horizontal="left"/>
    </xf>
    <xf numFmtId="0" fontId="17" fillId="0" borderId="0" xfId="0" applyFont="1" applyBorder="1" applyAlignment="1" applyProtection="1"/>
    <xf numFmtId="0" fontId="17" fillId="0" borderId="0" xfId="0" applyFont="1" applyFill="1" applyBorder="1" applyAlignment="1" applyProtection="1">
      <alignment horizontal="right"/>
    </xf>
    <xf numFmtId="0" fontId="17" fillId="0" borderId="0" xfId="0" applyFont="1" applyFill="1" applyBorder="1" applyAlignment="1" applyProtection="1">
      <alignment horizontal="center" shrinkToFit="1"/>
    </xf>
    <xf numFmtId="0" fontId="69" fillId="0" borderId="0" xfId="0" applyFont="1" applyBorder="1" applyAlignment="1" applyProtection="1">
      <alignment horizontal="right"/>
    </xf>
    <xf numFmtId="0" fontId="17" fillId="0" borderId="0" xfId="0" applyFont="1" applyBorder="1" applyAlignment="1" applyProtection="1">
      <alignment horizontal="center"/>
    </xf>
    <xf numFmtId="0" fontId="17" fillId="3" borderId="0" xfId="0" applyFont="1" applyFill="1" applyBorder="1" applyAlignment="1" applyProtection="1"/>
    <xf numFmtId="0" fontId="17" fillId="0" borderId="0" xfId="0" applyFont="1" applyBorder="1" applyAlignment="1" applyProtection="1">
      <alignment horizontal="right"/>
    </xf>
    <xf numFmtId="0" fontId="70" fillId="0" borderId="0" xfId="0" applyFont="1" applyBorder="1" applyAlignment="1" applyProtection="1"/>
    <xf numFmtId="0" fontId="17" fillId="3" borderId="2" xfId="0" applyFont="1" applyFill="1" applyBorder="1" applyAlignment="1" applyProtection="1"/>
    <xf numFmtId="0" fontId="17" fillId="0" borderId="2" xfId="0" applyFont="1" applyBorder="1" applyAlignment="1" applyProtection="1"/>
    <xf numFmtId="0" fontId="70" fillId="3" borderId="49" xfId="1" applyFont="1" applyFill="1" applyBorder="1" applyAlignment="1" applyProtection="1">
      <alignment horizontal="center" vertical="center" wrapText="1"/>
      <protection locked="0"/>
    </xf>
    <xf numFmtId="0" fontId="70" fillId="3" borderId="47" xfId="1" applyFont="1" applyFill="1" applyBorder="1" applyAlignment="1" applyProtection="1">
      <alignment horizontal="center" vertical="center" wrapText="1"/>
      <protection locked="0"/>
    </xf>
    <xf numFmtId="0" fontId="70" fillId="3" borderId="48" xfId="1" applyFont="1" applyFill="1" applyBorder="1" applyAlignment="1" applyProtection="1">
      <alignment horizontal="center" vertical="center" wrapText="1"/>
      <protection locked="0"/>
    </xf>
    <xf numFmtId="0" fontId="70" fillId="3" borderId="7" xfId="1" applyFont="1" applyFill="1" applyBorder="1" applyAlignment="1" applyProtection="1">
      <alignment horizontal="center" vertical="center" wrapText="1"/>
      <protection locked="0"/>
    </xf>
    <xf numFmtId="0" fontId="70" fillId="3" borderId="11" xfId="1" applyFont="1" applyFill="1" applyBorder="1" applyAlignment="1" applyProtection="1">
      <alignment horizontal="center" vertical="center" wrapText="1"/>
      <protection locked="0"/>
    </xf>
    <xf numFmtId="0" fontId="70" fillId="3" borderId="14" xfId="1" applyFont="1" applyFill="1" applyBorder="1" applyAlignment="1" applyProtection="1">
      <alignment horizontal="center" vertical="center" wrapText="1"/>
      <protection locked="0"/>
    </xf>
    <xf numFmtId="0" fontId="72" fillId="0" borderId="45" xfId="0" applyFont="1" applyFill="1" applyBorder="1" applyAlignment="1">
      <alignment horizontal="center" vertical="center" wrapText="1"/>
    </xf>
    <xf numFmtId="0" fontId="72" fillId="0" borderId="46" xfId="0" applyFont="1" applyFill="1" applyBorder="1" applyAlignment="1">
      <alignment horizontal="center" vertical="center"/>
    </xf>
    <xf numFmtId="0" fontId="71" fillId="2" borderId="45" xfId="2" applyFont="1" applyFill="1" applyBorder="1" applyAlignment="1">
      <alignment horizontal="center" vertical="center"/>
    </xf>
    <xf numFmtId="0" fontId="71" fillId="2" borderId="46" xfId="2" applyFont="1" applyFill="1" applyBorder="1" applyAlignment="1">
      <alignment horizontal="center" vertical="center"/>
    </xf>
    <xf numFmtId="0" fontId="73" fillId="3" borderId="45" xfId="0" applyFont="1" applyFill="1" applyBorder="1" applyAlignment="1" applyProtection="1">
      <alignment horizontal="center" vertical="center"/>
      <protection locked="0"/>
    </xf>
    <xf numFmtId="0" fontId="73" fillId="3" borderId="46" xfId="0" applyFont="1" applyFill="1" applyBorder="1" applyAlignment="1" applyProtection="1">
      <alignment horizontal="center" vertical="center"/>
      <protection locked="0"/>
    </xf>
    <xf numFmtId="0" fontId="29" fillId="0" borderId="5" xfId="0" quotePrefix="1" applyFont="1" applyFill="1" applyBorder="1" applyAlignment="1">
      <alignment horizontal="center" vertical="center"/>
    </xf>
    <xf numFmtId="0" fontId="29" fillId="0" borderId="0" xfId="0" quotePrefix="1" applyFont="1" applyFill="1" applyBorder="1" applyAlignment="1">
      <alignment horizontal="center" vertical="center"/>
    </xf>
    <xf numFmtId="0" fontId="6" fillId="2" borderId="29" xfId="1" applyFont="1" applyFill="1" applyBorder="1" applyAlignment="1" applyProtection="1">
      <alignment vertical="top" wrapText="1"/>
    </xf>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2" xfId="0" applyFont="1" applyFill="1" applyBorder="1" applyAlignment="1" applyProtection="1"/>
    <xf numFmtId="0" fontId="75" fillId="0" borderId="0" xfId="0" applyFont="1" applyFill="1" applyBorder="1" applyAlignment="1" applyProtection="1">
      <alignment horizontal="right"/>
    </xf>
    <xf numFmtId="0" fontId="69" fillId="0" borderId="0" xfId="0" applyFont="1" applyFill="1" applyBorder="1" applyAlignment="1" applyProtection="1">
      <alignment horizontal="right"/>
    </xf>
    <xf numFmtId="0" fontId="10" fillId="0" borderId="0" xfId="0" applyFont="1" applyFill="1" applyBorder="1" applyAlignment="1">
      <alignment horizontal="center" vertical="center"/>
    </xf>
    <xf numFmtId="0" fontId="34" fillId="0" borderId="50" xfId="1" applyFont="1" applyBorder="1" applyAlignment="1" applyProtection="1">
      <alignment horizontal="center" vertical="center" wrapText="1"/>
    </xf>
    <xf numFmtId="0" fontId="51" fillId="0" borderId="51" xfId="0" applyFont="1" applyBorder="1" applyAlignment="1">
      <alignment horizontal="center" vertical="center"/>
    </xf>
    <xf numFmtId="0" fontId="51" fillId="0" borderId="43" xfId="0" applyFont="1" applyBorder="1" applyAlignment="1">
      <alignment horizontal="center" vertical="center"/>
    </xf>
    <xf numFmtId="0" fontId="14" fillId="0" borderId="50" xfId="0" applyFont="1" applyBorder="1" applyAlignment="1">
      <alignment horizontal="center" vertical="center"/>
    </xf>
    <xf numFmtId="0" fontId="14" fillId="0" borderId="28" xfId="0" applyFont="1" applyBorder="1" applyAlignment="1">
      <alignment vertical="center" wrapText="1"/>
    </xf>
    <xf numFmtId="0" fontId="14" fillId="0" borderId="4" xfId="0" applyFont="1" applyBorder="1" applyAlignment="1">
      <alignment horizontal="center" vertical="center"/>
    </xf>
    <xf numFmtId="0" fontId="14" fillId="0" borderId="17" xfId="0" applyFont="1" applyBorder="1" applyAlignment="1">
      <alignment vertical="center" wrapText="1"/>
    </xf>
    <xf numFmtId="0" fontId="22" fillId="2" borderId="43" xfId="0" applyFont="1" applyFill="1" applyBorder="1" applyAlignment="1">
      <alignment horizontal="center" vertical="center"/>
    </xf>
    <xf numFmtId="0" fontId="22" fillId="2" borderId="112" xfId="0" applyFont="1" applyFill="1" applyBorder="1" applyAlignment="1">
      <alignment horizontal="center" vertical="center"/>
    </xf>
    <xf numFmtId="0" fontId="22" fillId="2" borderId="13" xfId="0" applyFont="1" applyFill="1" applyBorder="1" applyAlignment="1">
      <alignment horizontal="center" vertical="center"/>
    </xf>
    <xf numFmtId="0" fontId="34" fillId="2" borderId="102" xfId="1" applyFont="1" applyFill="1" applyBorder="1" applyAlignment="1" applyProtection="1">
      <alignment horizontal="center" vertical="center" wrapText="1"/>
    </xf>
    <xf numFmtId="0" fontId="34" fillId="2" borderId="50" xfId="1" applyFont="1" applyFill="1" applyBorder="1" applyAlignment="1" applyProtection="1">
      <alignment horizontal="center" vertical="center" wrapText="1"/>
    </xf>
    <xf numFmtId="0" fontId="34" fillId="2" borderId="4"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22" fillId="2" borderId="51" xfId="0" applyFont="1" applyFill="1" applyBorder="1" applyAlignment="1">
      <alignment horizontal="center" vertical="center"/>
    </xf>
    <xf numFmtId="0" fontId="22" fillId="2" borderId="102" xfId="0" applyFont="1" applyFill="1" applyBorder="1" applyAlignment="1">
      <alignment horizontal="center" vertical="center"/>
    </xf>
    <xf numFmtId="0" fontId="22" fillId="2" borderId="50" xfId="0" applyFont="1" applyFill="1" applyBorder="1" applyAlignment="1">
      <alignment horizontal="center" vertical="center"/>
    </xf>
    <xf numFmtId="0" fontId="22" fillId="2" borderId="113" xfId="0" applyFont="1" applyFill="1" applyBorder="1" applyAlignment="1">
      <alignment horizontal="center" vertical="center"/>
    </xf>
    <xf numFmtId="0" fontId="22" fillId="2" borderId="114" xfId="0" applyFont="1" applyFill="1" applyBorder="1" applyAlignment="1">
      <alignment horizontal="center" vertical="center"/>
    </xf>
    <xf numFmtId="0" fontId="22" fillId="2" borderId="4"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3" xfId="0" applyFont="1" applyFill="1" applyBorder="1" applyAlignment="1">
      <alignment vertical="center" wrapText="1"/>
    </xf>
    <xf numFmtId="0" fontId="34" fillId="3" borderId="51" xfId="1" applyFont="1" applyFill="1" applyBorder="1" applyAlignment="1" applyProtection="1">
      <alignment horizontal="center" vertical="center" wrapText="1"/>
    </xf>
    <xf numFmtId="0" fontId="34" fillId="3" borderId="113" xfId="1" applyFont="1" applyFill="1" applyBorder="1" applyAlignment="1" applyProtection="1">
      <alignment horizontal="center" vertical="center" wrapText="1"/>
    </xf>
    <xf numFmtId="0" fontId="34" fillId="3" borderId="4" xfId="1" applyFont="1" applyFill="1" applyBorder="1" applyAlignment="1" applyProtection="1">
      <alignment horizontal="center" vertical="center" wrapText="1"/>
    </xf>
    <xf numFmtId="0" fontId="34" fillId="3" borderId="5" xfId="1" applyFont="1" applyFill="1" applyBorder="1" applyAlignment="1" applyProtection="1">
      <alignment horizontal="center" vertical="center" wrapText="1"/>
    </xf>
    <xf numFmtId="0" fontId="34" fillId="3" borderId="17" xfId="1" applyFont="1" applyFill="1" applyBorder="1" applyAlignment="1" applyProtection="1">
      <alignment horizontal="center" vertical="center" wrapText="1"/>
    </xf>
    <xf numFmtId="0" fontId="22" fillId="3" borderId="51" xfId="0" applyFont="1" applyFill="1" applyBorder="1" applyAlignment="1">
      <alignment horizontal="center" vertical="center"/>
    </xf>
    <xf numFmtId="0" fontId="22" fillId="3" borderId="51" xfId="0" applyFont="1" applyFill="1" applyBorder="1" applyAlignment="1">
      <alignment vertical="center" wrapText="1"/>
    </xf>
    <xf numFmtId="0" fontId="22" fillId="3" borderId="113" xfId="0" applyFont="1" applyFill="1" applyBorder="1" applyAlignment="1">
      <alignment horizontal="center" vertical="center" wrapText="1"/>
    </xf>
    <xf numFmtId="0" fontId="22" fillId="3" borderId="113" xfId="0" applyFont="1" applyFill="1" applyBorder="1" applyAlignment="1">
      <alignment vertical="center" wrapText="1"/>
    </xf>
    <xf numFmtId="0" fontId="22" fillId="3" borderId="113" xfId="0" applyFont="1" applyFill="1" applyBorder="1" applyAlignment="1">
      <alignment horizontal="center" vertical="center"/>
    </xf>
    <xf numFmtId="0" fontId="22" fillId="3" borderId="51" xfId="0" applyFont="1" applyFill="1" applyBorder="1">
      <alignment vertical="center"/>
    </xf>
    <xf numFmtId="0" fontId="11" fillId="0" borderId="51"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34" fillId="0" borderId="0" xfId="0" applyFont="1" applyBorder="1" applyAlignment="1" applyProtection="1">
      <alignment horizontal="center"/>
    </xf>
    <xf numFmtId="0" fontId="23" fillId="0" borderId="0" xfId="2" applyFont="1" applyFill="1" applyBorder="1" applyAlignment="1" applyProtection="1"/>
    <xf numFmtId="0" fontId="23" fillId="0" borderId="0" xfId="0" applyFont="1" applyFill="1" applyAlignment="1">
      <alignment vertical="center"/>
    </xf>
    <xf numFmtId="0" fontId="37" fillId="0" borderId="0" xfId="0" quotePrefix="1" applyFont="1">
      <alignment vertical="center"/>
    </xf>
    <xf numFmtId="0" fontId="34" fillId="0" borderId="0" xfId="2" applyFont="1" applyFill="1" applyBorder="1" applyAlignment="1" applyProtection="1">
      <alignment horizontal="left" vertical="top" wrapText="1" indent="1"/>
    </xf>
    <xf numFmtId="0" fontId="34" fillId="0" borderId="0" xfId="1" applyFont="1" applyFill="1" applyBorder="1" applyAlignment="1" applyProtection="1">
      <alignment horizontal="left" vertical="top" wrapText="1" indent="1"/>
    </xf>
    <xf numFmtId="0" fontId="6" fillId="0" borderId="4"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12" borderId="27" xfId="1" applyFont="1" applyFill="1" applyBorder="1" applyAlignment="1" applyProtection="1">
      <alignment vertical="top" wrapText="1"/>
    </xf>
    <xf numFmtId="0" fontId="6" fillId="0" borderId="0" xfId="0" applyFont="1" applyFill="1" applyBorder="1" applyAlignment="1" applyProtection="1">
      <alignment vertical="top" wrapText="1"/>
    </xf>
    <xf numFmtId="0" fontId="34" fillId="0" borderId="0" xfId="0" applyFont="1" applyFill="1" applyBorder="1" applyAlignment="1" applyProtection="1">
      <alignment horizontal="center"/>
    </xf>
    <xf numFmtId="0" fontId="6" fillId="3" borderId="44" xfId="0" applyFont="1" applyFill="1" applyBorder="1" applyAlignment="1" applyProtection="1">
      <alignment horizontal="center" vertical="center" wrapText="1"/>
      <protection locked="0"/>
    </xf>
    <xf numFmtId="0" fontId="6" fillId="3" borderId="77" xfId="0" applyFont="1" applyFill="1" applyBorder="1" applyAlignment="1" applyProtection="1">
      <alignment horizontal="center" vertical="center" wrapText="1"/>
      <protection locked="0"/>
    </xf>
    <xf numFmtId="0" fontId="26" fillId="0" borderId="34" xfId="0" applyFont="1" applyFill="1" applyBorder="1" applyAlignment="1" applyProtection="1"/>
    <xf numFmtId="0" fontId="6" fillId="2" borderId="45" xfId="0" applyFont="1" applyFill="1" applyBorder="1" applyAlignment="1" applyProtection="1">
      <alignment horizontal="left" vertical="center" wrapText="1"/>
    </xf>
    <xf numFmtId="0" fontId="6" fillId="0" borderId="0" xfId="0" applyFont="1" applyFill="1" applyProtection="1">
      <alignment vertical="center"/>
    </xf>
    <xf numFmtId="0" fontId="23" fillId="0" borderId="0" xfId="0" applyFont="1" applyFill="1" applyAlignment="1" applyProtection="1">
      <alignment horizontal="center" vertical="center"/>
    </xf>
    <xf numFmtId="0" fontId="23" fillId="0" borderId="0" xfId="0" applyFont="1" applyFill="1" applyProtection="1">
      <alignment vertical="center"/>
    </xf>
    <xf numFmtId="0" fontId="6"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0" fontId="10" fillId="0" borderId="0" xfId="0" applyFont="1" applyFill="1" applyProtection="1">
      <alignment vertical="center"/>
    </xf>
    <xf numFmtId="0" fontId="6" fillId="0" borderId="0" xfId="0" applyFont="1" applyFill="1" applyAlignment="1" applyProtection="1">
      <alignment horizontal="center" vertical="center" wrapText="1"/>
    </xf>
    <xf numFmtId="0" fontId="9" fillId="0" borderId="2" xfId="0" applyFont="1" applyFill="1" applyBorder="1" applyAlignment="1" applyProtection="1">
      <alignment vertical="center"/>
    </xf>
    <xf numFmtId="0" fontId="9" fillId="0" borderId="2" xfId="0" applyFont="1" applyFill="1" applyBorder="1" applyAlignment="1" applyProtection="1">
      <alignment horizontal="center" vertical="center"/>
    </xf>
    <xf numFmtId="0" fontId="6" fillId="0" borderId="45"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72" fillId="0" borderId="45" xfId="0" applyFont="1" applyFill="1" applyBorder="1" applyAlignment="1" applyProtection="1">
      <alignment horizontal="center" vertical="center" wrapText="1"/>
    </xf>
    <xf numFmtId="0" fontId="72" fillId="0" borderId="46" xfId="0" applyFont="1" applyFill="1" applyBorder="1" applyAlignment="1" applyProtection="1">
      <alignment horizontal="center" vertical="center"/>
    </xf>
    <xf numFmtId="0" fontId="10" fillId="0" borderId="0" xfId="0" applyFont="1" applyFill="1" applyAlignment="1" applyProtection="1">
      <alignment vertical="center" wrapText="1"/>
    </xf>
    <xf numFmtId="0" fontId="6" fillId="0" borderId="0" xfId="0" applyFont="1" applyFill="1" applyAlignment="1" applyProtection="1">
      <alignment horizontal="center" vertical="center"/>
    </xf>
    <xf numFmtId="0" fontId="23" fillId="0" borderId="0" xfId="0" applyFont="1" applyFill="1" applyAlignment="1" applyProtection="1">
      <alignment vertical="center"/>
    </xf>
    <xf numFmtId="0" fontId="76" fillId="0" borderId="2" xfId="0" applyFont="1" applyFill="1" applyBorder="1" applyAlignment="1" applyProtection="1">
      <alignment vertical="center"/>
    </xf>
    <xf numFmtId="0" fontId="34" fillId="0" borderId="0" xfId="0" applyFont="1" applyBorder="1" applyAlignment="1" applyProtection="1">
      <alignment horizontal="center"/>
    </xf>
    <xf numFmtId="0" fontId="34" fillId="0" borderId="0" xfId="0" applyFont="1" applyFill="1" applyBorder="1" applyAlignment="1" applyProtection="1">
      <alignment horizontal="center"/>
    </xf>
    <xf numFmtId="0" fontId="6" fillId="13" borderId="44" xfId="0" applyFont="1" applyFill="1" applyBorder="1" applyAlignment="1" applyProtection="1">
      <alignment horizontal="center" vertical="center" wrapText="1"/>
    </xf>
    <xf numFmtId="0" fontId="6" fillId="13" borderId="77" xfId="0" applyFont="1" applyFill="1" applyBorder="1" applyAlignment="1" applyProtection="1">
      <alignment horizontal="center" vertical="center" wrapText="1"/>
    </xf>
    <xf numFmtId="0" fontId="6" fillId="13" borderId="45" xfId="0" applyFont="1" applyFill="1" applyBorder="1" applyAlignment="1" applyProtection="1">
      <alignment horizontal="left" vertical="center" wrapText="1"/>
    </xf>
    <xf numFmtId="0" fontId="6" fillId="13" borderId="37" xfId="0" applyFont="1" applyFill="1" applyBorder="1" applyAlignment="1" applyProtection="1">
      <alignment horizontal="center" vertical="center" wrapText="1"/>
    </xf>
    <xf numFmtId="0" fontId="73" fillId="13" borderId="45" xfId="0" applyFont="1" applyFill="1" applyBorder="1" applyAlignment="1" applyProtection="1">
      <alignment horizontal="center" vertical="center"/>
    </xf>
    <xf numFmtId="0" fontId="73" fillId="13" borderId="46" xfId="0" applyFont="1" applyFill="1" applyBorder="1" applyAlignment="1" applyProtection="1">
      <alignment horizontal="center" vertical="center"/>
    </xf>
    <xf numFmtId="0" fontId="6" fillId="14" borderId="45" xfId="0" applyFont="1" applyFill="1" applyBorder="1" applyAlignment="1" applyProtection="1">
      <alignment horizontal="left" vertical="center" wrapText="1"/>
    </xf>
    <xf numFmtId="0" fontId="6" fillId="0" borderId="0" xfId="0" applyFont="1" applyFill="1" applyBorder="1" applyAlignment="1" applyProtection="1">
      <alignment vertical="top" shrinkToFit="1"/>
      <protection locked="0"/>
    </xf>
    <xf numFmtId="180" fontId="6" fillId="0" borderId="0" xfId="0" applyNumberFormat="1" applyFont="1" applyFill="1" applyProtection="1">
      <alignment vertical="center"/>
    </xf>
    <xf numFmtId="180" fontId="9" fillId="0" borderId="2" xfId="0" applyNumberFormat="1" applyFont="1" applyFill="1" applyBorder="1" applyAlignment="1" applyProtection="1">
      <alignment vertical="center"/>
    </xf>
    <xf numFmtId="180" fontId="6" fillId="3" borderId="37" xfId="0" applyNumberFormat="1" applyFont="1" applyFill="1" applyBorder="1" applyAlignment="1" applyProtection="1">
      <alignment horizontal="center" vertical="center" wrapText="1"/>
      <protection locked="0"/>
    </xf>
    <xf numFmtId="180" fontId="6" fillId="0" borderId="0" xfId="0" applyNumberFormat="1" applyFont="1" applyFill="1">
      <alignment vertical="center"/>
    </xf>
    <xf numFmtId="180" fontId="6" fillId="0" borderId="37" xfId="0" applyNumberFormat="1" applyFont="1" applyFill="1" applyBorder="1" applyAlignment="1">
      <alignment horizontal="center" vertical="center" wrapText="1"/>
    </xf>
    <xf numFmtId="180" fontId="31" fillId="2" borderId="37" xfId="2" applyNumberFormat="1" applyFont="1" applyFill="1" applyBorder="1" applyAlignment="1">
      <alignment horizontal="center" vertical="center" wrapText="1"/>
    </xf>
    <xf numFmtId="0" fontId="34" fillId="0" borderId="2" xfId="0" applyFont="1" applyFill="1" applyBorder="1" applyAlignment="1" applyProtection="1"/>
    <xf numFmtId="0" fontId="22" fillId="0" borderId="0" xfId="0" applyFont="1" applyFill="1" applyBorder="1" applyAlignment="1">
      <alignment horizontal="center" vertical="center"/>
    </xf>
    <xf numFmtId="0" fontId="31" fillId="0" borderId="58" xfId="2" applyFont="1" applyFill="1" applyBorder="1" applyAlignment="1">
      <alignment horizontal="center" vertical="center" shrinkToFit="1"/>
    </xf>
    <xf numFmtId="0" fontId="31" fillId="0" borderId="116" xfId="2" applyFont="1" applyFill="1" applyBorder="1" applyAlignment="1">
      <alignment vertical="center" shrinkToFit="1"/>
    </xf>
    <xf numFmtId="0" fontId="11" fillId="0" borderId="50" xfId="0" applyFont="1" applyFill="1" applyBorder="1" applyAlignment="1">
      <alignment horizontal="center" vertical="center" shrinkToFit="1"/>
    </xf>
    <xf numFmtId="0" fontId="14" fillId="6" borderId="0" xfId="0" applyFont="1" applyFill="1" applyBorder="1">
      <alignment vertical="center"/>
    </xf>
    <xf numFmtId="0" fontId="10" fillId="6" borderId="0" xfId="0" applyFont="1" applyFill="1" applyBorder="1">
      <alignment vertical="center"/>
    </xf>
    <xf numFmtId="0" fontId="22" fillId="0" borderId="2" xfId="0" applyFont="1" applyFill="1" applyBorder="1" applyAlignment="1" applyProtection="1">
      <alignment vertical="top" wrapText="1"/>
      <protection locked="0"/>
    </xf>
    <xf numFmtId="0" fontId="34" fillId="0" borderId="2" xfId="0" applyFont="1" applyFill="1" applyBorder="1" applyAlignment="1" applyProtection="1"/>
    <xf numFmtId="0" fontId="34" fillId="0" borderId="2" xfId="0" applyFont="1" applyFill="1" applyBorder="1" applyAlignment="1" applyProtection="1">
      <alignment horizontal="center"/>
    </xf>
    <xf numFmtId="0" fontId="6" fillId="0" borderId="2" xfId="0" applyFont="1" applyFill="1" applyBorder="1" applyAlignment="1" applyProtection="1">
      <alignment vertical="top" wrapText="1"/>
    </xf>
    <xf numFmtId="0" fontId="77" fillId="0" borderId="0" xfId="0" applyFont="1" applyFill="1" applyBorder="1" applyAlignment="1" applyProtection="1">
      <alignment horizontal="right"/>
    </xf>
    <xf numFmtId="0" fontId="31" fillId="0" borderId="8" xfId="2" applyNumberFormat="1" applyFont="1" applyFill="1" applyBorder="1" applyAlignment="1">
      <alignment horizontal="center" vertical="center" shrinkToFit="1"/>
    </xf>
    <xf numFmtId="0" fontId="31" fillId="0" borderId="15" xfId="2" applyNumberFormat="1" applyFont="1" applyFill="1" applyBorder="1" applyAlignment="1">
      <alignment horizontal="center" vertical="center" shrinkToFit="1"/>
    </xf>
    <xf numFmtId="0" fontId="31" fillId="0" borderId="58" xfId="2" applyNumberFormat="1" applyFont="1" applyFill="1" applyBorder="1" applyAlignment="1">
      <alignment horizontal="center" vertical="center" shrinkToFit="1"/>
    </xf>
    <xf numFmtId="0" fontId="6" fillId="0" borderId="33" xfId="1" quotePrefix="1" applyFont="1" applyFill="1" applyBorder="1" applyAlignment="1" applyProtection="1">
      <alignment horizontal="center" vertical="top" wrapText="1"/>
    </xf>
    <xf numFmtId="0" fontId="6" fillId="0" borderId="0" xfId="1" applyFont="1" applyFill="1" applyAlignment="1" applyProtection="1">
      <alignment horizontal="center" vertical="top" wrapText="1"/>
    </xf>
    <xf numFmtId="0" fontId="19" fillId="0" borderId="0" xfId="1" applyFont="1" applyFill="1" applyBorder="1" applyAlignment="1" applyProtection="1">
      <alignment vertical="top" wrapText="1"/>
    </xf>
    <xf numFmtId="0" fontId="6" fillId="0" borderId="0" xfId="1" applyFont="1" applyFill="1" applyBorder="1" applyAlignment="1" applyProtection="1">
      <alignment horizontal="left" vertical="top" wrapText="1"/>
    </xf>
    <xf numFmtId="0" fontId="6" fillId="0" borderId="0" xfId="1" applyFont="1" applyFill="1" applyAlignment="1" applyProtection="1">
      <alignment vertical="center" wrapText="1"/>
    </xf>
    <xf numFmtId="0" fontId="9" fillId="12" borderId="50" xfId="1" applyFont="1" applyFill="1" applyBorder="1" applyAlignment="1" applyProtection="1">
      <alignment horizontal="left" vertical="center"/>
    </xf>
    <xf numFmtId="0" fontId="19" fillId="0" borderId="28" xfId="1" applyFont="1" applyFill="1" applyBorder="1" applyAlignment="1" applyProtection="1">
      <alignment vertical="top" wrapText="1"/>
    </xf>
    <xf numFmtId="0" fontId="6" fillId="0" borderId="27" xfId="1" applyFont="1" applyFill="1" applyBorder="1" applyAlignment="1" applyProtection="1">
      <alignment vertical="top" wrapText="1"/>
    </xf>
    <xf numFmtId="0" fontId="6" fillId="0" borderId="44" xfId="1" applyFont="1" applyFill="1" applyBorder="1" applyAlignment="1" applyProtection="1">
      <alignment horizontal="left" vertical="top" wrapText="1"/>
    </xf>
    <xf numFmtId="0" fontId="6" fillId="0" borderId="45" xfId="1" applyFont="1" applyFill="1" applyBorder="1" applyAlignment="1" applyProtection="1">
      <alignment horizontal="center" vertical="top" wrapText="1"/>
    </xf>
    <xf numFmtId="0" fontId="6" fillId="0" borderId="45" xfId="1" applyFont="1" applyFill="1" applyBorder="1" applyAlignment="1" applyProtection="1">
      <alignment vertical="top" wrapText="1"/>
    </xf>
    <xf numFmtId="0" fontId="6" fillId="0" borderId="46" xfId="1" applyFont="1" applyFill="1" applyBorder="1" applyAlignment="1" applyProtection="1">
      <alignment vertical="top"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vertical="center"/>
    </xf>
    <xf numFmtId="0" fontId="9" fillId="0" borderId="5" xfId="1" applyFont="1" applyFill="1" applyBorder="1" applyAlignment="1" applyProtection="1">
      <alignment vertical="center"/>
    </xf>
    <xf numFmtId="0" fontId="6" fillId="0" borderId="5" xfId="1" applyFont="1" applyFill="1" applyBorder="1" applyAlignment="1" applyProtection="1">
      <alignment vertical="center" wrapText="1"/>
    </xf>
    <xf numFmtId="0" fontId="6" fillId="0" borderId="15" xfId="1" applyFont="1" applyFill="1" applyBorder="1" applyAlignment="1" applyProtection="1">
      <alignment horizontal="distributed" vertical="center"/>
    </xf>
    <xf numFmtId="0" fontId="6" fillId="0" borderId="15" xfId="1" applyFont="1" applyFill="1" applyBorder="1" applyAlignment="1" applyProtection="1">
      <alignment vertical="center" wrapText="1"/>
    </xf>
    <xf numFmtId="0" fontId="34" fillId="3" borderId="0" xfId="0" applyFont="1" applyFill="1" applyBorder="1" applyAlignment="1">
      <alignment horizontal="right" vertical="center"/>
    </xf>
    <xf numFmtId="0" fontId="6" fillId="0" borderId="4" xfId="1" applyFont="1" applyFill="1" applyBorder="1" applyAlignment="1" applyProtection="1">
      <alignment horizontal="left" vertical="center"/>
    </xf>
    <xf numFmtId="0" fontId="0" fillId="0" borderId="58" xfId="0" applyFont="1" applyFill="1" applyBorder="1" applyAlignment="1">
      <alignment vertical="center"/>
    </xf>
    <xf numFmtId="0" fontId="11" fillId="0" borderId="59" xfId="0" applyFont="1" applyFill="1" applyBorder="1" applyAlignment="1">
      <alignment horizontal="right"/>
    </xf>
    <xf numFmtId="20" fontId="10" fillId="0" borderId="0" xfId="0" applyNumberFormat="1" applyFont="1" applyFill="1">
      <alignment vertical="center"/>
    </xf>
    <xf numFmtId="0" fontId="50" fillId="5" borderId="0" xfId="0" applyFont="1" applyFill="1">
      <alignment vertical="center"/>
    </xf>
    <xf numFmtId="0" fontId="34" fillId="0" borderId="34" xfId="0" applyFont="1" applyBorder="1" applyAlignment="1" applyProtection="1">
      <alignment horizontal="center"/>
    </xf>
    <xf numFmtId="0" fontId="34" fillId="0" borderId="34" xfId="0" applyFont="1" applyFill="1" applyBorder="1" applyAlignment="1" applyProtection="1"/>
    <xf numFmtId="0" fontId="78" fillId="0" borderId="0" xfId="0" applyFont="1" applyFill="1" applyBorder="1" applyAlignment="1" applyProtection="1"/>
    <xf numFmtId="0" fontId="79" fillId="0" borderId="34" xfId="0" applyFont="1" applyFill="1" applyBorder="1" applyAlignment="1" applyProtection="1"/>
    <xf numFmtId="0" fontId="37" fillId="0" borderId="0" xfId="0" applyFont="1" applyBorder="1" applyAlignment="1">
      <alignment horizontal="center" vertical="center"/>
    </xf>
    <xf numFmtId="0" fontId="37"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lignment vertical="center"/>
    </xf>
    <xf numFmtId="0" fontId="79" fillId="0" borderId="0" xfId="1" applyFont="1" applyFill="1" applyBorder="1" applyAlignment="1" applyProtection="1">
      <alignment vertical="top"/>
    </xf>
    <xf numFmtId="0" fontId="51" fillId="0" borderId="51" xfId="0" applyFont="1" applyBorder="1" applyAlignment="1">
      <alignment horizontal="center" vertical="center"/>
    </xf>
    <xf numFmtId="0" fontId="6" fillId="3" borderId="15" xfId="1" applyFont="1" applyFill="1" applyBorder="1" applyAlignment="1" applyProtection="1">
      <alignment vertical="center" wrapText="1"/>
      <protection locked="0"/>
    </xf>
    <xf numFmtId="0" fontId="81" fillId="0" borderId="0" xfId="0" applyFont="1" applyFill="1" applyAlignment="1">
      <alignment horizontal="left" vertical="top"/>
    </xf>
    <xf numFmtId="0" fontId="26" fillId="0" borderId="0" xfId="0" applyFont="1" applyFill="1">
      <alignment vertical="center"/>
    </xf>
    <xf numFmtId="0" fontId="26" fillId="0" borderId="0" xfId="0" applyFont="1" applyFill="1" applyBorder="1">
      <alignment vertical="center"/>
    </xf>
    <xf numFmtId="0" fontId="26" fillId="0" borderId="0" xfId="0" applyFont="1" applyFill="1" applyBorder="1" applyAlignment="1">
      <alignment horizontal="right" vertical="center"/>
    </xf>
    <xf numFmtId="0" fontId="48" fillId="0" borderId="0" xfId="0" applyFont="1" applyFill="1" applyBorder="1">
      <alignment vertical="center"/>
    </xf>
    <xf numFmtId="0" fontId="75" fillId="0" borderId="0" xfId="0" applyFont="1" applyFill="1" applyBorder="1">
      <alignment vertical="center"/>
    </xf>
    <xf numFmtId="0" fontId="26" fillId="0" borderId="34" xfId="0" applyFont="1" applyFill="1" applyBorder="1">
      <alignment vertical="center"/>
    </xf>
    <xf numFmtId="0" fontId="26" fillId="0" borderId="34" xfId="0" applyFont="1" applyFill="1" applyBorder="1" applyAlignment="1">
      <alignment vertical="center"/>
    </xf>
    <xf numFmtId="0" fontId="86" fillId="0" borderId="10" xfId="0" applyFont="1" applyFill="1" applyBorder="1" applyAlignment="1">
      <alignment horizontal="right" vertical="center"/>
    </xf>
    <xf numFmtId="0" fontId="87" fillId="0" borderId="2" xfId="2" applyFont="1" applyFill="1" applyBorder="1" applyAlignment="1">
      <alignment horizontal="left" vertical="center"/>
    </xf>
    <xf numFmtId="0" fontId="26" fillId="4" borderId="0" xfId="0" applyFont="1" applyFill="1">
      <alignment vertical="center"/>
    </xf>
    <xf numFmtId="0" fontId="26" fillId="4" borderId="0" xfId="0" applyFont="1" applyFill="1" applyBorder="1">
      <alignment vertical="center"/>
    </xf>
    <xf numFmtId="0" fontId="75" fillId="0" borderId="10" xfId="0" applyFont="1" applyFill="1" applyBorder="1" applyAlignment="1">
      <alignment vertical="top" wrapText="1"/>
    </xf>
    <xf numFmtId="0" fontId="75" fillId="0" borderId="0" xfId="0" applyFont="1" applyFill="1" applyBorder="1" applyAlignment="1">
      <alignment vertical="top" wrapText="1"/>
    </xf>
    <xf numFmtId="0" fontId="75" fillId="0" borderId="24" xfId="0" applyFont="1" applyFill="1" applyBorder="1" applyAlignment="1">
      <alignment vertical="top" wrapText="1"/>
    </xf>
    <xf numFmtId="0" fontId="75" fillId="0" borderId="13" xfId="0" applyFont="1" applyFill="1" applyBorder="1" applyAlignment="1">
      <alignment vertical="top" wrapText="1"/>
    </xf>
    <xf numFmtId="0" fontId="75" fillId="0" borderId="2" xfId="0" applyFont="1" applyFill="1" applyBorder="1" applyAlignment="1">
      <alignment vertical="top" wrapText="1"/>
    </xf>
    <xf numFmtId="0" fontId="75" fillId="0" borderId="26" xfId="0" applyFont="1" applyFill="1" applyBorder="1" applyAlignment="1">
      <alignment vertical="top" wrapText="1"/>
    </xf>
    <xf numFmtId="0" fontId="75" fillId="0" borderId="5" xfId="0" applyFont="1" applyFill="1" applyBorder="1" applyAlignment="1">
      <alignment horizontal="left" vertical="center"/>
    </xf>
    <xf numFmtId="0" fontId="75" fillId="0" borderId="17" xfId="0" applyFont="1" applyFill="1" applyBorder="1" applyAlignment="1">
      <alignment horizontal="center" vertical="center"/>
    </xf>
    <xf numFmtId="0" fontId="85" fillId="0" borderId="2" xfId="0" applyFont="1" applyFill="1" applyBorder="1" applyAlignment="1">
      <alignment vertical="center"/>
    </xf>
    <xf numFmtId="0" fontId="85" fillId="0" borderId="26" xfId="0" applyFont="1" applyFill="1" applyBorder="1" applyAlignment="1">
      <alignment vertical="center"/>
    </xf>
    <xf numFmtId="0" fontId="75" fillId="0" borderId="0" xfId="0" applyFont="1" applyFill="1" applyBorder="1" applyAlignment="1">
      <alignment vertical="center"/>
    </xf>
    <xf numFmtId="0" fontId="26" fillId="16" borderId="0" xfId="0" applyFont="1" applyFill="1" applyBorder="1">
      <alignment vertical="center"/>
    </xf>
    <xf numFmtId="0" fontId="26" fillId="2" borderId="0" xfId="0" applyFont="1" applyFill="1" applyBorder="1">
      <alignment vertical="center"/>
    </xf>
    <xf numFmtId="0" fontId="89" fillId="16" borderId="0" xfId="0" quotePrefix="1" applyFont="1" applyFill="1" applyBorder="1">
      <alignment vertical="center"/>
    </xf>
    <xf numFmtId="0" fontId="79" fillId="16" borderId="0" xfId="0" applyFont="1" applyFill="1" applyBorder="1">
      <alignment vertical="center"/>
    </xf>
    <xf numFmtId="0" fontId="83" fillId="16" borderId="0" xfId="0" applyFont="1" applyFill="1" applyBorder="1">
      <alignment vertical="center"/>
    </xf>
    <xf numFmtId="0" fontId="26" fillId="9" borderId="34" xfId="0" applyFont="1" applyFill="1" applyBorder="1" applyAlignment="1">
      <alignment horizontal="center" vertical="center"/>
    </xf>
    <xf numFmtId="0" fontId="26" fillId="8" borderId="34" xfId="0" applyFont="1" applyFill="1" applyBorder="1" applyAlignment="1">
      <alignment horizontal="center" vertical="center"/>
    </xf>
    <xf numFmtId="0" fontId="83" fillId="10" borderId="12" xfId="0" applyFont="1" applyFill="1" applyBorder="1" applyAlignment="1">
      <alignment horizontal="center" vertical="center"/>
    </xf>
    <xf numFmtId="0" fontId="26" fillId="2" borderId="34" xfId="0" applyFont="1" applyFill="1" applyBorder="1" applyAlignment="1">
      <alignment horizontal="center" vertical="center"/>
    </xf>
    <xf numFmtId="0" fontId="75" fillId="3" borderId="12" xfId="0" applyFont="1" applyFill="1" applyBorder="1" applyAlignment="1" applyProtection="1">
      <alignment horizontal="center" vertical="center"/>
    </xf>
    <xf numFmtId="0" fontId="34" fillId="0" borderId="0" xfId="0" applyFont="1" applyBorder="1" applyAlignment="1" applyProtection="1">
      <alignment horizontal="center"/>
    </xf>
    <xf numFmtId="0" fontId="34" fillId="0" borderId="2" xfId="0" applyFont="1" applyFill="1" applyBorder="1" applyAlignment="1" applyProtection="1"/>
    <xf numFmtId="0" fontId="34" fillId="0" borderId="2" xfId="0" applyFont="1" applyFill="1" applyBorder="1" applyAlignment="1" applyProtection="1">
      <alignment horizontal="center"/>
    </xf>
    <xf numFmtId="0" fontId="34" fillId="0" borderId="2" xfId="0" applyFont="1" applyFill="1" applyBorder="1" applyAlignment="1" applyProtection="1">
      <alignment shrinkToFit="1"/>
    </xf>
    <xf numFmtId="0" fontId="26" fillId="16" borderId="0" xfId="0" applyFont="1" applyFill="1">
      <alignment vertical="center"/>
    </xf>
    <xf numFmtId="0" fontId="26" fillId="0" borderId="3" xfId="0" applyFont="1" applyFill="1" applyBorder="1" applyAlignment="1">
      <alignment horizontal="center" vertical="center"/>
    </xf>
    <xf numFmtId="0" fontId="26" fillId="0" borderId="6" xfId="0" applyFont="1" applyFill="1" applyBorder="1">
      <alignment vertical="center"/>
    </xf>
    <xf numFmtId="0" fontId="26" fillId="0" borderId="6" xfId="0" applyFont="1" applyFill="1" applyBorder="1" applyAlignment="1">
      <alignment horizontal="center" vertical="center"/>
    </xf>
    <xf numFmtId="0" fontId="26" fillId="0" borderId="20" xfId="0" applyFont="1" applyFill="1" applyBorder="1">
      <alignment vertical="center"/>
    </xf>
    <xf numFmtId="0" fontId="26" fillId="0" borderId="1" xfId="0" applyFont="1" applyFill="1" applyBorder="1">
      <alignment vertical="center"/>
    </xf>
    <xf numFmtId="0" fontId="26" fillId="0" borderId="1" xfId="0" applyFont="1" applyFill="1" applyBorder="1" applyAlignment="1">
      <alignment horizontal="center" vertical="center"/>
    </xf>
    <xf numFmtId="0" fontId="26" fillId="0" borderId="35" xfId="0" applyFont="1" applyFill="1" applyBorder="1">
      <alignment vertical="center"/>
    </xf>
    <xf numFmtId="0" fontId="26" fillId="0" borderId="67" xfId="0" applyFont="1" applyFill="1" applyBorder="1">
      <alignment vertical="center"/>
    </xf>
    <xf numFmtId="0" fontId="26" fillId="0" borderId="29" xfId="0" applyFont="1" applyFill="1" applyBorder="1">
      <alignment vertical="center"/>
    </xf>
    <xf numFmtId="0" fontId="26" fillId="0" borderId="11" xfId="0" applyFont="1" applyFill="1" applyBorder="1">
      <alignment vertical="center"/>
    </xf>
    <xf numFmtId="0" fontId="26" fillId="0" borderId="12" xfId="0" applyFont="1" applyFill="1" applyBorder="1">
      <alignment vertical="center"/>
    </xf>
    <xf numFmtId="0" fontId="26" fillId="0" borderId="67" xfId="0" applyFont="1" applyFill="1" applyBorder="1" applyAlignment="1">
      <alignment horizontal="center" vertical="center"/>
    </xf>
    <xf numFmtId="0" fontId="26" fillId="0" borderId="3" xfId="0" applyFont="1" applyFill="1" applyBorder="1">
      <alignment vertical="center"/>
    </xf>
    <xf numFmtId="0" fontId="26" fillId="0" borderId="0" xfId="0" applyFont="1" applyFill="1" applyAlignment="1">
      <alignment horizontal="right" vertical="center"/>
    </xf>
    <xf numFmtId="0" fontId="26" fillId="0" borderId="48" xfId="0" applyFont="1" applyFill="1" applyBorder="1" applyAlignment="1">
      <alignment horizontal="center" vertical="center"/>
    </xf>
    <xf numFmtId="0" fontId="84" fillId="0" borderId="1" xfId="2" applyFont="1" applyFill="1" applyBorder="1">
      <alignment vertical="center"/>
    </xf>
    <xf numFmtId="0" fontId="84" fillId="0" borderId="3" xfId="2" applyFont="1" applyFill="1" applyBorder="1">
      <alignment vertical="center"/>
    </xf>
    <xf numFmtId="0" fontId="84" fillId="0" borderId="6" xfId="2" applyFont="1" applyFill="1" applyBorder="1">
      <alignment vertical="center"/>
    </xf>
    <xf numFmtId="0" fontId="84" fillId="0" borderId="0" xfId="2" applyFont="1" applyFill="1" applyBorder="1">
      <alignment vertical="center"/>
    </xf>
    <xf numFmtId="0" fontId="64" fillId="2" borderId="0" xfId="0" applyFont="1" applyFill="1" applyBorder="1">
      <alignment vertical="center"/>
    </xf>
    <xf numFmtId="0" fontId="26" fillId="2" borderId="0" xfId="0" applyFont="1" applyFill="1">
      <alignment vertical="center"/>
    </xf>
    <xf numFmtId="0" fontId="75" fillId="0" borderId="0" xfId="0" applyFont="1" applyFill="1">
      <alignment vertical="center"/>
    </xf>
    <xf numFmtId="0" fontId="17" fillId="0" borderId="22" xfId="0" applyFont="1" applyBorder="1" applyAlignment="1" applyProtection="1">
      <alignment horizontal="left"/>
    </xf>
    <xf numFmtId="0" fontId="69" fillId="0" borderId="34" xfId="0" applyFont="1" applyFill="1" applyBorder="1" applyAlignment="1" applyProtection="1">
      <alignment horizontal="right"/>
    </xf>
    <xf numFmtId="0" fontId="69" fillId="0" borderId="2" xfId="0" applyFont="1" applyBorder="1" applyAlignment="1" applyProtection="1">
      <alignment horizontal="right"/>
    </xf>
    <xf numFmtId="0" fontId="17" fillId="0" borderId="2" xfId="0" applyFont="1" applyBorder="1" applyAlignment="1" applyProtection="1">
      <alignment horizontal="center"/>
    </xf>
    <xf numFmtId="0" fontId="17" fillId="0" borderId="2" xfId="0" applyFont="1" applyFill="1" applyBorder="1" applyAlignment="1" applyProtection="1">
      <alignment horizontal="right"/>
    </xf>
    <xf numFmtId="0" fontId="23" fillId="4" borderId="0" xfId="0" applyFont="1" applyFill="1" applyBorder="1" applyAlignment="1" applyProtection="1"/>
    <xf numFmtId="0" fontId="26" fillId="5" borderId="0" xfId="0" applyFont="1" applyFill="1" applyBorder="1" applyAlignment="1" applyProtection="1">
      <alignment horizontal="left"/>
    </xf>
    <xf numFmtId="0" fontId="17" fillId="0" borderId="2" xfId="0" applyFont="1" applyFill="1" applyBorder="1" applyAlignment="1" applyProtection="1">
      <alignment horizontal="left"/>
    </xf>
    <xf numFmtId="0" fontId="17" fillId="0" borderId="2" xfId="0" applyFont="1" applyFill="1" applyBorder="1" applyAlignment="1" applyProtection="1">
      <alignment horizontal="center"/>
    </xf>
    <xf numFmtId="0" fontId="17" fillId="0" borderId="22" xfId="0" applyFont="1" applyBorder="1" applyAlignment="1" applyProtection="1">
      <alignment horizontal="center"/>
    </xf>
    <xf numFmtId="0" fontId="17" fillId="0" borderId="22" xfId="0" applyFont="1" applyBorder="1" applyAlignment="1" applyProtection="1"/>
    <xf numFmtId="0" fontId="17" fillId="0" borderId="22" xfId="0" applyFont="1" applyFill="1" applyBorder="1" applyAlignment="1" applyProtection="1"/>
    <xf numFmtId="0" fontId="17" fillId="0" borderId="22" xfId="0" applyFont="1" applyFill="1" applyBorder="1" applyAlignment="1" applyProtection="1">
      <alignment horizontal="right"/>
    </xf>
    <xf numFmtId="0" fontId="17" fillId="0" borderId="22" xfId="0" applyFont="1" applyFill="1" applyBorder="1" applyAlignment="1" applyProtection="1">
      <alignment horizontal="center" shrinkToFit="1"/>
    </xf>
    <xf numFmtId="0" fontId="94" fillId="0" borderId="0" xfId="0" applyFont="1" applyFill="1" applyBorder="1" applyAlignment="1">
      <alignment horizontal="center" vertical="center"/>
    </xf>
    <xf numFmtId="0" fontId="94" fillId="0" borderId="0" xfId="0" applyFont="1" applyFill="1" applyBorder="1">
      <alignment vertical="center"/>
    </xf>
    <xf numFmtId="0" fontId="94" fillId="0" borderId="0" xfId="0" applyFont="1" applyFill="1" applyBorder="1" applyAlignment="1">
      <alignment vertical="center"/>
    </xf>
    <xf numFmtId="0" fontId="4" fillId="0" borderId="34" xfId="0" applyFont="1" applyFill="1" applyBorder="1" applyAlignment="1" applyProtection="1">
      <alignment horizontal="center"/>
    </xf>
    <xf numFmtId="0" fontId="26" fillId="5" borderId="34" xfId="0" applyFont="1" applyFill="1" applyBorder="1" applyAlignment="1" applyProtection="1"/>
    <xf numFmtId="0" fontId="4" fillId="0" borderId="34" xfId="0" applyFont="1" applyBorder="1" applyAlignment="1" applyProtection="1"/>
    <xf numFmtId="0" fontId="79" fillId="0" borderId="0" xfId="0" applyFont="1" applyFill="1" applyBorder="1" applyAlignment="1" applyProtection="1"/>
    <xf numFmtId="0" fontId="4" fillId="5" borderId="34" xfId="0" applyFont="1" applyFill="1" applyBorder="1" applyAlignment="1" applyProtection="1"/>
    <xf numFmtId="0" fontId="34" fillId="0" borderId="2" xfId="0" applyFont="1" applyFill="1" applyBorder="1" applyAlignment="1" applyProtection="1">
      <alignment shrinkToFit="1"/>
      <protection locked="0"/>
    </xf>
    <xf numFmtId="0" fontId="34" fillId="0" borderId="2" xfId="0" applyFont="1" applyFill="1" applyBorder="1" applyAlignment="1" applyProtection="1">
      <alignment horizontal="right" shrinkToFit="1"/>
      <protection locked="0"/>
    </xf>
    <xf numFmtId="0" fontId="22" fillId="0" borderId="0" xfId="0" applyFont="1" applyFill="1" applyBorder="1" applyAlignment="1" applyProtection="1">
      <alignment vertical="top" wrapText="1"/>
      <protection locked="0"/>
    </xf>
    <xf numFmtId="0" fontId="22" fillId="0" borderId="0" xfId="0" applyFont="1" applyFill="1" applyBorder="1" applyAlignment="1">
      <alignment horizontal="right" vertical="center"/>
    </xf>
    <xf numFmtId="0" fontId="25" fillId="0" borderId="107" xfId="0" applyFont="1" applyFill="1" applyBorder="1" applyAlignment="1" applyProtection="1">
      <alignment horizontal="center" vertical="center"/>
    </xf>
    <xf numFmtId="0" fontId="6" fillId="2" borderId="47" xfId="1" applyFont="1" applyFill="1" applyBorder="1" applyAlignment="1" applyProtection="1">
      <alignment horizontal="center" vertical="center" wrapText="1"/>
    </xf>
    <xf numFmtId="0" fontId="10" fillId="0" borderId="0" xfId="0" applyFont="1" applyFill="1" applyAlignment="1">
      <alignment horizontal="right" vertical="center"/>
    </xf>
    <xf numFmtId="0" fontId="41" fillId="0" borderId="0" xfId="0" applyFont="1" applyBorder="1" applyAlignment="1" applyProtection="1">
      <alignment horizontal="right"/>
    </xf>
    <xf numFmtId="0" fontId="96" fillId="0" borderId="0" xfId="0" applyFont="1" applyFill="1" applyAlignment="1">
      <alignment horizontal="left" vertical="top"/>
    </xf>
    <xf numFmtId="0" fontId="6" fillId="0" borderId="76" xfId="1" applyFont="1" applyFill="1" applyBorder="1" applyAlignment="1" applyProtection="1">
      <alignment vertical="top" wrapText="1"/>
    </xf>
    <xf numFmtId="0" fontId="8" fillId="0" borderId="1" xfId="1" applyFont="1" applyBorder="1" applyAlignment="1" applyProtection="1">
      <alignment vertical="center" textRotation="255" wrapText="1"/>
    </xf>
    <xf numFmtId="0" fontId="10" fillId="0" borderId="90" xfId="0" applyFont="1" applyFill="1" applyBorder="1">
      <alignment vertical="center"/>
    </xf>
    <xf numFmtId="0" fontId="10" fillId="0" borderId="91" xfId="0" applyFont="1" applyFill="1" applyBorder="1">
      <alignment vertical="center"/>
    </xf>
    <xf numFmtId="0" fontId="1" fillId="0" borderId="25" xfId="1" applyFont="1" applyBorder="1" applyAlignment="1" applyProtection="1">
      <alignment vertical="top" textRotation="255" wrapText="1"/>
    </xf>
    <xf numFmtId="0" fontId="30" fillId="0" borderId="0" xfId="0" applyFont="1" applyFill="1" applyBorder="1">
      <alignment vertical="center"/>
    </xf>
    <xf numFmtId="0" fontId="78" fillId="0" borderId="2" xfId="0" applyFont="1" applyBorder="1" applyAlignment="1" applyProtection="1"/>
    <xf numFmtId="0" fontId="11" fillId="0" borderId="0" xfId="0" applyFont="1" applyFill="1" applyBorder="1" applyAlignment="1">
      <alignment horizontal="center" vertical="center" textRotation="255" shrinkToFit="1"/>
    </xf>
    <xf numFmtId="0" fontId="95" fillId="0" borderId="0" xfId="0" applyFont="1" applyFill="1">
      <alignment vertical="center"/>
    </xf>
    <xf numFmtId="0" fontId="95" fillId="0" borderId="92" xfId="0" applyFont="1" applyBorder="1">
      <alignment vertical="center"/>
    </xf>
    <xf numFmtId="0" fontId="10" fillId="0" borderId="118" xfId="0" applyFont="1" applyFill="1" applyBorder="1" applyAlignment="1">
      <alignment horizontal="center" vertical="center"/>
    </xf>
    <xf numFmtId="0" fontId="10" fillId="0" borderId="12" xfId="0" applyFont="1" applyFill="1" applyBorder="1">
      <alignment vertical="center"/>
    </xf>
    <xf numFmtId="0" fontId="11" fillId="0" borderId="119" xfId="0" applyFont="1" applyFill="1" applyBorder="1">
      <alignment vertical="center"/>
    </xf>
    <xf numFmtId="0" fontId="10" fillId="0" borderId="120" xfId="0" applyFont="1" applyFill="1" applyBorder="1" applyAlignment="1">
      <alignment horizontal="center" vertical="center"/>
    </xf>
    <xf numFmtId="0" fontId="10" fillId="0" borderId="121" xfId="0" applyFont="1" applyFill="1" applyBorder="1">
      <alignment vertical="center"/>
    </xf>
    <xf numFmtId="0" fontId="8" fillId="0" borderId="32" xfId="1" applyFont="1" applyBorder="1" applyAlignment="1" applyProtection="1">
      <alignment vertical="center" textRotation="255" wrapText="1"/>
    </xf>
    <xf numFmtId="0" fontId="1" fillId="0" borderId="108" xfId="1" applyFont="1" applyBorder="1" applyAlignment="1" applyProtection="1">
      <alignment vertical="top" textRotation="255" wrapText="1"/>
    </xf>
    <xf numFmtId="0" fontId="1" fillId="0" borderId="3" xfId="1" applyFont="1" applyBorder="1" applyAlignment="1" applyProtection="1">
      <alignment vertical="top" textRotation="255" wrapText="1"/>
    </xf>
    <xf numFmtId="0" fontId="10" fillId="14" borderId="0" xfId="0" applyFont="1" applyFill="1" applyAlignment="1" applyProtection="1">
      <alignment vertical="center" wrapText="1"/>
    </xf>
    <xf numFmtId="0" fontId="10" fillId="0" borderId="34" xfId="0" applyFont="1" applyFill="1" applyBorder="1">
      <alignment vertical="center"/>
    </xf>
    <xf numFmtId="0" fontId="10" fillId="0" borderId="5" xfId="0" applyFont="1" applyFill="1" applyBorder="1">
      <alignment vertical="center"/>
    </xf>
    <xf numFmtId="0" fontId="11" fillId="0" borderId="65" xfId="0" applyFont="1" applyFill="1" applyBorder="1">
      <alignment vertical="center"/>
    </xf>
    <xf numFmtId="0" fontId="10" fillId="0" borderId="22" xfId="0" applyFont="1" applyFill="1" applyBorder="1">
      <alignment vertical="center"/>
    </xf>
    <xf numFmtId="0" fontId="10" fillId="0" borderId="15" xfId="0" applyFont="1" applyFill="1" applyBorder="1">
      <alignment vertical="center"/>
    </xf>
    <xf numFmtId="0" fontId="29" fillId="2" borderId="88" xfId="2" applyFont="1" applyFill="1" applyBorder="1" applyAlignment="1">
      <alignment horizontal="center" vertical="center"/>
    </xf>
    <xf numFmtId="0" fontId="52" fillId="0" borderId="0" xfId="0" applyFont="1" applyFill="1" applyBorder="1">
      <alignment vertical="center"/>
    </xf>
    <xf numFmtId="180" fontId="37" fillId="0" borderId="0" xfId="0" applyNumberFormat="1" applyFont="1">
      <alignment vertical="center"/>
    </xf>
    <xf numFmtId="0" fontId="10" fillId="0" borderId="11" xfId="0" applyFont="1" applyFill="1" applyBorder="1" applyAlignment="1">
      <alignment horizontal="center" vertical="center"/>
    </xf>
    <xf numFmtId="0" fontId="10" fillId="0" borderId="11" xfId="0" applyFont="1" applyFill="1" applyBorder="1">
      <alignment vertical="center"/>
    </xf>
    <xf numFmtId="0" fontId="10" fillId="0" borderId="119" xfId="0" applyFont="1" applyFill="1" applyBorder="1" applyAlignment="1">
      <alignment horizontal="right" vertical="center"/>
    </xf>
    <xf numFmtId="0" fontId="10" fillId="0" borderId="127" xfId="0" applyFont="1" applyFill="1" applyBorder="1" applyAlignment="1">
      <alignment horizontal="center" vertical="center"/>
    </xf>
    <xf numFmtId="0" fontId="10" fillId="0" borderId="34" xfId="0" applyFont="1" applyFill="1" applyBorder="1" applyAlignment="1">
      <alignment vertical="center"/>
    </xf>
    <xf numFmtId="0" fontId="10" fillId="0" borderId="124" xfId="0" applyFont="1" applyFill="1" applyBorder="1">
      <alignment vertical="center"/>
    </xf>
    <xf numFmtId="0" fontId="6" fillId="0" borderId="113" xfId="1" applyFont="1" applyFill="1" applyBorder="1" applyAlignment="1" applyProtection="1">
      <alignment vertical="top" wrapText="1"/>
      <protection locked="0"/>
    </xf>
    <xf numFmtId="0" fontId="19" fillId="0" borderId="113" xfId="1" applyFont="1" applyBorder="1" applyAlignment="1" applyProtection="1">
      <alignment vertical="top" wrapText="1"/>
    </xf>
    <xf numFmtId="0" fontId="11" fillId="0" borderId="124" xfId="0" applyFont="1" applyFill="1" applyBorder="1">
      <alignment vertical="center"/>
    </xf>
    <xf numFmtId="0" fontId="56" fillId="4" borderId="0" xfId="0" applyFont="1" applyFill="1">
      <alignment vertical="center"/>
    </xf>
    <xf numFmtId="0" fontId="56" fillId="4" borderId="0" xfId="0" applyFont="1" applyFill="1" applyBorder="1">
      <alignment vertical="center"/>
    </xf>
    <xf numFmtId="0" fontId="56" fillId="0" borderId="0" xfId="0" applyFont="1" applyFill="1">
      <alignment vertical="center"/>
    </xf>
    <xf numFmtId="0" fontId="89" fillId="0" borderId="0" xfId="0" quotePrefix="1" applyFont="1" applyFill="1" applyBorder="1">
      <alignment vertical="center"/>
    </xf>
    <xf numFmtId="0" fontId="89" fillId="0" borderId="0" xfId="0" applyFont="1" applyFill="1" applyBorder="1">
      <alignment vertical="center"/>
    </xf>
    <xf numFmtId="0" fontId="97" fillId="0" borderId="0" xfId="0" applyFont="1" applyFill="1" applyBorder="1" applyAlignment="1">
      <alignment horizontal="right" vertical="center"/>
    </xf>
    <xf numFmtId="0" fontId="56" fillId="0" borderId="0" xfId="0" applyFont="1" applyFill="1" applyBorder="1">
      <alignment vertical="center"/>
    </xf>
    <xf numFmtId="0" fontId="88" fillId="0" borderId="0" xfId="2" applyFont="1" applyFill="1" applyBorder="1">
      <alignment vertical="center"/>
    </xf>
    <xf numFmtId="0" fontId="97" fillId="0" borderId="0" xfId="2" applyFont="1" applyFill="1" applyBorder="1">
      <alignment vertical="center"/>
    </xf>
    <xf numFmtId="0" fontId="97" fillId="0" borderId="0" xfId="0" applyFont="1" applyFill="1" applyBorder="1">
      <alignment vertical="center"/>
    </xf>
    <xf numFmtId="0" fontId="90" fillId="0" borderId="0" xfId="0" applyFont="1" applyFill="1">
      <alignment vertical="center"/>
    </xf>
    <xf numFmtId="0" fontId="57" fillId="0" borderId="0" xfId="0" applyFont="1" applyFill="1" applyAlignment="1">
      <alignment horizontal="center" vertical="center"/>
    </xf>
    <xf numFmtId="0" fontId="88" fillId="0" borderId="0" xfId="2" applyFont="1" applyFill="1" applyAlignment="1">
      <alignment horizontal="center" vertical="center"/>
    </xf>
    <xf numFmtId="0" fontId="88" fillId="0" borderId="0" xfId="2" applyFont="1" applyFill="1" applyAlignment="1">
      <alignment horizontal="center" vertical="center"/>
    </xf>
    <xf numFmtId="0" fontId="89" fillId="17" borderId="0" xfId="0" quotePrefix="1" applyFont="1" applyFill="1" applyBorder="1">
      <alignment vertical="center"/>
    </xf>
    <xf numFmtId="0" fontId="89" fillId="17" borderId="0" xfId="0" applyFont="1" applyFill="1" applyBorder="1">
      <alignment vertical="center"/>
    </xf>
    <xf numFmtId="0" fontId="56" fillId="17" borderId="0" xfId="0" applyFont="1" applyFill="1">
      <alignment vertical="center"/>
    </xf>
    <xf numFmtId="0" fontId="10" fillId="0" borderId="12" xfId="0" applyFont="1" applyFill="1" applyBorder="1" applyAlignment="1">
      <alignment horizontal="center" vertical="center"/>
    </xf>
    <xf numFmtId="0" fontId="10" fillId="0" borderId="132" xfId="0" applyFont="1" applyFill="1" applyBorder="1" applyAlignment="1">
      <alignment horizontal="center" vertical="center"/>
    </xf>
    <xf numFmtId="0" fontId="10" fillId="0" borderId="131" xfId="0" applyFont="1" applyFill="1" applyBorder="1" applyAlignment="1">
      <alignment horizontal="center" vertical="center"/>
    </xf>
    <xf numFmtId="0" fontId="10" fillId="0" borderId="133" xfId="0" applyFont="1" applyFill="1" applyBorder="1" applyAlignment="1">
      <alignment horizontal="center" vertical="center"/>
    </xf>
    <xf numFmtId="0" fontId="10" fillId="0" borderId="55" xfId="0" applyFont="1" applyFill="1" applyBorder="1" applyAlignment="1">
      <alignment horizontal="center" vertical="center"/>
    </xf>
    <xf numFmtId="0" fontId="97" fillId="0" borderId="0" xfId="2" applyFont="1" applyFill="1" applyAlignment="1">
      <alignment vertical="center"/>
    </xf>
    <xf numFmtId="0" fontId="98" fillId="0" borderId="0" xfId="0" applyFont="1" applyFill="1" applyBorder="1">
      <alignment vertical="center"/>
    </xf>
    <xf numFmtId="0" fontId="98" fillId="0" borderId="0" xfId="0" applyFont="1" applyFill="1">
      <alignment vertical="center"/>
    </xf>
    <xf numFmtId="0" fontId="11" fillId="0" borderId="0" xfId="0" applyFont="1" applyFill="1" applyBorder="1" applyAlignment="1">
      <alignment horizontal="right" vertical="center"/>
    </xf>
    <xf numFmtId="0" fontId="81" fillId="0" borderId="0" xfId="0" applyFont="1" applyFill="1" applyBorder="1" applyAlignment="1">
      <alignment horizontal="left" vertical="top"/>
    </xf>
    <xf numFmtId="0" fontId="10" fillId="0" borderId="12" xfId="0" applyFont="1" applyFill="1" applyBorder="1" applyAlignment="1">
      <alignment horizontal="left" vertical="center"/>
    </xf>
    <xf numFmtId="0" fontId="10" fillId="0" borderId="58" xfId="0" applyFont="1" applyFill="1" applyBorder="1">
      <alignment vertical="center"/>
    </xf>
    <xf numFmtId="0" fontId="10" fillId="0" borderId="134" xfId="0" applyFont="1" applyFill="1" applyBorder="1">
      <alignment vertical="center"/>
    </xf>
    <xf numFmtId="0" fontId="10" fillId="0" borderId="125" xfId="0" applyFont="1" applyFill="1" applyBorder="1">
      <alignment vertical="center"/>
    </xf>
    <xf numFmtId="0" fontId="10" fillId="0" borderId="19" xfId="0" applyFont="1" applyFill="1" applyBorder="1" applyAlignment="1">
      <alignment horizontal="center" vertical="center"/>
    </xf>
    <xf numFmtId="0" fontId="10" fillId="0" borderId="119" xfId="0" applyFont="1" applyFill="1" applyBorder="1">
      <alignment vertical="center"/>
    </xf>
    <xf numFmtId="0" fontId="10" fillId="0" borderId="135" xfId="0" applyFont="1" applyFill="1" applyBorder="1" applyAlignment="1">
      <alignment horizontal="center" vertical="center"/>
    </xf>
    <xf numFmtId="0" fontId="11" fillId="0" borderId="134" xfId="0" applyFont="1" applyFill="1" applyBorder="1">
      <alignment vertical="center"/>
    </xf>
    <xf numFmtId="0" fontId="10" fillId="0" borderId="80" xfId="0" applyFont="1" applyFill="1" applyBorder="1" applyAlignment="1">
      <alignment horizontal="center" vertical="center"/>
    </xf>
    <xf numFmtId="0" fontId="75" fillId="0" borderId="0" xfId="0" applyFont="1" applyFill="1" applyBorder="1" applyAlignment="1">
      <alignment vertical="center" wrapText="1"/>
    </xf>
    <xf numFmtId="0" fontId="99" fillId="0" borderId="0" xfId="0" applyFont="1" applyFill="1" applyBorder="1" applyAlignment="1">
      <alignment horizontal="center" vertical="center" wrapText="1"/>
    </xf>
    <xf numFmtId="0" fontId="11" fillId="0" borderId="56" xfId="0" applyFont="1" applyFill="1" applyBorder="1">
      <alignment vertical="center"/>
    </xf>
    <xf numFmtId="0" fontId="10" fillId="0" borderId="8" xfId="0" applyFont="1" applyFill="1" applyBorder="1" applyAlignment="1">
      <alignment horizontal="right" vertical="center"/>
    </xf>
    <xf numFmtId="0" fontId="10" fillId="0" borderId="8" xfId="0" applyFont="1" applyFill="1" applyBorder="1">
      <alignment vertical="center"/>
    </xf>
    <xf numFmtId="0" fontId="10" fillId="0" borderId="12" xfId="0" applyFont="1" applyFill="1" applyBorder="1" applyAlignment="1">
      <alignment vertical="center"/>
    </xf>
    <xf numFmtId="0" fontId="10" fillId="0" borderId="15" xfId="0" applyFont="1" applyFill="1" applyBorder="1" applyAlignment="1">
      <alignment vertical="center"/>
    </xf>
    <xf numFmtId="0" fontId="10" fillId="0" borderId="15"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36" xfId="0" applyFont="1" applyFill="1" applyBorder="1">
      <alignment vertical="center"/>
    </xf>
    <xf numFmtId="0" fontId="10" fillId="0" borderId="58" xfId="0" applyFont="1" applyFill="1" applyBorder="1" applyAlignment="1">
      <alignment horizontal="center" vertical="center"/>
    </xf>
    <xf numFmtId="0" fontId="10" fillId="0" borderId="59" xfId="0" applyFont="1" applyFill="1" applyBorder="1">
      <alignment vertical="center"/>
    </xf>
    <xf numFmtId="0" fontId="10" fillId="0" borderId="121" xfId="0" applyFont="1" applyFill="1" applyBorder="1" applyAlignment="1">
      <alignment horizontal="center" vertical="center"/>
    </xf>
    <xf numFmtId="0" fontId="10" fillId="0" borderId="137" xfId="0" applyFont="1" applyFill="1" applyBorder="1" applyAlignment="1">
      <alignment horizontal="center" vertical="center"/>
    </xf>
    <xf numFmtId="0" fontId="10" fillId="0" borderId="7" xfId="0" applyFont="1" applyFill="1" applyBorder="1" applyAlignment="1">
      <alignment horizontal="center" vertical="center"/>
    </xf>
    <xf numFmtId="0" fontId="13" fillId="0" borderId="92" xfId="0" applyFont="1" applyBorder="1">
      <alignment vertical="center"/>
    </xf>
    <xf numFmtId="0" fontId="13" fillId="0" borderId="137" xfId="0" applyFont="1" applyBorder="1">
      <alignment vertical="center"/>
    </xf>
    <xf numFmtId="0" fontId="13" fillId="0" borderId="123" xfId="0" applyFont="1" applyBorder="1">
      <alignment vertical="center"/>
    </xf>
    <xf numFmtId="0" fontId="10" fillId="0" borderId="34" xfId="0" applyFont="1" applyFill="1" applyBorder="1" applyAlignment="1">
      <alignment horizontal="right" vertical="center"/>
    </xf>
    <xf numFmtId="0" fontId="10" fillId="0" borderId="126" xfId="0" applyFont="1" applyFill="1" applyBorder="1">
      <alignment vertical="center"/>
    </xf>
    <xf numFmtId="0" fontId="99" fillId="0" borderId="34" xfId="0" applyFont="1" applyFill="1" applyBorder="1" applyAlignment="1">
      <alignment horizontal="center" vertical="center" wrapText="1"/>
    </xf>
    <xf numFmtId="0" fontId="10" fillId="0" borderId="135" xfId="0" applyFont="1" applyFill="1" applyBorder="1">
      <alignment vertical="center"/>
    </xf>
    <xf numFmtId="0" fontId="10" fillId="0" borderId="2" xfId="0" applyFont="1" applyFill="1" applyBorder="1" applyAlignment="1">
      <alignment horizontal="center" vertical="center"/>
    </xf>
    <xf numFmtId="0" fontId="10" fillId="0" borderId="91" xfId="0" applyFont="1" applyFill="1" applyBorder="1" applyAlignment="1">
      <alignment horizontal="right" vertical="center"/>
    </xf>
    <xf numFmtId="0" fontId="101" fillId="0" borderId="119" xfId="0" applyFont="1" applyFill="1" applyBorder="1" applyAlignment="1">
      <alignment horizontal="right" vertical="center"/>
    </xf>
    <xf numFmtId="0" fontId="101" fillId="0" borderId="134" xfId="0" applyFont="1" applyFill="1" applyBorder="1" applyAlignment="1">
      <alignment horizontal="right" vertical="center"/>
    </xf>
    <xf numFmtId="0" fontId="101" fillId="0" borderId="138" xfId="0" applyFont="1" applyFill="1" applyBorder="1" applyAlignment="1">
      <alignment horizontal="right" vertical="center"/>
    </xf>
    <xf numFmtId="0" fontId="101" fillId="0" borderId="124" xfId="0" applyFont="1" applyFill="1" applyBorder="1" applyAlignment="1">
      <alignment horizontal="right" vertical="center"/>
    </xf>
    <xf numFmtId="0" fontId="101" fillId="0" borderId="122" xfId="0" applyFont="1" applyFill="1" applyBorder="1" applyAlignment="1">
      <alignment horizontal="right" vertical="center"/>
    </xf>
    <xf numFmtId="0" fontId="10" fillId="0" borderId="136" xfId="0" applyFont="1" applyFill="1" applyBorder="1" applyAlignment="1">
      <alignment horizontal="center" vertical="center"/>
    </xf>
    <xf numFmtId="0" fontId="24" fillId="0" borderId="0" xfId="0" applyFont="1" applyFill="1" applyBorder="1" applyAlignment="1">
      <alignment vertical="center"/>
    </xf>
    <xf numFmtId="0" fontId="84" fillId="0" borderId="20" xfId="2" applyFont="1" applyFill="1" applyBorder="1">
      <alignment vertical="center"/>
    </xf>
    <xf numFmtId="0" fontId="26" fillId="0" borderId="20" xfId="0" applyFont="1" applyFill="1" applyBorder="1" applyAlignment="1">
      <alignment horizontal="center" vertical="center"/>
    </xf>
    <xf numFmtId="0" fontId="26" fillId="0" borderId="147" xfId="0" applyFont="1" applyFill="1" applyBorder="1" applyAlignment="1">
      <alignment horizontal="center" vertical="center"/>
    </xf>
    <xf numFmtId="0" fontId="102" fillId="0" borderId="2" xfId="0" applyFont="1" applyFill="1" applyBorder="1" applyAlignment="1">
      <alignment horizontal="left" vertical="center"/>
    </xf>
    <xf numFmtId="0" fontId="75" fillId="3" borderId="0" xfId="0" applyFont="1" applyFill="1" applyBorder="1" applyAlignment="1" applyProtection="1"/>
    <xf numFmtId="0" fontId="24" fillId="0" borderId="0" xfId="0" applyFont="1" applyAlignment="1" applyProtection="1"/>
    <xf numFmtId="0" fontId="103" fillId="9" borderId="0" xfId="0" applyFont="1" applyFill="1">
      <alignment vertical="center"/>
    </xf>
    <xf numFmtId="0" fontId="103" fillId="9" borderId="0" xfId="0" applyFont="1" applyFill="1" applyBorder="1" applyAlignment="1">
      <alignment horizontal="center" vertical="center"/>
    </xf>
    <xf numFmtId="0" fontId="103" fillId="9" borderId="0" xfId="0" applyFont="1" applyFill="1" applyBorder="1">
      <alignment vertical="center"/>
    </xf>
    <xf numFmtId="0" fontId="37" fillId="12" borderId="0" xfId="0" applyFont="1" applyFill="1">
      <alignment vertical="center"/>
    </xf>
    <xf numFmtId="0" fontId="37" fillId="0" borderId="56" xfId="0" applyFont="1" applyFill="1" applyBorder="1">
      <alignment vertical="center"/>
    </xf>
    <xf numFmtId="0" fontId="37" fillId="0" borderId="0" xfId="0" applyFont="1" applyBorder="1">
      <alignment vertical="center"/>
    </xf>
    <xf numFmtId="0" fontId="37" fillId="0" borderId="58" xfId="0" applyFont="1" applyFill="1" applyBorder="1">
      <alignment vertical="center"/>
    </xf>
    <xf numFmtId="0" fontId="37" fillId="0" borderId="59" xfId="0" applyFont="1" applyFill="1" applyBorder="1">
      <alignment vertical="center"/>
    </xf>
    <xf numFmtId="0" fontId="37" fillId="0" borderId="90" xfId="0" applyFont="1" applyFill="1" applyBorder="1" applyAlignment="1">
      <alignment horizontal="center" vertical="center"/>
    </xf>
    <xf numFmtId="0" fontId="37" fillId="0" borderId="91" xfId="0" applyFont="1" applyFill="1" applyBorder="1" applyAlignment="1">
      <alignment horizontal="center" vertical="center"/>
    </xf>
    <xf numFmtId="0" fontId="37" fillId="0" borderId="115"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115" xfId="0" applyFont="1" applyFill="1" applyBorder="1">
      <alignment vertical="center"/>
    </xf>
    <xf numFmtId="0" fontId="37" fillId="0" borderId="13" xfId="0" applyFont="1" applyFill="1" applyBorder="1" applyAlignment="1">
      <alignment horizontal="center" vertical="center"/>
    </xf>
    <xf numFmtId="0" fontId="37" fillId="0" borderId="13" xfId="0" applyFont="1" applyFill="1" applyBorder="1" applyAlignment="1">
      <alignment horizontal="left" vertical="center"/>
    </xf>
    <xf numFmtId="0" fontId="37" fillId="0" borderId="2" xfId="0" applyFont="1" applyFill="1" applyBorder="1">
      <alignment vertical="center"/>
    </xf>
    <xf numFmtId="0" fontId="37" fillId="0" borderId="134" xfId="0" applyFont="1" applyFill="1" applyBorder="1">
      <alignment vertical="center"/>
    </xf>
    <xf numFmtId="0" fontId="37" fillId="0" borderId="50" xfId="0" applyFont="1" applyBorder="1">
      <alignment vertical="center"/>
    </xf>
    <xf numFmtId="0" fontId="37" fillId="0" borderId="27" xfId="0" applyFont="1" applyFill="1" applyBorder="1">
      <alignment vertical="center"/>
    </xf>
    <xf numFmtId="0" fontId="37" fillId="0" borderId="64" xfId="0" applyFont="1" applyFill="1" applyBorder="1">
      <alignment vertical="center"/>
    </xf>
    <xf numFmtId="0" fontId="37" fillId="18" borderId="4" xfId="0" applyFont="1" applyFill="1" applyBorder="1" applyAlignment="1">
      <alignment horizontal="center" vertical="center"/>
    </xf>
    <xf numFmtId="0" fontId="37" fillId="18" borderId="50" xfId="0" applyFont="1" applyFill="1" applyBorder="1" applyAlignment="1">
      <alignment horizontal="center" vertical="center"/>
    </xf>
    <xf numFmtId="0" fontId="37" fillId="0" borderId="90" xfId="0" applyFont="1" applyBorder="1">
      <alignment vertical="center"/>
    </xf>
    <xf numFmtId="0" fontId="37" fillId="0" borderId="2" xfId="0" applyFont="1" applyBorder="1">
      <alignment vertical="center"/>
    </xf>
    <xf numFmtId="0" fontId="37" fillId="0" borderId="27" xfId="0" applyFont="1" applyBorder="1">
      <alignment vertical="center"/>
    </xf>
    <xf numFmtId="0" fontId="37" fillId="0" borderId="58" xfId="0" applyFont="1" applyBorder="1">
      <alignment vertical="center"/>
    </xf>
    <xf numFmtId="0" fontId="37" fillId="0" borderId="72" xfId="0" applyFont="1" applyBorder="1">
      <alignment vertical="center"/>
    </xf>
    <xf numFmtId="0" fontId="37" fillId="0" borderId="148" xfId="0" applyFont="1" applyBorder="1" applyAlignment="1">
      <alignment horizontal="center" vertical="center"/>
    </xf>
    <xf numFmtId="0" fontId="37" fillId="0" borderId="73" xfId="0" applyFont="1" applyBorder="1">
      <alignment vertical="center"/>
    </xf>
    <xf numFmtId="0" fontId="37" fillId="12" borderId="73" xfId="0" applyFont="1" applyFill="1" applyBorder="1">
      <alignment vertical="center"/>
    </xf>
    <xf numFmtId="0" fontId="37" fillId="12" borderId="68" xfId="0" applyFont="1" applyFill="1" applyBorder="1" applyAlignment="1">
      <alignment horizontal="center" vertical="center"/>
    </xf>
    <xf numFmtId="0" fontId="42" fillId="0" borderId="73" xfId="0" applyFont="1" applyBorder="1">
      <alignment vertical="center"/>
    </xf>
    <xf numFmtId="0" fontId="37" fillId="0" borderId="74" xfId="0" applyFont="1" applyBorder="1">
      <alignment vertical="center"/>
    </xf>
    <xf numFmtId="0" fontId="37" fillId="18" borderId="68" xfId="0" applyFont="1" applyFill="1" applyBorder="1" applyAlignment="1">
      <alignment horizontal="center" vertical="center"/>
    </xf>
    <xf numFmtId="0" fontId="42" fillId="18" borderId="68" xfId="0" applyFont="1" applyFill="1" applyBorder="1" applyAlignment="1">
      <alignment horizontal="center" vertical="center"/>
    </xf>
    <xf numFmtId="0" fontId="37" fillId="18" borderId="83" xfId="0" applyFont="1" applyFill="1" applyBorder="1" applyAlignment="1">
      <alignment horizontal="center" vertical="center"/>
    </xf>
    <xf numFmtId="0" fontId="104" fillId="19" borderId="149" xfId="0" applyFont="1" applyFill="1" applyBorder="1">
      <alignment vertical="center"/>
    </xf>
    <xf numFmtId="0" fontId="10" fillId="20" borderId="149" xfId="0" applyFont="1" applyFill="1" applyBorder="1">
      <alignment vertical="center"/>
    </xf>
    <xf numFmtId="0" fontId="11" fillId="0" borderId="0" xfId="0" applyFont="1" applyFill="1" applyAlignment="1">
      <alignment horizontal="center" vertical="center"/>
    </xf>
    <xf numFmtId="0" fontId="21" fillId="0" borderId="0" xfId="2" applyAlignment="1">
      <alignment vertical="top"/>
    </xf>
    <xf numFmtId="0" fontId="10" fillId="9" borderId="103" xfId="0" applyFont="1" applyFill="1" applyBorder="1" applyAlignment="1" applyProtection="1">
      <alignment horizontal="center" vertical="center"/>
      <protection locked="0"/>
    </xf>
    <xf numFmtId="0" fontId="10" fillId="9" borderId="55" xfId="0" applyFont="1" applyFill="1" applyBorder="1" applyAlignment="1" applyProtection="1">
      <alignment horizontal="center" vertical="center"/>
      <protection locked="0"/>
    </xf>
    <xf numFmtId="0" fontId="10" fillId="9" borderId="11" xfId="0" applyFont="1" applyFill="1" applyBorder="1" applyAlignment="1" applyProtection="1">
      <alignment horizontal="center" vertical="center"/>
      <protection locked="0"/>
    </xf>
    <xf numFmtId="0" fontId="10" fillId="9" borderId="14" xfId="0" applyFont="1" applyFill="1" applyBorder="1" applyAlignment="1" applyProtection="1">
      <alignment horizontal="center" vertical="center"/>
      <protection locked="0"/>
    </xf>
    <xf numFmtId="0" fontId="10" fillId="9" borderId="21" xfId="0" applyFont="1" applyFill="1" applyBorder="1" applyAlignment="1" applyProtection="1">
      <alignment horizontal="center" vertical="center"/>
      <protection locked="0"/>
    </xf>
    <xf numFmtId="0" fontId="10" fillId="9" borderId="90" xfId="0" applyFont="1" applyFill="1" applyBorder="1" applyAlignment="1" applyProtection="1">
      <alignment horizontal="center" vertical="center"/>
      <protection locked="0"/>
    </xf>
    <xf numFmtId="0" fontId="6" fillId="12" borderId="50" xfId="1" applyFont="1" applyFill="1" applyBorder="1" applyAlignment="1" applyProtection="1">
      <alignment vertical="top" wrapText="1"/>
    </xf>
    <xf numFmtId="0" fontId="6" fillId="0" borderId="150" xfId="1" applyFont="1" applyBorder="1" applyAlignment="1" applyProtection="1">
      <alignment vertical="top" wrapText="1"/>
    </xf>
    <xf numFmtId="0" fontId="6" fillId="14" borderId="29" xfId="1" applyFont="1" applyFill="1" applyBorder="1" applyAlignment="1" applyProtection="1">
      <alignment vertical="top" wrapText="1"/>
    </xf>
    <xf numFmtId="0" fontId="29" fillId="0" borderId="0" xfId="2" applyFont="1" applyFill="1" applyBorder="1" applyAlignment="1">
      <alignment horizontal="left" vertical="center" indent="1" shrinkToFit="1"/>
    </xf>
    <xf numFmtId="0" fontId="11" fillId="0" borderId="0" xfId="0" applyFont="1" applyFill="1" applyBorder="1" applyAlignment="1">
      <alignment horizontal="center" vertical="center" shrinkToFit="1"/>
    </xf>
    <xf numFmtId="0" fontId="84" fillId="0" borderId="29" xfId="2" applyFont="1" applyFill="1" applyBorder="1">
      <alignment vertical="center"/>
    </xf>
    <xf numFmtId="0" fontId="84" fillId="0" borderId="146" xfId="2" applyFont="1" applyFill="1" applyBorder="1">
      <alignment vertical="center"/>
    </xf>
    <xf numFmtId="0" fontId="26" fillId="0" borderId="153" xfId="0" applyFont="1" applyFill="1" applyBorder="1" applyAlignment="1">
      <alignment horizontal="center" vertical="center"/>
    </xf>
    <xf numFmtId="0" fontId="55" fillId="0" borderId="0" xfId="0" applyFont="1" applyFill="1">
      <alignment vertical="center"/>
    </xf>
    <xf numFmtId="0" fontId="31" fillId="2" borderId="4" xfId="0" applyFont="1" applyFill="1" applyBorder="1" applyAlignment="1">
      <alignment horizontal="center" vertical="center" shrinkToFit="1"/>
    </xf>
    <xf numFmtId="0" fontId="80" fillId="2" borderId="64" xfId="2" applyFont="1" applyFill="1" applyBorder="1" applyAlignment="1">
      <alignment horizontal="right" vertical="center"/>
    </xf>
    <xf numFmtId="0" fontId="29" fillId="2" borderId="8" xfId="2" applyNumberFormat="1" applyFont="1" applyFill="1" applyBorder="1" applyAlignment="1">
      <alignment horizontal="center" vertical="center" shrinkToFit="1"/>
    </xf>
    <xf numFmtId="0" fontId="29" fillId="2" borderId="15" xfId="2" applyNumberFormat="1" applyFont="1" applyFill="1" applyBorder="1" applyAlignment="1">
      <alignment horizontal="center" vertical="center" shrinkToFit="1"/>
    </xf>
    <xf numFmtId="0" fontId="29" fillId="2" borderId="58" xfId="2" applyNumberFormat="1" applyFont="1" applyFill="1" applyBorder="1" applyAlignment="1">
      <alignment horizontal="center" vertical="center" shrinkToFit="1"/>
    </xf>
    <xf numFmtId="0" fontId="21" fillId="5" borderId="0" xfId="2" applyFill="1" applyBorder="1" applyAlignment="1" applyProtection="1"/>
    <xf numFmtId="0" fontId="16" fillId="5" borderId="0" xfId="0" applyFont="1" applyFill="1" applyBorder="1" applyAlignment="1" applyProtection="1"/>
    <xf numFmtId="0" fontId="33" fillId="0" borderId="106" xfId="1" applyFont="1" applyBorder="1" applyAlignment="1" applyProtection="1">
      <alignment vertical="top" wrapText="1"/>
    </xf>
    <xf numFmtId="0" fontId="19" fillId="0" borderId="78" xfId="1" applyFont="1" applyBorder="1" applyAlignment="1" applyProtection="1">
      <alignment vertical="top" wrapText="1"/>
    </xf>
    <xf numFmtId="0" fontId="19" fillId="0" borderId="106" xfId="1" applyFont="1" applyBorder="1" applyAlignment="1" applyProtection="1">
      <alignment vertical="top" wrapText="1"/>
    </xf>
    <xf numFmtId="0" fontId="19" fillId="0" borderId="66" xfId="1" applyFont="1" applyBorder="1" applyAlignment="1" applyProtection="1">
      <alignment vertical="top" wrapText="1"/>
    </xf>
    <xf numFmtId="0" fontId="33" fillId="0" borderId="78" xfId="1" applyFont="1" applyBorder="1" applyAlignment="1" applyProtection="1">
      <alignment vertical="top" wrapText="1"/>
    </xf>
    <xf numFmtId="0" fontId="6" fillId="0" borderId="1" xfId="1" applyFont="1" applyFill="1" applyBorder="1" applyAlignment="1" applyProtection="1">
      <alignment vertical="top" wrapText="1"/>
    </xf>
    <xf numFmtId="0" fontId="6" fillId="0" borderId="47" xfId="1" applyFont="1" applyFill="1" applyBorder="1" applyAlignment="1" applyProtection="1">
      <alignment vertical="top" wrapText="1"/>
    </xf>
    <xf numFmtId="0" fontId="6" fillId="0" borderId="51" xfId="1" applyFont="1" applyBorder="1" applyAlignment="1" applyProtection="1">
      <alignment vertical="center" wrapText="1"/>
    </xf>
    <xf numFmtId="0" fontId="33" fillId="0" borderId="66" xfId="1" applyFont="1" applyBorder="1" applyAlignment="1" applyProtection="1">
      <alignment vertical="top" wrapText="1"/>
    </xf>
    <xf numFmtId="0" fontId="6" fillId="0" borderId="6" xfId="1" applyFont="1" applyFill="1" applyBorder="1" applyAlignment="1" applyProtection="1">
      <alignment vertical="top" wrapText="1"/>
    </xf>
    <xf numFmtId="0" fontId="6" fillId="0" borderId="49" xfId="1" applyFont="1" applyFill="1" applyBorder="1" applyAlignment="1" applyProtection="1">
      <alignment vertical="top" wrapText="1"/>
    </xf>
    <xf numFmtId="0" fontId="87" fillId="0" borderId="24" xfId="2" applyFont="1" applyFill="1" applyBorder="1" applyAlignment="1">
      <alignment vertical="center"/>
    </xf>
    <xf numFmtId="0" fontId="86" fillId="0" borderId="152" xfId="0" applyFont="1" applyFill="1" applyBorder="1" applyAlignment="1">
      <alignment horizontal="right" vertical="center"/>
    </xf>
    <xf numFmtId="0" fontId="87" fillId="0" borderId="168" xfId="2" applyFont="1" applyFill="1" applyBorder="1" applyAlignment="1">
      <alignment horizontal="left" vertical="center"/>
    </xf>
    <xf numFmtId="0" fontId="26" fillId="0" borderId="7" xfId="0" applyFont="1" applyFill="1" applyBorder="1">
      <alignment vertical="center"/>
    </xf>
    <xf numFmtId="0" fontId="26" fillId="0" borderId="29" xfId="0" applyFont="1" applyFill="1" applyBorder="1" applyAlignment="1">
      <alignment horizontal="center" vertical="center"/>
    </xf>
    <xf numFmtId="0" fontId="26" fillId="0" borderId="170" xfId="0" applyFont="1" applyFill="1" applyBorder="1" applyAlignment="1">
      <alignment horizontal="center" vertical="center"/>
    </xf>
    <xf numFmtId="0" fontId="6" fillId="12" borderId="27" xfId="1" applyFont="1" applyFill="1" applyBorder="1" applyAlignment="1" applyProtection="1">
      <alignment horizontal="center" vertical="center" wrapText="1"/>
    </xf>
    <xf numFmtId="0" fontId="70" fillId="12" borderId="27" xfId="1" applyFont="1" applyFill="1" applyBorder="1" applyAlignment="1" applyProtection="1">
      <alignment horizontal="center" vertical="center" wrapText="1"/>
    </xf>
    <xf numFmtId="0" fontId="6" fillId="12" borderId="28" xfId="1" applyFont="1" applyFill="1" applyBorder="1" applyAlignment="1" applyProtection="1">
      <alignment horizontal="center" vertical="center" wrapText="1"/>
    </xf>
    <xf numFmtId="0" fontId="0" fillId="0" borderId="105" xfId="0" applyFill="1" applyBorder="1" applyAlignment="1" applyProtection="1">
      <alignment horizontal="center" vertical="center"/>
    </xf>
    <xf numFmtId="0" fontId="0" fillId="0" borderId="107" xfId="0" applyFill="1" applyBorder="1" applyAlignment="1" applyProtection="1">
      <alignment horizontal="center" vertical="center"/>
    </xf>
    <xf numFmtId="0" fontId="6" fillId="0" borderId="109" xfId="1" applyFont="1" applyFill="1" applyBorder="1" applyAlignment="1" applyProtection="1">
      <alignment horizontal="center" vertical="center" wrapText="1"/>
    </xf>
    <xf numFmtId="0" fontId="0" fillId="0" borderId="109" xfId="0" applyFill="1" applyBorder="1" applyAlignment="1" applyProtection="1">
      <alignment horizontal="center" vertical="center"/>
    </xf>
    <xf numFmtId="0" fontId="6" fillId="11" borderId="27" xfId="1" applyFont="1" applyFill="1" applyBorder="1" applyAlignment="1" applyProtection="1">
      <alignment horizontal="center" vertical="center" wrapText="1"/>
    </xf>
    <xf numFmtId="0" fontId="70" fillId="11" borderId="27" xfId="1" applyFont="1" applyFill="1" applyBorder="1" applyAlignment="1" applyProtection="1">
      <alignment horizontal="center" vertical="center" wrapText="1"/>
    </xf>
    <xf numFmtId="0" fontId="6" fillId="11" borderId="28" xfId="1" applyFont="1" applyFill="1" applyBorder="1" applyAlignment="1" applyProtection="1">
      <alignment horizontal="center" vertical="center" wrapText="1"/>
    </xf>
    <xf numFmtId="0" fontId="6" fillId="11" borderId="27" xfId="1" applyFont="1" applyFill="1" applyBorder="1" applyAlignment="1" applyProtection="1">
      <alignment vertical="top" wrapText="1"/>
    </xf>
    <xf numFmtId="0" fontId="6" fillId="0" borderId="107" xfId="1" applyFont="1" applyFill="1" applyBorder="1" applyAlignment="1" applyProtection="1">
      <alignment horizontal="center" vertical="center" wrapText="1"/>
    </xf>
    <xf numFmtId="0" fontId="6" fillId="0" borderId="128" xfId="1" quotePrefix="1" applyFont="1" applyFill="1" applyBorder="1" applyAlignment="1" applyProtection="1">
      <alignment horizontal="center" vertical="top" wrapText="1"/>
    </xf>
    <xf numFmtId="0" fontId="6" fillId="0" borderId="5" xfId="1" applyFont="1" applyFill="1" applyBorder="1" applyAlignment="1" applyProtection="1">
      <alignment horizontal="center" vertical="center" wrapText="1"/>
    </xf>
    <xf numFmtId="0" fontId="70" fillId="0" borderId="5" xfId="1" applyFont="1" applyFill="1" applyBorder="1" applyAlignment="1" applyProtection="1">
      <alignment horizontal="center" vertical="center" wrapText="1"/>
    </xf>
    <xf numFmtId="0" fontId="6" fillId="0" borderId="17" xfId="1" applyFont="1" applyFill="1" applyBorder="1" applyAlignment="1" applyProtection="1">
      <alignment horizontal="center" vertical="center" wrapText="1"/>
    </xf>
    <xf numFmtId="0" fontId="6" fillId="0" borderId="51" xfId="1" applyFont="1" applyFill="1" applyBorder="1" applyAlignment="1" applyProtection="1">
      <alignment vertical="top" wrapText="1"/>
    </xf>
    <xf numFmtId="0" fontId="6" fillId="2" borderId="41" xfId="1" applyFont="1" applyFill="1" applyBorder="1" applyAlignment="1" applyProtection="1">
      <alignment horizontal="right" vertical="center" wrapText="1"/>
    </xf>
    <xf numFmtId="0" fontId="6" fillId="2" borderId="15" xfId="1" applyFont="1" applyFill="1" applyBorder="1" applyAlignment="1" applyProtection="1">
      <alignment horizontal="right" vertical="center" wrapText="1"/>
    </xf>
    <xf numFmtId="0" fontId="6" fillId="0" borderId="15" xfId="1" applyFont="1" applyFill="1" applyBorder="1" applyAlignment="1" applyProtection="1">
      <alignment horizontal="left" vertical="center" wrapText="1"/>
    </xf>
    <xf numFmtId="0" fontId="6" fillId="0" borderId="15" xfId="1" applyFont="1" applyFill="1" applyBorder="1" applyAlignment="1" applyProtection="1">
      <alignment horizontal="center" vertical="center" wrapText="1"/>
    </xf>
    <xf numFmtId="0" fontId="70" fillId="0" borderId="15" xfId="1" applyFont="1" applyFill="1" applyBorder="1" applyAlignment="1" applyProtection="1">
      <alignment horizontal="center" vertical="center" wrapText="1"/>
    </xf>
    <xf numFmtId="0" fontId="6" fillId="0" borderId="16"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70" fillId="0" borderId="0" xfId="1" applyFont="1" applyFill="1" applyBorder="1" applyAlignment="1" applyProtection="1">
      <alignment horizontal="center" vertical="center" wrapText="1"/>
    </xf>
    <xf numFmtId="0" fontId="44" fillId="0" borderId="0" xfId="1" applyFont="1" applyFill="1" applyBorder="1" applyAlignment="1" applyProtection="1">
      <alignment vertical="top"/>
    </xf>
    <xf numFmtId="0" fontId="48" fillId="0" borderId="0" xfId="0" applyFont="1" applyFill="1" applyProtection="1">
      <alignment vertical="center"/>
    </xf>
    <xf numFmtId="0" fontId="59" fillId="0" borderId="0" xfId="2" applyFont="1" applyFill="1" applyAlignment="1" applyProtection="1">
      <alignment vertical="center"/>
    </xf>
    <xf numFmtId="0" fontId="63" fillId="0" borderId="0" xfId="2" applyFont="1" applyFill="1" applyAlignment="1" applyProtection="1">
      <alignment vertical="center"/>
    </xf>
    <xf numFmtId="0" fontId="6" fillId="0" borderId="32" xfId="1" quotePrefix="1" applyFont="1" applyFill="1" applyBorder="1" applyAlignment="1" applyProtection="1">
      <alignment horizontal="center" vertical="top" wrapText="1"/>
      <protection locked="0"/>
    </xf>
    <xf numFmtId="0" fontId="6" fillId="0" borderId="108" xfId="1" quotePrefix="1" applyFont="1" applyFill="1" applyBorder="1" applyAlignment="1" applyProtection="1">
      <alignment horizontal="center" vertical="top" wrapText="1"/>
      <protection locked="0"/>
    </xf>
    <xf numFmtId="0" fontId="33" fillId="0" borderId="106" xfId="1" applyFont="1" applyBorder="1" applyAlignment="1" applyProtection="1">
      <alignment vertical="top" wrapText="1"/>
    </xf>
    <xf numFmtId="0" fontId="6" fillId="0" borderId="47" xfId="1" applyFont="1" applyFill="1" applyBorder="1" applyAlignment="1" applyProtection="1">
      <alignment vertical="top" wrapText="1"/>
    </xf>
    <xf numFmtId="0" fontId="19" fillId="0" borderId="106" xfId="1" applyFont="1" applyBorder="1" applyAlignment="1" applyProtection="1">
      <alignment vertical="top" wrapText="1"/>
    </xf>
    <xf numFmtId="0" fontId="33" fillId="0" borderId="110" xfId="1" applyFont="1" applyBorder="1" applyAlignment="1" applyProtection="1">
      <alignment vertical="top" wrapText="1"/>
    </xf>
    <xf numFmtId="0" fontId="6" fillId="0" borderId="107" xfId="1" applyFont="1" applyFill="1" applyBorder="1" applyAlignment="1" applyProtection="1">
      <alignment horizontal="center" vertical="center" wrapText="1"/>
      <protection locked="0"/>
    </xf>
    <xf numFmtId="49" fontId="6" fillId="0" borderId="33" xfId="1" quotePrefix="1" applyNumberFormat="1" applyFont="1" applyFill="1" applyBorder="1" applyAlignment="1" applyProtection="1">
      <alignment horizontal="center" vertical="top" wrapText="1"/>
    </xf>
    <xf numFmtId="0" fontId="6" fillId="3" borderId="33" xfId="1" applyFont="1" applyFill="1" applyBorder="1" applyAlignment="1" applyProtection="1">
      <alignment horizontal="center" vertical="center" wrapText="1"/>
      <protection locked="0"/>
    </xf>
    <xf numFmtId="0" fontId="6" fillId="3" borderId="20" xfId="1" applyFont="1" applyFill="1" applyBorder="1" applyAlignment="1" applyProtection="1">
      <alignment horizontal="center" vertical="center" wrapText="1"/>
      <protection locked="0"/>
    </xf>
    <xf numFmtId="0" fontId="70" fillId="3" borderId="76" xfId="1" applyFont="1" applyFill="1" applyBorder="1" applyAlignment="1" applyProtection="1">
      <alignment horizontal="center" vertical="center" wrapText="1"/>
      <protection locked="0"/>
    </xf>
    <xf numFmtId="0" fontId="6" fillId="3" borderId="110" xfId="1" applyFont="1" applyFill="1" applyBorder="1" applyAlignment="1" applyProtection="1">
      <alignment horizontal="center" vertical="center" wrapText="1"/>
      <protection locked="0"/>
    </xf>
    <xf numFmtId="0" fontId="6" fillId="0" borderId="110" xfId="1" applyFont="1" applyFill="1" applyBorder="1" applyAlignment="1" applyProtection="1">
      <alignment vertical="top" wrapText="1"/>
      <protection locked="0"/>
    </xf>
    <xf numFmtId="0" fontId="6" fillId="11" borderId="1" xfId="1" applyFont="1" applyFill="1" applyBorder="1" applyAlignment="1" applyProtection="1">
      <alignment horizontal="center" vertical="top" wrapText="1"/>
    </xf>
    <xf numFmtId="0" fontId="6" fillId="11" borderId="29" xfId="1" applyFont="1" applyFill="1" applyBorder="1" applyAlignment="1" applyProtection="1">
      <alignment horizontal="center" vertical="top" wrapText="1"/>
    </xf>
    <xf numFmtId="0" fontId="6" fillId="11" borderId="47" xfId="1" applyFont="1" applyFill="1" applyBorder="1" applyAlignment="1" applyProtection="1">
      <alignment vertical="top" wrapText="1"/>
    </xf>
    <xf numFmtId="0" fontId="6" fillId="0" borderId="174" xfId="1" applyFont="1" applyBorder="1" applyAlignment="1" applyProtection="1">
      <alignment horizontal="left" vertical="top" wrapText="1"/>
    </xf>
    <xf numFmtId="0" fontId="6" fillId="0" borderId="175" xfId="1" applyFont="1" applyBorder="1" applyAlignment="1" applyProtection="1">
      <alignment horizontal="center" vertical="top" wrapText="1"/>
    </xf>
    <xf numFmtId="0" fontId="6" fillId="0" borderId="176" xfId="1" applyFont="1" applyFill="1" applyBorder="1" applyAlignment="1" applyProtection="1">
      <alignment vertical="top" wrapText="1"/>
    </xf>
    <xf numFmtId="0" fontId="6" fillId="14" borderId="29" xfId="1" applyNumberFormat="1" applyFont="1" applyFill="1" applyBorder="1" applyAlignment="1" applyProtection="1">
      <alignment vertical="top" wrapText="1"/>
    </xf>
    <xf numFmtId="0" fontId="6" fillId="0" borderId="24" xfId="1" quotePrefix="1" applyFont="1" applyFill="1" applyBorder="1" applyAlignment="1" applyProtection="1">
      <alignment horizontal="center" vertical="top" wrapText="1"/>
    </xf>
    <xf numFmtId="0" fontId="6" fillId="0" borderId="47" xfId="1" applyFont="1" applyFill="1" applyBorder="1" applyAlignment="1" applyProtection="1">
      <alignment vertical="top" wrapText="1"/>
    </xf>
    <xf numFmtId="0" fontId="33" fillId="0" borderId="110" xfId="1" applyFont="1" applyBorder="1" applyAlignment="1" applyProtection="1">
      <alignment vertical="top" wrapText="1"/>
    </xf>
    <xf numFmtId="0" fontId="6" fillId="0" borderId="0" xfId="1" quotePrefix="1" applyFont="1" applyFill="1" applyBorder="1" applyAlignment="1" applyProtection="1">
      <alignment horizontal="center" vertical="top" wrapText="1"/>
    </xf>
    <xf numFmtId="0" fontId="6" fillId="0" borderId="20" xfId="1" applyFont="1" applyFill="1" applyBorder="1" applyAlignment="1" applyProtection="1">
      <alignment vertical="top" wrapText="1"/>
    </xf>
    <xf numFmtId="0" fontId="6" fillId="0" borderId="177" xfId="1" applyFont="1" applyFill="1" applyBorder="1" applyAlignment="1" applyProtection="1">
      <alignment horizontal="center" vertical="center" wrapText="1"/>
    </xf>
    <xf numFmtId="0" fontId="22" fillId="0" borderId="0" xfId="0" applyFont="1" applyFill="1" applyProtection="1">
      <alignment vertical="center"/>
    </xf>
    <xf numFmtId="0" fontId="10" fillId="0" borderId="0" xfId="0" quotePrefix="1" applyFont="1" applyFill="1" applyProtection="1">
      <alignment vertical="center"/>
    </xf>
    <xf numFmtId="0" fontId="0" fillId="0" borderId="58" xfId="0" applyFont="1" applyFill="1" applyBorder="1" applyAlignment="1">
      <alignment vertical="top" wrapText="1"/>
    </xf>
    <xf numFmtId="49" fontId="6" fillId="0" borderId="51" xfId="1" quotePrefix="1" applyNumberFormat="1" applyFont="1" applyBorder="1" applyAlignment="1">
      <alignment horizontal="center" vertical="center"/>
    </xf>
    <xf numFmtId="0" fontId="6" fillId="0" borderId="51" xfId="1" quotePrefix="1" applyFont="1" applyBorder="1" applyAlignment="1">
      <alignment horizontal="center" vertical="center"/>
    </xf>
    <xf numFmtId="0" fontId="103" fillId="9" borderId="0" xfId="0" applyFont="1" applyFill="1" applyAlignment="1">
      <alignment horizontal="center" vertical="top" textRotation="255"/>
    </xf>
    <xf numFmtId="0" fontId="88" fillId="0" borderId="0" xfId="2" applyFont="1" applyFill="1" applyAlignment="1">
      <alignment horizontal="center" vertical="center"/>
    </xf>
    <xf numFmtId="57" fontId="75" fillId="0" borderId="0" xfId="0" applyNumberFormat="1" applyFont="1" applyFill="1" applyBorder="1" applyAlignment="1">
      <alignment horizontal="left" vertical="center"/>
    </xf>
    <xf numFmtId="0" fontId="75" fillId="0" borderId="4" xfId="2" applyFont="1" applyFill="1" applyBorder="1" applyAlignment="1">
      <alignment horizontal="center" vertical="center"/>
    </xf>
    <xf numFmtId="0" fontId="75" fillId="0" borderId="17" xfId="2" applyFont="1" applyFill="1" applyBorder="1" applyAlignment="1">
      <alignment horizontal="center" vertical="center"/>
    </xf>
    <xf numFmtId="0" fontId="75" fillId="0" borderId="13" xfId="2" applyFont="1" applyFill="1" applyBorder="1" applyAlignment="1">
      <alignment horizontal="center" vertical="center"/>
    </xf>
    <xf numFmtId="0" fontId="75" fillId="0" borderId="26" xfId="2" applyFont="1" applyFill="1" applyBorder="1" applyAlignment="1">
      <alignment horizontal="center" vertical="center"/>
    </xf>
    <xf numFmtId="0" fontId="84" fillId="0" borderId="4" xfId="2" applyFont="1" applyFill="1" applyBorder="1" applyAlignment="1">
      <alignment vertical="center"/>
    </xf>
    <xf numFmtId="0" fontId="84" fillId="0" borderId="17" xfId="2" applyFont="1" applyFill="1" applyBorder="1" applyAlignment="1">
      <alignment vertical="center"/>
    </xf>
    <xf numFmtId="0" fontId="87" fillId="0" borderId="4" xfId="2" applyFont="1" applyFill="1" applyBorder="1" applyAlignment="1">
      <alignment horizontal="left" vertical="center"/>
    </xf>
    <xf numFmtId="0" fontId="87" fillId="0" borderId="17" xfId="2" applyFont="1" applyFill="1" applyBorder="1" applyAlignment="1">
      <alignment horizontal="left" vertical="center"/>
    </xf>
    <xf numFmtId="0" fontId="87" fillId="0" borderId="13" xfId="2" applyFont="1" applyFill="1" applyBorder="1" applyAlignment="1">
      <alignment horizontal="left" vertical="center"/>
    </xf>
    <xf numFmtId="0" fontId="87" fillId="0" borderId="26" xfId="2" applyFont="1" applyFill="1" applyBorder="1" applyAlignment="1">
      <alignment horizontal="left" vertical="center"/>
    </xf>
    <xf numFmtId="0" fontId="88" fillId="0" borderId="161" xfId="2" applyFont="1" applyFill="1" applyBorder="1" applyAlignment="1">
      <alignment horizontal="left" vertical="center"/>
    </xf>
    <xf numFmtId="0" fontId="88" fillId="0" borderId="162" xfId="2" applyFont="1" applyFill="1" applyBorder="1" applyAlignment="1">
      <alignment horizontal="left" vertical="center"/>
    </xf>
    <xf numFmtId="0" fontId="84" fillId="0" borderId="171" xfId="2" applyFont="1" applyFill="1" applyBorder="1" applyAlignment="1">
      <alignment horizontal="left" vertical="center"/>
    </xf>
    <xf numFmtId="0" fontId="84" fillId="0" borderId="172" xfId="2" applyFont="1" applyFill="1" applyBorder="1" applyAlignment="1">
      <alignment horizontal="left" vertical="center"/>
    </xf>
    <xf numFmtId="0" fontId="84" fillId="0" borderId="41" xfId="2" applyFont="1" applyFill="1" applyBorder="1" applyAlignment="1">
      <alignment vertical="center"/>
    </xf>
    <xf numFmtId="0" fontId="84" fillId="0" borderId="16" xfId="2" applyFont="1" applyFill="1" applyBorder="1" applyAlignment="1">
      <alignment vertical="center"/>
    </xf>
    <xf numFmtId="0" fontId="84" fillId="0" borderId="4" xfId="2" applyFont="1" applyFill="1" applyBorder="1" applyAlignment="1">
      <alignment horizontal="left" vertical="center"/>
    </xf>
    <xf numFmtId="0" fontId="84" fillId="0" borderId="17" xfId="2" applyFont="1" applyFill="1" applyBorder="1" applyAlignment="1">
      <alignment horizontal="left" vertical="center"/>
    </xf>
    <xf numFmtId="0" fontId="84" fillId="0" borderId="13" xfId="2" applyFont="1" applyFill="1" applyBorder="1" applyAlignment="1">
      <alignment horizontal="left" vertical="center"/>
    </xf>
    <xf numFmtId="0" fontId="84" fillId="0" borderId="26" xfId="2" applyFont="1" applyFill="1" applyBorder="1" applyAlignment="1">
      <alignment horizontal="left" vertical="center"/>
    </xf>
    <xf numFmtId="0" fontId="75" fillId="0" borderId="4" xfId="0" applyFont="1" applyFill="1" applyBorder="1" applyAlignment="1">
      <alignment horizontal="center" vertical="center"/>
    </xf>
    <xf numFmtId="0" fontId="75" fillId="0" borderId="17" xfId="0" applyFont="1" applyFill="1" applyBorder="1" applyAlignment="1">
      <alignment horizontal="center" vertical="center"/>
    </xf>
    <xf numFmtId="0" fontId="75" fillId="0" borderId="10" xfId="0" applyFont="1" applyFill="1" applyBorder="1" applyAlignment="1">
      <alignment horizontal="center" vertical="center"/>
    </xf>
    <xf numFmtId="0" fontId="75" fillId="0" borderId="24" xfId="0" applyFont="1" applyFill="1" applyBorder="1" applyAlignment="1">
      <alignment horizontal="center" vertical="center"/>
    </xf>
    <xf numFmtId="0" fontId="75" fillId="0" borderId="5" xfId="0" applyFont="1" applyFill="1" applyBorder="1" applyAlignment="1">
      <alignment horizontal="center" vertical="center"/>
    </xf>
    <xf numFmtId="0" fontId="26" fillId="0" borderId="96" xfId="0" applyFont="1" applyFill="1" applyBorder="1" applyAlignment="1">
      <alignment horizontal="center" vertical="center"/>
    </xf>
    <xf numFmtId="0" fontId="26" fillId="0" borderId="97" xfId="0" applyFont="1" applyFill="1" applyBorder="1" applyAlignment="1">
      <alignment horizontal="center" vertical="center"/>
    </xf>
    <xf numFmtId="0" fontId="75" fillId="0" borderId="10" xfId="2" applyFont="1" applyFill="1" applyBorder="1" applyAlignment="1">
      <alignment horizontal="center" vertical="center"/>
    </xf>
    <xf numFmtId="0" fontId="75" fillId="0" borderId="24" xfId="2" applyFont="1" applyFill="1" applyBorder="1" applyAlignment="1">
      <alignment horizontal="center" vertical="center"/>
    </xf>
    <xf numFmtId="0" fontId="75" fillId="0" borderId="98" xfId="0" applyFont="1" applyFill="1" applyBorder="1" applyAlignment="1">
      <alignment horizontal="center" vertical="center"/>
    </xf>
    <xf numFmtId="0" fontId="75" fillId="0" borderId="100" xfId="0" applyFont="1" applyFill="1" applyBorder="1" applyAlignment="1">
      <alignment horizontal="center" vertical="center"/>
    </xf>
    <xf numFmtId="0" fontId="75" fillId="0" borderId="163" xfId="0" applyFont="1" applyFill="1" applyBorder="1" applyAlignment="1">
      <alignment horizontal="center" vertical="center"/>
    </xf>
    <xf numFmtId="0" fontId="75" fillId="0" borderId="165" xfId="0" applyFont="1" applyFill="1" applyBorder="1" applyAlignment="1">
      <alignment horizontal="center" vertical="center"/>
    </xf>
    <xf numFmtId="0" fontId="75" fillId="0" borderId="164" xfId="0" applyFont="1" applyFill="1" applyBorder="1" applyAlignment="1">
      <alignment horizontal="center" vertical="center"/>
    </xf>
    <xf numFmtId="0" fontId="75" fillId="0" borderId="166" xfId="0" applyFont="1" applyFill="1" applyBorder="1" applyAlignment="1">
      <alignment horizontal="center" vertical="center"/>
    </xf>
    <xf numFmtId="0" fontId="75" fillId="0" borderId="51" xfId="2" applyFont="1" applyFill="1" applyBorder="1" applyAlignment="1">
      <alignment horizontal="center" vertical="center"/>
    </xf>
    <xf numFmtId="0" fontId="75" fillId="0" borderId="50" xfId="2" applyFont="1" applyFill="1" applyBorder="1" applyAlignment="1">
      <alignment horizontal="center" vertical="center"/>
    </xf>
    <xf numFmtId="0" fontId="26" fillId="0" borderId="6"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47" xfId="0" applyFont="1" applyFill="1" applyBorder="1" applyAlignment="1">
      <alignment horizontal="center" vertical="center"/>
    </xf>
    <xf numFmtId="0" fontId="26" fillId="0" borderId="11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76" xfId="0" applyFont="1" applyFill="1" applyBorder="1" applyAlignment="1">
      <alignment horizontal="center" vertical="center"/>
    </xf>
    <xf numFmtId="0" fontId="75" fillId="0" borderId="4" xfId="0" applyFont="1" applyFill="1" applyBorder="1" applyAlignment="1">
      <alignment vertical="center" wrapText="1"/>
    </xf>
    <xf numFmtId="0" fontId="75" fillId="0" borderId="5" xfId="0" applyFont="1" applyFill="1" applyBorder="1" applyAlignment="1">
      <alignment vertical="center" wrapText="1"/>
    </xf>
    <xf numFmtId="0" fontId="75" fillId="0" borderId="17" xfId="0" applyFont="1" applyFill="1" applyBorder="1" applyAlignment="1">
      <alignment vertical="center" wrapText="1"/>
    </xf>
    <xf numFmtId="0" fontId="75" fillId="0" borderId="13" xfId="0" applyFont="1" applyFill="1" applyBorder="1" applyAlignment="1">
      <alignment vertical="center" wrapText="1"/>
    </xf>
    <xf numFmtId="0" fontId="75" fillId="0" borderId="2" xfId="0" applyFont="1" applyFill="1" applyBorder="1" applyAlignment="1">
      <alignment vertical="center" wrapText="1"/>
    </xf>
    <xf numFmtId="0" fontId="75" fillId="0" borderId="26" xfId="0" applyFont="1" applyFill="1" applyBorder="1" applyAlignment="1">
      <alignment vertical="center" wrapText="1"/>
    </xf>
    <xf numFmtId="0" fontId="75" fillId="0" borderId="5" xfId="0" applyFont="1" applyFill="1" applyBorder="1" applyAlignment="1">
      <alignment horizontal="left" vertical="center" wrapText="1"/>
    </xf>
    <xf numFmtId="0" fontId="75" fillId="0" borderId="17" xfId="0" applyFont="1" applyFill="1" applyBorder="1" applyAlignment="1">
      <alignment horizontal="left" vertical="center" wrapText="1"/>
    </xf>
    <xf numFmtId="0" fontId="75" fillId="0" borderId="10" xfId="0" applyFont="1" applyFill="1" applyBorder="1" applyAlignment="1">
      <alignment horizontal="left" vertical="center" wrapText="1"/>
    </xf>
    <xf numFmtId="0" fontId="75" fillId="0" borderId="0" xfId="0" applyFont="1" applyFill="1" applyBorder="1" applyAlignment="1">
      <alignment horizontal="left" vertical="center" wrapText="1"/>
    </xf>
    <xf numFmtId="0" fontId="75" fillId="0" borderId="24" xfId="0" applyFont="1" applyFill="1" applyBorder="1" applyAlignment="1">
      <alignment horizontal="left" vertical="center" wrapText="1"/>
    </xf>
    <xf numFmtId="0" fontId="75" fillId="0" borderId="13" xfId="0" applyFont="1" applyFill="1" applyBorder="1" applyAlignment="1">
      <alignment horizontal="left" vertical="center" wrapText="1"/>
    </xf>
    <xf numFmtId="0" fontId="75" fillId="0" borderId="2" xfId="0" applyFont="1" applyFill="1" applyBorder="1" applyAlignment="1">
      <alignment horizontal="left" vertical="center" wrapText="1"/>
    </xf>
    <xf numFmtId="0" fontId="75" fillId="0" borderId="26" xfId="0" applyFont="1" applyFill="1" applyBorder="1" applyAlignment="1">
      <alignment horizontal="left" vertical="center" wrapText="1"/>
    </xf>
    <xf numFmtId="0" fontId="26" fillId="0" borderId="95" xfId="0" applyFont="1" applyFill="1" applyBorder="1" applyAlignment="1">
      <alignment horizontal="center" vertical="center"/>
    </xf>
    <xf numFmtId="0" fontId="75" fillId="0" borderId="0" xfId="0" applyFont="1" applyFill="1" applyBorder="1" applyAlignment="1">
      <alignment vertical="top" wrapText="1"/>
    </xf>
    <xf numFmtId="0" fontId="75" fillId="0" borderId="24" xfId="0" applyFont="1" applyFill="1" applyBorder="1" applyAlignment="1">
      <alignment vertical="top" wrapText="1"/>
    </xf>
    <xf numFmtId="0" fontId="75" fillId="0" borderId="98" xfId="0" applyFont="1" applyFill="1" applyBorder="1" applyAlignment="1">
      <alignment horizontal="left" wrapText="1"/>
    </xf>
    <xf numFmtId="0" fontId="75" fillId="0" borderId="99" xfId="0" applyFont="1" applyFill="1" applyBorder="1" applyAlignment="1">
      <alignment horizontal="left" wrapText="1"/>
    </xf>
    <xf numFmtId="0" fontId="75" fillId="0" borderId="100" xfId="0" applyFont="1" applyFill="1" applyBorder="1" applyAlignment="1">
      <alignment horizontal="left" wrapText="1"/>
    </xf>
    <xf numFmtId="0" fontId="75" fillId="0" borderId="10" xfId="0" applyFont="1" applyFill="1" applyBorder="1" applyAlignment="1">
      <alignment horizontal="left" wrapText="1"/>
    </xf>
    <xf numFmtId="0" fontId="75" fillId="0" borderId="0" xfId="0" applyFont="1" applyFill="1" applyBorder="1" applyAlignment="1">
      <alignment horizontal="left" wrapText="1"/>
    </xf>
    <xf numFmtId="0" fontId="75" fillId="0" borderId="24" xfId="0" applyFont="1" applyFill="1" applyBorder="1" applyAlignment="1">
      <alignment horizontal="left" wrapText="1"/>
    </xf>
    <xf numFmtId="0" fontId="75" fillId="0" borderId="0" xfId="0" applyFont="1" applyFill="1" applyBorder="1" applyAlignment="1">
      <alignment horizontal="left" vertical="top" wrapText="1"/>
    </xf>
    <xf numFmtId="0" fontId="75" fillId="0" borderId="10" xfId="0" applyFont="1" applyFill="1" applyBorder="1" applyAlignment="1">
      <alignment vertical="center" wrapText="1"/>
    </xf>
    <xf numFmtId="0" fontId="75" fillId="0" borderId="0" xfId="0" applyFont="1" applyFill="1" applyBorder="1" applyAlignment="1">
      <alignment vertical="center" wrapText="1"/>
    </xf>
    <xf numFmtId="0" fontId="75" fillId="0" borderId="24" xfId="0" applyFont="1" applyFill="1" applyBorder="1" applyAlignment="1">
      <alignment vertical="center" wrapText="1"/>
    </xf>
    <xf numFmtId="0" fontId="26" fillId="0" borderId="38" xfId="0" applyFont="1" applyFill="1" applyBorder="1" applyAlignment="1">
      <alignment horizontal="center" vertical="center" textRotation="255" wrapText="1"/>
    </xf>
    <xf numFmtId="0" fontId="26" fillId="0" borderId="32" xfId="0" applyFont="1" applyFill="1" applyBorder="1" applyAlignment="1">
      <alignment horizontal="center" vertical="center" textRotation="255" wrapText="1"/>
    </xf>
    <xf numFmtId="0" fontId="26" fillId="0" borderId="108" xfId="0" applyFont="1" applyFill="1" applyBorder="1" applyAlignment="1">
      <alignment horizontal="center" vertical="center" textRotation="255" wrapText="1"/>
    </xf>
    <xf numFmtId="0" fontId="91" fillId="0" borderId="38" xfId="0" applyFont="1" applyFill="1" applyBorder="1" applyAlignment="1">
      <alignment horizontal="center" vertical="center" textRotation="255" shrinkToFit="1"/>
    </xf>
    <xf numFmtId="0" fontId="91" fillId="0" borderId="33" xfId="0" applyFont="1" applyFill="1" applyBorder="1" applyAlignment="1">
      <alignment horizontal="center" vertical="center" textRotation="255" shrinkToFit="1"/>
    </xf>
    <xf numFmtId="0" fontId="26" fillId="0" borderId="6"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38" xfId="0" applyFont="1" applyFill="1" applyBorder="1" applyAlignment="1">
      <alignment horizontal="center" vertical="center"/>
    </xf>
    <xf numFmtId="0" fontId="26" fillId="0" borderId="10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59" xfId="0" applyFont="1" applyFill="1" applyBorder="1" applyAlignment="1">
      <alignment vertical="center"/>
    </xf>
    <xf numFmtId="0" fontId="26" fillId="0" borderId="160" xfId="0" applyFont="1" applyFill="1" applyBorder="1" applyAlignment="1">
      <alignment vertical="center"/>
    </xf>
    <xf numFmtId="0" fontId="26" fillId="0" borderId="169" xfId="0" applyFont="1" applyFill="1" applyBorder="1" applyAlignment="1">
      <alignment vertical="center"/>
    </xf>
    <xf numFmtId="0" fontId="84" fillId="0" borderId="10" xfId="2" applyFont="1" applyFill="1" applyBorder="1" applyAlignment="1">
      <alignment horizontal="left" vertical="center"/>
    </xf>
    <xf numFmtId="0" fontId="84" fillId="0" borderId="24" xfId="2" applyFont="1" applyFill="1" applyBorder="1" applyAlignment="1">
      <alignment horizontal="left" vertical="center"/>
    </xf>
    <xf numFmtId="0" fontId="84" fillId="0" borderId="98" xfId="2" applyFont="1" applyFill="1" applyBorder="1" applyAlignment="1">
      <alignment vertical="center"/>
    </xf>
    <xf numFmtId="0" fontId="84" fillId="0" borderId="100" xfId="2" applyFont="1" applyFill="1" applyBorder="1" applyAlignment="1">
      <alignment vertical="center"/>
    </xf>
    <xf numFmtId="0" fontId="84" fillId="0" borderId="10" xfId="2" applyFont="1" applyFill="1" applyBorder="1" applyAlignment="1">
      <alignment vertical="center"/>
    </xf>
    <xf numFmtId="0" fontId="84" fillId="0" borderId="24" xfId="2" applyFont="1" applyFill="1" applyBorder="1" applyAlignment="1">
      <alignment vertical="center"/>
    </xf>
    <xf numFmtId="0" fontId="84" fillId="0" borderId="151" xfId="2" applyFont="1" applyFill="1" applyBorder="1" applyAlignment="1">
      <alignment horizontal="left" vertical="center"/>
    </xf>
    <xf numFmtId="0" fontId="84" fillId="0" borderId="167" xfId="2" applyFont="1" applyFill="1" applyBorder="1" applyAlignment="1">
      <alignment horizontal="left" vertical="center"/>
    </xf>
    <xf numFmtId="0" fontId="88" fillId="0" borderId="140" xfId="2" applyFont="1" applyFill="1" applyBorder="1" applyAlignment="1">
      <alignment vertical="center"/>
    </xf>
    <xf numFmtId="0" fontId="88" fillId="0" borderId="141" xfId="2" applyFont="1" applyFill="1" applyBorder="1" applyAlignment="1">
      <alignment vertical="center"/>
    </xf>
    <xf numFmtId="0" fontId="88" fillId="0" borderId="142" xfId="2" applyFont="1" applyFill="1" applyBorder="1" applyAlignment="1">
      <alignment vertical="center"/>
    </xf>
    <xf numFmtId="0" fontId="88" fillId="0" borderId="143" xfId="2" applyFont="1" applyFill="1" applyBorder="1" applyAlignment="1">
      <alignment vertical="center"/>
    </xf>
    <xf numFmtId="0" fontId="88" fillId="0" borderId="144" xfId="2" applyFont="1" applyFill="1" applyBorder="1" applyAlignment="1">
      <alignment vertical="center"/>
    </xf>
    <xf numFmtId="0" fontId="88" fillId="0" borderId="145" xfId="2" applyFont="1" applyFill="1" applyBorder="1" applyAlignment="1">
      <alignment vertical="center"/>
    </xf>
    <xf numFmtId="0" fontId="75" fillId="0" borderId="28" xfId="0" applyFont="1" applyFill="1" applyBorder="1" applyAlignment="1">
      <alignment vertical="center" wrapText="1"/>
    </xf>
    <xf numFmtId="0" fontId="75" fillId="0" borderId="51" xfId="0" applyFont="1" applyFill="1" applyBorder="1" applyAlignment="1">
      <alignment vertical="center" wrapText="1"/>
    </xf>
    <xf numFmtId="14" fontId="82" fillId="15" borderId="0" xfId="0" applyNumberFormat="1" applyFont="1" applyFill="1" applyBorder="1" applyAlignment="1">
      <alignment horizontal="center" vertical="center"/>
    </xf>
    <xf numFmtId="0" fontId="82" fillId="15" borderId="0" xfId="0" applyFont="1" applyFill="1" applyBorder="1" applyAlignment="1">
      <alignment horizontal="center" vertical="center"/>
    </xf>
    <xf numFmtId="0" fontId="11" fillId="0" borderId="55" xfId="0" applyFont="1" applyFill="1" applyBorder="1" applyAlignment="1">
      <alignment horizontal="distributed" vertical="center" indent="1"/>
    </xf>
    <xf numFmtId="0" fontId="11" fillId="0" borderId="0" xfId="0" applyFont="1" applyFill="1" applyBorder="1" applyAlignment="1">
      <alignment horizontal="distributed" vertical="center" indent="1"/>
    </xf>
    <xf numFmtId="0" fontId="11" fillId="0" borderId="56" xfId="0" applyFont="1" applyFill="1" applyBorder="1" applyAlignment="1">
      <alignment horizontal="distributed" vertical="center" indent="1"/>
    </xf>
    <xf numFmtId="0" fontId="13" fillId="0" borderId="55" xfId="0" applyFont="1" applyFill="1" applyBorder="1" applyAlignment="1">
      <alignment horizontal="distributed" vertical="center" indent="1"/>
    </xf>
    <xf numFmtId="0" fontId="13" fillId="0" borderId="0" xfId="0" applyFont="1" applyFill="1" applyBorder="1" applyAlignment="1">
      <alignment horizontal="distributed" vertical="center" indent="1"/>
    </xf>
    <xf numFmtId="0" fontId="13" fillId="0" borderId="56" xfId="0" applyFont="1" applyFill="1" applyBorder="1" applyAlignment="1">
      <alignment horizontal="distributed" vertical="center" indent="1"/>
    </xf>
    <xf numFmtId="0" fontId="10" fillId="0" borderId="0" xfId="0" applyFont="1" applyFill="1" applyBorder="1" applyAlignment="1">
      <alignment horizontal="left" vertical="center"/>
    </xf>
    <xf numFmtId="0" fontId="10" fillId="0" borderId="58" xfId="0" applyFont="1" applyFill="1" applyBorder="1" applyAlignment="1">
      <alignment horizontal="left" vertical="center"/>
    </xf>
    <xf numFmtId="0" fontId="0" fillId="0" borderId="58" xfId="0" applyBorder="1">
      <alignment vertical="center"/>
    </xf>
    <xf numFmtId="0" fontId="0" fillId="0" borderId="59" xfId="0" applyBorder="1">
      <alignment vertical="center"/>
    </xf>
    <xf numFmtId="0" fontId="0" fillId="0" borderId="0" xfId="0" applyFont="1" applyFill="1" applyBorder="1" applyAlignment="1">
      <alignment vertical="top" wrapText="1"/>
    </xf>
    <xf numFmtId="14" fontId="82" fillId="15" borderId="53" xfId="0" applyNumberFormat="1" applyFont="1" applyFill="1" applyBorder="1" applyAlignment="1">
      <alignment horizontal="center" vertical="center"/>
    </xf>
    <xf numFmtId="0" fontId="82" fillId="15" borderId="53" xfId="0" applyFont="1" applyFill="1" applyBorder="1" applyAlignment="1">
      <alignment horizontal="center" vertical="center"/>
    </xf>
    <xf numFmtId="0" fontId="10" fillId="0" borderId="92" xfId="0" applyFont="1" applyFill="1" applyBorder="1" applyAlignment="1">
      <alignment horizontal="center" vertical="center"/>
    </xf>
    <xf numFmtId="0" fontId="10" fillId="0" borderId="90" xfId="0" applyFont="1" applyFill="1" applyBorder="1" applyAlignment="1">
      <alignment horizontal="center" vertical="center"/>
    </xf>
    <xf numFmtId="0" fontId="10" fillId="0" borderId="91"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83" xfId="0" applyFont="1" applyFill="1" applyBorder="1" applyAlignment="1">
      <alignment horizontal="center" vertical="center"/>
    </xf>
    <xf numFmtId="180" fontId="109" fillId="0" borderId="57" xfId="0" applyNumberFormat="1" applyFont="1" applyBorder="1" applyAlignment="1">
      <alignment horizontal="center" vertical="top"/>
    </xf>
    <xf numFmtId="180" fontId="109" fillId="0" borderId="58" xfId="0" applyNumberFormat="1" applyFont="1" applyBorder="1" applyAlignment="1">
      <alignment horizontal="center" vertical="top"/>
    </xf>
    <xf numFmtId="180" fontId="109" fillId="0" borderId="59" xfId="0" applyNumberFormat="1" applyFont="1" applyBorder="1" applyAlignment="1">
      <alignment horizontal="center" vertical="top"/>
    </xf>
    <xf numFmtId="180" fontId="106" fillId="0" borderId="55" xfId="0" applyNumberFormat="1" applyFont="1" applyBorder="1" applyAlignment="1">
      <alignment horizontal="center" vertical="center"/>
    </xf>
    <xf numFmtId="180" fontId="106" fillId="0" borderId="0" xfId="0" applyNumberFormat="1" applyFont="1" applyAlignment="1">
      <alignment horizontal="center" vertical="center"/>
    </xf>
    <xf numFmtId="180" fontId="106" fillId="0" borderId="56" xfId="0" applyNumberFormat="1" applyFont="1" applyBorder="1" applyAlignment="1">
      <alignment horizontal="center" vertical="center"/>
    </xf>
    <xf numFmtId="180" fontId="68" fillId="0" borderId="55" xfId="0" applyNumberFormat="1" applyFont="1" applyBorder="1" applyAlignment="1">
      <alignment horizontal="center" vertical="center"/>
    </xf>
    <xf numFmtId="180" fontId="68" fillId="0" borderId="0" xfId="0" applyNumberFormat="1" applyFont="1" applyAlignment="1">
      <alignment horizontal="center" vertical="center"/>
    </xf>
    <xf numFmtId="180" fontId="68" fillId="0" borderId="56" xfId="0" applyNumberFormat="1" applyFont="1" applyBorder="1" applyAlignment="1">
      <alignment horizontal="center" vertical="center"/>
    </xf>
    <xf numFmtId="0" fontId="108" fillId="0" borderId="103" xfId="0" applyFont="1" applyBorder="1" applyAlignment="1">
      <alignment horizontal="center" vertical="center"/>
    </xf>
    <xf numFmtId="0" fontId="108" fillId="0" borderId="5" xfId="0" applyFont="1" applyBorder="1" applyAlignment="1">
      <alignment horizontal="center" vertical="center"/>
    </xf>
    <xf numFmtId="0" fontId="108" fillId="0" borderId="65" xfId="0" applyFont="1" applyBorder="1" applyAlignment="1">
      <alignment horizontal="center" vertical="center"/>
    </xf>
    <xf numFmtId="0" fontId="108" fillId="0" borderId="55" xfId="0" applyFont="1" applyBorder="1" applyAlignment="1">
      <alignment horizontal="center" vertical="center"/>
    </xf>
    <xf numFmtId="0" fontId="108" fillId="0" borderId="0" xfId="0" applyFont="1" applyAlignment="1">
      <alignment horizontal="center" vertical="center"/>
    </xf>
    <xf numFmtId="0" fontId="108" fillId="0" borderId="56" xfId="0" applyFont="1" applyBorder="1" applyAlignment="1">
      <alignment horizontal="center" vertical="center"/>
    </xf>
    <xf numFmtId="0" fontId="11" fillId="0" borderId="60" xfId="0" applyFont="1" applyFill="1" applyBorder="1" applyAlignment="1">
      <alignment horizontal="center" vertical="center" shrinkToFit="1"/>
    </xf>
    <xf numFmtId="0" fontId="10" fillId="0" borderId="72" xfId="0" applyFont="1" applyFill="1" applyBorder="1" applyAlignment="1">
      <alignment horizontal="center" vertical="center" textRotation="255" shrinkToFit="1"/>
    </xf>
    <xf numFmtId="0" fontId="10" fillId="0" borderId="73" xfId="0" applyFont="1" applyFill="1" applyBorder="1" applyAlignment="1">
      <alignment horizontal="center" vertical="center" textRotation="255" shrinkToFit="1"/>
    </xf>
    <xf numFmtId="0" fontId="10" fillId="0" borderId="74" xfId="0" applyFont="1" applyFill="1" applyBorder="1" applyAlignment="1">
      <alignment horizontal="center" vertical="center" textRotation="255" shrinkToFit="1"/>
    </xf>
    <xf numFmtId="0" fontId="29" fillId="2" borderId="93" xfId="2" applyNumberFormat="1" applyFont="1" applyFill="1" applyBorder="1" applyAlignment="1">
      <alignment horizontal="center" vertical="center"/>
    </xf>
    <xf numFmtId="0" fontId="29" fillId="2" borderId="63" xfId="2" applyNumberFormat="1" applyFont="1" applyFill="1" applyBorder="1" applyAlignment="1">
      <alignment horizontal="center" vertical="center"/>
    </xf>
    <xf numFmtId="0" fontId="29" fillId="2" borderId="53" xfId="2" applyFont="1" applyFill="1" applyBorder="1" applyAlignment="1">
      <alignment horizontal="left" vertical="center" indent="1" shrinkToFit="1"/>
    </xf>
    <xf numFmtId="0" fontId="29" fillId="2" borderId="54" xfId="2" applyFont="1" applyFill="1" applyBorder="1" applyAlignment="1">
      <alignment horizontal="left" vertical="center" indent="1" shrinkToFit="1"/>
    </xf>
    <xf numFmtId="0" fontId="29" fillId="2" borderId="8" xfId="2" applyFont="1" applyFill="1" applyBorder="1" applyAlignment="1">
      <alignment horizontal="center" vertical="center" shrinkToFit="1"/>
    </xf>
    <xf numFmtId="0" fontId="29" fillId="2" borderId="27" xfId="2" applyFont="1" applyFill="1" applyBorder="1" applyAlignment="1">
      <alignment horizontal="center" vertical="center" shrinkToFit="1"/>
    </xf>
    <xf numFmtId="0" fontId="29" fillId="2" borderId="64" xfId="2" applyFont="1" applyFill="1" applyBorder="1" applyAlignment="1">
      <alignment horizontal="center" vertical="center" shrinkToFit="1"/>
    </xf>
    <xf numFmtId="0" fontId="31" fillId="0" borderId="50" xfId="0" applyFont="1" applyFill="1" applyBorder="1" applyAlignment="1">
      <alignment horizontal="center" vertical="center" shrinkToFit="1"/>
    </xf>
    <xf numFmtId="0" fontId="31" fillId="0" borderId="27" xfId="0" applyFont="1" applyFill="1" applyBorder="1" applyAlignment="1">
      <alignment horizontal="center" vertical="center" shrinkToFit="1"/>
    </xf>
    <xf numFmtId="0" fontId="31" fillId="0" borderId="28" xfId="0" applyFont="1" applyFill="1" applyBorder="1" applyAlignment="1">
      <alignment horizontal="center" vertical="center" shrinkToFit="1"/>
    </xf>
    <xf numFmtId="0" fontId="29" fillId="2" borderId="58" xfId="2" applyFont="1" applyFill="1" applyBorder="1" applyAlignment="1">
      <alignment horizontal="center" vertical="center" shrinkToFit="1"/>
    </xf>
    <xf numFmtId="0" fontId="29" fillId="2" borderId="50" xfId="2" applyFont="1" applyFill="1" applyBorder="1" applyAlignment="1">
      <alignment horizontal="left" vertical="center" indent="1" shrinkToFit="1"/>
    </xf>
    <xf numFmtId="0" fontId="29" fillId="2" borderId="27" xfId="2" applyFont="1" applyFill="1" applyBorder="1" applyAlignment="1">
      <alignment horizontal="left" vertical="center" indent="1" shrinkToFit="1"/>
    </xf>
    <xf numFmtId="0" fontId="29" fillId="2" borderId="64" xfId="2" applyFont="1" applyFill="1" applyBorder="1" applyAlignment="1">
      <alignment horizontal="left" vertical="center" indent="1" shrinkToFit="1"/>
    </xf>
    <xf numFmtId="0" fontId="29" fillId="2" borderId="89" xfId="2" applyFont="1" applyFill="1" applyBorder="1" applyAlignment="1">
      <alignment horizontal="left" vertical="center" indent="1" shrinkToFit="1"/>
    </xf>
    <xf numFmtId="0" fontId="29" fillId="2" borderId="90" xfId="2" applyFont="1" applyFill="1" applyBorder="1" applyAlignment="1">
      <alignment horizontal="left" vertical="center" indent="1" shrinkToFit="1"/>
    </xf>
    <xf numFmtId="0" fontId="29" fillId="2" borderId="91" xfId="2" applyFont="1" applyFill="1" applyBorder="1" applyAlignment="1">
      <alignment horizontal="left" vertical="center" indent="1" shrinkToFit="1"/>
    </xf>
    <xf numFmtId="0" fontId="29" fillId="2" borderId="0" xfId="2" applyFont="1" applyFill="1" applyBorder="1" applyAlignment="1">
      <alignment horizontal="left" vertical="center" indent="1" shrinkToFit="1"/>
    </xf>
    <xf numFmtId="0" fontId="29" fillId="2" borderId="56" xfId="2" applyFont="1" applyFill="1" applyBorder="1" applyAlignment="1">
      <alignment horizontal="left" vertical="center" indent="1" shrinkToFit="1"/>
    </xf>
    <xf numFmtId="0" fontId="29" fillId="2" borderId="5" xfId="2" applyFont="1" applyFill="1" applyBorder="1" applyAlignment="1">
      <alignment horizontal="left" vertical="center" indent="1" shrinkToFit="1"/>
    </xf>
    <xf numFmtId="0" fontId="30" fillId="2" borderId="5" xfId="0" applyFont="1" applyFill="1" applyBorder="1" applyAlignment="1">
      <alignment horizontal="left" vertical="center" indent="1" shrinkToFit="1"/>
    </xf>
    <xf numFmtId="0" fontId="30" fillId="2" borderId="65" xfId="0" applyFont="1" applyFill="1" applyBorder="1" applyAlignment="1">
      <alignment horizontal="left" vertical="center" indent="1" shrinkToFit="1"/>
    </xf>
    <xf numFmtId="0" fontId="11" fillId="0" borderId="51"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51" xfId="0" applyFont="1" applyFill="1" applyBorder="1" applyAlignment="1">
      <alignment horizontal="center" vertical="center" textRotation="255" shrinkToFit="1"/>
    </xf>
    <xf numFmtId="0" fontId="11" fillId="0" borderId="61" xfId="0" applyFont="1" applyFill="1" applyBorder="1" applyAlignment="1">
      <alignment horizontal="center" vertical="center" textRotation="255" shrinkToFit="1"/>
    </xf>
    <xf numFmtId="0" fontId="11" fillId="0" borderId="61" xfId="0" applyFont="1" applyFill="1" applyBorder="1" applyAlignment="1">
      <alignment horizontal="center" vertical="center" shrinkToFit="1"/>
    </xf>
    <xf numFmtId="0" fontId="29" fillId="2" borderId="15" xfId="2" applyFont="1" applyFill="1" applyBorder="1" applyAlignment="1">
      <alignment horizontal="center" vertical="center" shrinkToFit="1"/>
    </xf>
    <xf numFmtId="0" fontId="31" fillId="2" borderId="42" xfId="2" applyNumberFormat="1" applyFont="1" applyFill="1" applyBorder="1" applyAlignment="1">
      <alignment horizontal="center" vertical="center" shrinkToFit="1"/>
    </xf>
    <xf numFmtId="0" fontId="31" fillId="2" borderId="8" xfId="2" applyNumberFormat="1" applyFont="1" applyFill="1" applyBorder="1" applyAlignment="1">
      <alignment horizontal="center" vertical="center" shrinkToFit="1"/>
    </xf>
    <xf numFmtId="0" fontId="31" fillId="2" borderId="41" xfId="2" applyNumberFormat="1" applyFont="1" applyFill="1" applyBorder="1" applyAlignment="1">
      <alignment horizontal="center" vertical="center" shrinkToFit="1"/>
    </xf>
    <xf numFmtId="0" fontId="31" fillId="2" borderId="15" xfId="2" applyNumberFormat="1" applyFont="1" applyFill="1" applyBorder="1" applyAlignment="1">
      <alignment horizontal="center" vertical="center" shrinkToFit="1"/>
    </xf>
    <xf numFmtId="0" fontId="29" fillId="0" borderId="69" xfId="0" applyFont="1" applyFill="1" applyBorder="1" applyAlignment="1">
      <alignment horizontal="center" vertical="center" shrinkToFit="1"/>
    </xf>
    <xf numFmtId="0" fontId="29" fillId="0" borderId="70" xfId="0" applyFont="1" applyFill="1" applyBorder="1" applyAlignment="1">
      <alignment horizontal="center" vertical="center" shrinkToFit="1"/>
    </xf>
    <xf numFmtId="0" fontId="29" fillId="0" borderId="75" xfId="0" applyFont="1" applyFill="1" applyBorder="1" applyAlignment="1">
      <alignment horizontal="center" vertical="center" shrinkToFit="1"/>
    </xf>
    <xf numFmtId="176" fontId="29" fillId="2" borderId="50" xfId="2" applyNumberFormat="1" applyFont="1" applyFill="1" applyBorder="1" applyAlignment="1">
      <alignment vertical="center" shrinkToFit="1"/>
    </xf>
    <xf numFmtId="176" fontId="29" fillId="2" borderId="27" xfId="2" applyNumberFormat="1" applyFont="1" applyFill="1" applyBorder="1" applyAlignment="1">
      <alignment vertical="center" shrinkToFit="1"/>
    </xf>
    <xf numFmtId="0" fontId="29" fillId="2" borderId="50" xfId="2" applyFont="1" applyFill="1" applyBorder="1" applyAlignment="1">
      <alignment horizontal="center" vertical="center" shrinkToFit="1"/>
    </xf>
    <xf numFmtId="0" fontId="95" fillId="0" borderId="50" xfId="0" applyFont="1" applyFill="1" applyBorder="1" applyAlignment="1">
      <alignment horizontal="center" vertical="center"/>
    </xf>
    <xf numFmtId="0" fontId="95" fillId="0" borderId="27" xfId="0" applyFont="1" applyFill="1" applyBorder="1" applyAlignment="1">
      <alignment horizontal="center" vertical="center"/>
    </xf>
    <xf numFmtId="0" fontId="95" fillId="0" borderId="28" xfId="0" applyFont="1" applyFill="1" applyBorder="1" applyAlignment="1">
      <alignment horizontal="center" vertical="center"/>
    </xf>
    <xf numFmtId="0" fontId="31" fillId="2" borderId="115" xfId="2" applyNumberFormat="1" applyFont="1" applyFill="1" applyBorder="1" applyAlignment="1">
      <alignment horizontal="center" vertical="center" shrinkToFit="1"/>
    </xf>
    <xf numFmtId="0" fontId="31" fillId="2" borderId="58" xfId="2" applyNumberFormat="1" applyFont="1" applyFill="1" applyBorder="1" applyAlignment="1">
      <alignment horizontal="center" vertical="center" shrinkToFit="1"/>
    </xf>
    <xf numFmtId="0" fontId="65" fillId="0" borderId="0" xfId="0" applyFont="1" applyFill="1" applyBorder="1" applyAlignment="1">
      <alignment horizontal="distributed" vertical="center"/>
    </xf>
    <xf numFmtId="0" fontId="65" fillId="0" borderId="58" xfId="0" applyFont="1" applyFill="1" applyBorder="1" applyAlignment="1">
      <alignment horizontal="distributed" vertical="center"/>
    </xf>
    <xf numFmtId="0" fontId="46" fillId="2" borderId="27" xfId="2" applyFont="1" applyFill="1" applyBorder="1" applyAlignment="1">
      <alignment horizontal="left" vertical="center" indent="1" shrinkToFit="1"/>
    </xf>
    <xf numFmtId="0" fontId="22" fillId="0" borderId="62" xfId="0" applyFont="1" applyFill="1" applyBorder="1" applyAlignment="1">
      <alignment horizontal="center" vertical="center"/>
    </xf>
    <xf numFmtId="0" fontId="22" fillId="0" borderId="63" xfId="0" applyFont="1" applyFill="1" applyBorder="1" applyAlignment="1">
      <alignment horizontal="center" vertical="center"/>
    </xf>
    <xf numFmtId="0" fontId="29" fillId="2" borderId="63" xfId="2" applyFont="1" applyFill="1" applyBorder="1" applyAlignment="1">
      <alignment horizontal="center" vertical="center"/>
    </xf>
    <xf numFmtId="179" fontId="29" fillId="2" borderId="63" xfId="2" applyNumberFormat="1" applyFont="1" applyFill="1" applyBorder="1" applyAlignment="1">
      <alignment horizontal="center" vertical="center"/>
    </xf>
    <xf numFmtId="0" fontId="80" fillId="2" borderId="27" xfId="2" applyFont="1" applyFill="1" applyBorder="1" applyAlignment="1">
      <alignment vertical="center"/>
    </xf>
    <xf numFmtId="0" fontId="30" fillId="2" borderId="27" xfId="2" applyFont="1" applyFill="1" applyBorder="1" applyAlignment="1">
      <alignment horizontal="left" vertical="center" indent="1" shrinkToFit="1"/>
    </xf>
    <xf numFmtId="0" fontId="31" fillId="0" borderId="51" xfId="0" applyFont="1" applyFill="1" applyBorder="1" applyAlignment="1">
      <alignment horizontal="center" vertical="center" shrinkToFit="1"/>
    </xf>
    <xf numFmtId="0" fontId="79" fillId="0" borderId="0" xfId="0" applyFont="1" applyFill="1" applyBorder="1" applyAlignment="1" applyProtection="1">
      <alignment horizontal="center"/>
    </xf>
    <xf numFmtId="0" fontId="8" fillId="2" borderId="0" xfId="0" applyFont="1" applyFill="1" applyBorder="1" applyAlignment="1" applyProtection="1">
      <alignment horizontal="left" vertical="top" wrapText="1"/>
      <protection locked="0"/>
    </xf>
    <xf numFmtId="0" fontId="34" fillId="0" borderId="51" xfId="0" applyFont="1" applyBorder="1" applyAlignment="1" applyProtection="1">
      <alignment horizontal="center"/>
    </xf>
    <xf numFmtId="0" fontId="34" fillId="0" borderId="51" xfId="0" applyFont="1" applyFill="1" applyBorder="1" applyAlignment="1" applyProtection="1">
      <alignment horizontal="center" shrinkToFit="1"/>
    </xf>
    <xf numFmtId="0" fontId="34" fillId="2" borderId="0" xfId="0" applyFont="1" applyFill="1" applyBorder="1" applyAlignment="1" applyProtection="1">
      <alignment horizontal="center"/>
    </xf>
    <xf numFmtId="0" fontId="34" fillId="0" borderId="45" xfId="0" applyFont="1" applyBorder="1" applyAlignment="1" applyProtection="1">
      <alignment horizontal="center" shrinkToFit="1"/>
    </xf>
    <xf numFmtId="177" fontId="34" fillId="3" borderId="1" xfId="0" applyNumberFormat="1" applyFont="1" applyFill="1" applyBorder="1" applyAlignment="1" applyProtection="1">
      <alignment shrinkToFit="1"/>
      <protection locked="0"/>
    </xf>
    <xf numFmtId="0" fontId="34" fillId="3" borderId="32" xfId="0" applyFont="1" applyFill="1" applyBorder="1" applyAlignment="1" applyProtection="1">
      <alignment horizontal="center" shrinkToFit="1"/>
      <protection locked="0"/>
    </xf>
    <xf numFmtId="0" fontId="34" fillId="3" borderId="1" xfId="0" applyFont="1" applyFill="1" applyBorder="1" applyAlignment="1" applyProtection="1">
      <alignment horizontal="center" shrinkToFit="1"/>
      <protection locked="0"/>
    </xf>
    <xf numFmtId="177" fontId="34" fillId="3" borderId="20" xfId="0" applyNumberFormat="1" applyFont="1" applyFill="1" applyBorder="1" applyAlignment="1" applyProtection="1">
      <alignment shrinkToFit="1"/>
      <protection locked="0"/>
    </xf>
    <xf numFmtId="176" fontId="34" fillId="3" borderId="0" xfId="0" applyNumberFormat="1" applyFont="1" applyFill="1" applyBorder="1" applyAlignment="1" applyProtection="1">
      <alignment horizontal="right"/>
      <protection locked="0"/>
    </xf>
    <xf numFmtId="176" fontId="34" fillId="3" borderId="2" xfId="0" applyNumberFormat="1" applyFont="1" applyFill="1" applyBorder="1" applyAlignment="1" applyProtection="1">
      <alignment horizontal="right"/>
      <protection locked="0"/>
    </xf>
    <xf numFmtId="177" fontId="34" fillId="3" borderId="11" xfId="0" applyNumberFormat="1" applyFont="1" applyFill="1" applyBorder="1" applyAlignment="1" applyProtection="1">
      <alignment shrinkToFit="1"/>
      <protection locked="0"/>
    </xf>
    <xf numFmtId="177" fontId="34" fillId="3" borderId="12" xfId="0" applyNumberFormat="1" applyFont="1" applyFill="1" applyBorder="1" applyAlignment="1" applyProtection="1">
      <alignment shrinkToFit="1"/>
      <protection locked="0"/>
    </xf>
    <xf numFmtId="177" fontId="34" fillId="3" borderId="67" xfId="0" applyNumberFormat="1" applyFont="1" applyFill="1" applyBorder="1" applyAlignment="1" applyProtection="1">
      <alignment shrinkToFit="1"/>
      <protection locked="0"/>
    </xf>
    <xf numFmtId="0" fontId="34" fillId="3" borderId="11" xfId="0" applyFont="1" applyFill="1" applyBorder="1" applyAlignment="1" applyProtection="1">
      <alignment horizontal="center" shrinkToFit="1"/>
      <protection locked="0"/>
    </xf>
    <xf numFmtId="0" fontId="34" fillId="3" borderId="67" xfId="0" applyFont="1" applyFill="1" applyBorder="1" applyAlignment="1" applyProtection="1">
      <alignment horizontal="center" shrinkToFit="1"/>
      <protection locked="0"/>
    </xf>
    <xf numFmtId="0" fontId="8" fillId="3" borderId="0" xfId="0" applyFont="1" applyFill="1" applyBorder="1" applyAlignment="1" applyProtection="1">
      <alignment horizontal="left" vertical="top" shrinkToFit="1"/>
      <protection locked="0"/>
    </xf>
    <xf numFmtId="0" fontId="8" fillId="3" borderId="2" xfId="0" applyFont="1" applyFill="1" applyBorder="1" applyAlignment="1" applyProtection="1">
      <alignment horizontal="left" vertical="top" shrinkToFit="1"/>
      <protection locked="0"/>
    </xf>
    <xf numFmtId="0" fontId="34" fillId="3" borderId="12" xfId="0" applyFont="1" applyFill="1" applyBorder="1" applyAlignment="1" applyProtection="1">
      <alignment horizontal="center" shrinkToFit="1"/>
      <protection locked="0"/>
    </xf>
    <xf numFmtId="0" fontId="34" fillId="3" borderId="0" xfId="0" applyFont="1" applyFill="1" applyBorder="1" applyAlignment="1" applyProtection="1">
      <alignment horizontal="center" shrinkToFit="1"/>
      <protection locked="0"/>
    </xf>
    <xf numFmtId="0" fontId="34" fillId="3" borderId="0" xfId="0" applyFont="1" applyFill="1" applyBorder="1" applyAlignment="1" applyProtection="1">
      <alignment horizontal="center"/>
      <protection locked="0"/>
    </xf>
    <xf numFmtId="0" fontId="34" fillId="3" borderId="2" xfId="0" applyFont="1" applyFill="1" applyBorder="1" applyAlignment="1" applyProtection="1">
      <alignment horizontal="center"/>
      <protection locked="0"/>
    </xf>
    <xf numFmtId="0" fontId="8" fillId="2" borderId="0" xfId="0" applyFont="1" applyFill="1" applyBorder="1" applyAlignment="1" applyProtection="1">
      <alignment horizontal="left" vertical="top" wrapText="1"/>
    </xf>
    <xf numFmtId="0" fontId="34" fillId="3" borderId="34" xfId="0" applyFont="1" applyFill="1" applyBorder="1" applyAlignment="1" applyProtection="1">
      <alignment horizontal="center"/>
      <protection locked="0"/>
    </xf>
    <xf numFmtId="0" fontId="17" fillId="3" borderId="0" xfId="0" applyFont="1" applyFill="1" applyBorder="1" applyAlignment="1" applyProtection="1">
      <alignment horizontal="center"/>
      <protection locked="0"/>
    </xf>
    <xf numFmtId="0" fontId="17" fillId="3" borderId="2" xfId="0" applyFont="1" applyFill="1" applyBorder="1" applyAlignment="1" applyProtection="1">
      <alignment horizontal="center" shrinkToFit="1"/>
      <protection locked="0"/>
    </xf>
    <xf numFmtId="0" fontId="17" fillId="3" borderId="0" xfId="0" applyFont="1" applyFill="1" applyBorder="1" applyAlignment="1" applyProtection="1">
      <alignment horizontal="center" shrinkToFit="1"/>
      <protection locked="0"/>
    </xf>
    <xf numFmtId="176" fontId="34" fillId="3" borderId="0" xfId="0" applyNumberFormat="1" applyFont="1" applyFill="1" applyBorder="1" applyAlignment="1" applyProtection="1">
      <alignment horizontal="right" shrinkToFit="1"/>
      <protection locked="0"/>
    </xf>
    <xf numFmtId="0" fontId="34" fillId="3" borderId="15" xfId="0" applyFont="1" applyFill="1" applyBorder="1" applyAlignment="1" applyProtection="1">
      <alignment horizontal="left" shrinkToFit="1"/>
      <protection locked="0"/>
    </xf>
    <xf numFmtId="177" fontId="34" fillId="3" borderId="19" xfId="0" applyNumberFormat="1" applyFont="1" applyFill="1" applyBorder="1" applyAlignment="1" applyProtection="1">
      <alignment shrinkToFit="1"/>
      <protection locked="0"/>
    </xf>
    <xf numFmtId="177" fontId="34" fillId="3" borderId="0" xfId="0" applyNumberFormat="1" applyFont="1" applyFill="1" applyBorder="1" applyAlignment="1" applyProtection="1">
      <alignment shrinkToFit="1"/>
      <protection locked="0"/>
    </xf>
    <xf numFmtId="177" fontId="34" fillId="3" borderId="18" xfId="0" applyNumberFormat="1" applyFont="1" applyFill="1" applyBorder="1" applyAlignment="1" applyProtection="1">
      <alignment shrinkToFit="1"/>
      <protection locked="0"/>
    </xf>
    <xf numFmtId="0" fontId="34" fillId="2" borderId="34" xfId="0" applyFont="1" applyFill="1" applyBorder="1" applyAlignment="1" applyProtection="1">
      <alignment horizontal="left" shrinkToFit="1"/>
      <protection locked="0"/>
    </xf>
    <xf numFmtId="0" fontId="34" fillId="2" borderId="12" xfId="0" applyFont="1" applyFill="1" applyBorder="1" applyAlignment="1" applyProtection="1">
      <alignment horizontal="left" shrinkToFit="1"/>
      <protection locked="0"/>
    </xf>
    <xf numFmtId="0" fontId="34" fillId="3" borderId="12" xfId="0" applyFont="1" applyFill="1" applyBorder="1" applyAlignment="1" applyProtection="1">
      <alignment horizontal="left" shrinkToFit="1"/>
      <protection locked="0"/>
    </xf>
    <xf numFmtId="0" fontId="34" fillId="0" borderId="46" xfId="0" applyFont="1" applyBorder="1" applyAlignment="1" applyProtection="1">
      <alignment horizontal="center" shrinkToFit="1"/>
    </xf>
    <xf numFmtId="0" fontId="34" fillId="7" borderId="2" xfId="0" applyFont="1" applyFill="1" applyBorder="1" applyAlignment="1" applyProtection="1">
      <alignment shrinkToFit="1"/>
      <protection locked="0"/>
    </xf>
    <xf numFmtId="0" fontId="34" fillId="0" borderId="44" xfId="0" applyFont="1" applyBorder="1" applyAlignment="1" applyProtection="1">
      <alignment horizontal="center" shrinkToFit="1"/>
    </xf>
    <xf numFmtId="0" fontId="34" fillId="0" borderId="0" xfId="0" applyFont="1" applyBorder="1" applyAlignment="1" applyProtection="1">
      <alignment horizontal="center"/>
    </xf>
    <xf numFmtId="0" fontId="34" fillId="0" borderId="37" xfId="0" applyFont="1" applyBorder="1" applyAlignment="1" applyProtection="1">
      <alignment horizontal="center" shrinkToFit="1"/>
    </xf>
    <xf numFmtId="0" fontId="34" fillId="0" borderId="27" xfId="0" applyFont="1" applyBorder="1" applyAlignment="1" applyProtection="1">
      <alignment horizontal="center" shrinkToFit="1"/>
    </xf>
    <xf numFmtId="0" fontId="34" fillId="0" borderId="77" xfId="0" applyFont="1" applyBorder="1" applyAlignment="1" applyProtection="1">
      <alignment horizontal="center" shrinkToFit="1"/>
    </xf>
    <xf numFmtId="179" fontId="34" fillId="3" borderId="63" xfId="0" applyNumberFormat="1" applyFont="1" applyFill="1" applyBorder="1" applyAlignment="1" applyProtection="1">
      <alignment horizontal="center"/>
      <protection locked="0"/>
    </xf>
    <xf numFmtId="0" fontId="34" fillId="3" borderId="63" xfId="0" applyFont="1" applyFill="1" applyBorder="1" applyAlignment="1" applyProtection="1">
      <alignment horizontal="center"/>
      <protection locked="0"/>
    </xf>
    <xf numFmtId="178" fontId="34" fillId="3" borderId="93" xfId="0" applyNumberFormat="1" applyFont="1" applyFill="1" applyBorder="1" applyAlignment="1" applyProtection="1">
      <alignment horizontal="center"/>
      <protection locked="0"/>
    </xf>
    <xf numFmtId="178" fontId="34" fillId="3" borderId="63" xfId="0" applyNumberFormat="1" applyFont="1" applyFill="1" applyBorder="1" applyAlignment="1" applyProtection="1">
      <alignment horizontal="center"/>
      <protection locked="0"/>
    </xf>
    <xf numFmtId="0" fontId="34" fillId="0" borderId="2" xfId="0" applyFont="1" applyBorder="1" applyAlignment="1" applyProtection="1">
      <alignment horizontal="distributed"/>
    </xf>
    <xf numFmtId="0" fontId="34" fillId="2" borderId="2" xfId="0" applyFont="1" applyFill="1" applyBorder="1" applyAlignment="1" applyProtection="1">
      <alignment horizontal="center" shrinkToFit="1"/>
    </xf>
    <xf numFmtId="0" fontId="34" fillId="3" borderId="22" xfId="0" applyFont="1" applyFill="1" applyBorder="1" applyAlignment="1" applyProtection="1">
      <alignment horizontal="center" shrinkToFit="1"/>
      <protection locked="0"/>
    </xf>
    <xf numFmtId="0" fontId="6" fillId="0" borderId="62" xfId="0" applyFont="1" applyBorder="1" applyAlignment="1" applyProtection="1">
      <alignment horizontal="center" shrinkToFit="1"/>
    </xf>
    <xf numFmtId="0" fontId="6" fillId="0" borderId="63" xfId="0" applyFont="1" applyBorder="1" applyAlignment="1" applyProtection="1">
      <alignment horizontal="center" shrinkToFit="1"/>
    </xf>
    <xf numFmtId="0" fontId="34" fillId="3" borderId="4" xfId="0" applyFont="1" applyFill="1" applyBorder="1" applyAlignment="1" applyProtection="1">
      <alignment horizontal="left" vertical="top" wrapText="1"/>
      <protection locked="0"/>
    </xf>
    <xf numFmtId="0" fontId="34" fillId="3" borderId="5" xfId="0" applyFont="1" applyFill="1" applyBorder="1" applyAlignment="1" applyProtection="1">
      <alignment horizontal="left" vertical="top" wrapText="1"/>
      <protection locked="0"/>
    </xf>
    <xf numFmtId="0" fontId="34" fillId="3" borderId="17" xfId="0" applyFont="1" applyFill="1" applyBorder="1" applyAlignment="1" applyProtection="1">
      <alignment horizontal="left" vertical="top" wrapText="1"/>
      <protection locked="0"/>
    </xf>
    <xf numFmtId="0" fontId="34" fillId="3" borderId="10" xfId="0" applyFont="1" applyFill="1" applyBorder="1" applyAlignment="1" applyProtection="1">
      <alignment horizontal="left" vertical="top" wrapText="1"/>
      <protection locked="0"/>
    </xf>
    <xf numFmtId="0" fontId="34" fillId="3" borderId="0" xfId="0" applyFont="1" applyFill="1" applyBorder="1" applyAlignment="1" applyProtection="1">
      <alignment horizontal="left" vertical="top" wrapText="1"/>
      <protection locked="0"/>
    </xf>
    <xf numFmtId="0" fontId="34" fillId="3" borderId="24" xfId="0" applyFont="1" applyFill="1" applyBorder="1" applyAlignment="1" applyProtection="1">
      <alignment horizontal="left" vertical="top" wrapText="1"/>
      <protection locked="0"/>
    </xf>
    <xf numFmtId="0" fontId="34" fillId="3" borderId="13" xfId="0" applyFont="1" applyFill="1" applyBorder="1" applyAlignment="1" applyProtection="1">
      <alignment horizontal="left" vertical="top" wrapText="1"/>
      <protection locked="0"/>
    </xf>
    <xf numFmtId="0" fontId="34" fillId="3" borderId="2" xfId="0" applyFont="1" applyFill="1" applyBorder="1" applyAlignment="1" applyProtection="1">
      <alignment horizontal="left" vertical="top" wrapText="1"/>
      <protection locked="0"/>
    </xf>
    <xf numFmtId="0" fontId="34" fillId="3" borderId="26" xfId="0" applyFont="1" applyFill="1" applyBorder="1" applyAlignment="1" applyProtection="1">
      <alignment horizontal="left" vertical="top" wrapText="1"/>
      <protection locked="0"/>
    </xf>
    <xf numFmtId="0" fontId="34" fillId="0" borderId="4" xfId="0" applyFont="1" applyBorder="1" applyAlignment="1" applyProtection="1">
      <alignment horizontal="center" vertical="center"/>
    </xf>
    <xf numFmtId="0" fontId="34" fillId="0" borderId="5" xfId="0" applyFont="1" applyBorder="1" applyAlignment="1" applyProtection="1">
      <alignment horizontal="center" vertical="center"/>
    </xf>
    <xf numFmtId="0" fontId="34" fillId="0" borderId="17" xfId="0" applyFont="1" applyBorder="1" applyAlignment="1" applyProtection="1">
      <alignment horizontal="center" vertical="center"/>
    </xf>
    <xf numFmtId="0" fontId="34" fillId="0" borderId="13"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26" xfId="0" applyFont="1" applyBorder="1" applyAlignment="1" applyProtection="1">
      <alignment horizontal="center" vertical="center"/>
    </xf>
    <xf numFmtId="0" fontId="17" fillId="3" borderId="2" xfId="0" applyFont="1" applyFill="1" applyBorder="1" applyAlignment="1" applyProtection="1">
      <alignment horizontal="center"/>
      <protection locked="0"/>
    </xf>
    <xf numFmtId="0" fontId="34" fillId="3" borderId="21" xfId="0" applyFont="1" applyFill="1" applyBorder="1" applyAlignment="1" applyProtection="1">
      <alignment horizontal="center" shrinkToFit="1"/>
      <protection locked="0"/>
    </xf>
    <xf numFmtId="0" fontId="34" fillId="3" borderId="39" xfId="0" applyFont="1" applyFill="1" applyBorder="1" applyAlignment="1" applyProtection="1">
      <alignment horizontal="center" shrinkToFit="1"/>
      <protection locked="0"/>
    </xf>
    <xf numFmtId="177" fontId="34" fillId="3" borderId="29" xfId="0" applyNumberFormat="1" applyFont="1" applyFill="1" applyBorder="1" applyAlignment="1" applyProtection="1">
      <alignment shrinkToFit="1"/>
      <protection locked="0"/>
    </xf>
    <xf numFmtId="0" fontId="34" fillId="3" borderId="40" xfId="0" applyFont="1" applyFill="1" applyBorder="1" applyAlignment="1" applyProtection="1">
      <alignment horizontal="center" shrinkToFit="1"/>
      <protection locked="0"/>
    </xf>
    <xf numFmtId="0" fontId="34" fillId="3" borderId="29" xfId="0" applyFont="1" applyFill="1" applyBorder="1" applyAlignment="1" applyProtection="1">
      <alignment horizontal="center" shrinkToFit="1"/>
      <protection locked="0"/>
    </xf>
    <xf numFmtId="0" fontId="34" fillId="3" borderId="30" xfId="0" applyFont="1" applyFill="1" applyBorder="1" applyAlignment="1" applyProtection="1">
      <alignment horizontal="center" shrinkToFit="1"/>
      <protection locked="0"/>
    </xf>
    <xf numFmtId="0" fontId="34" fillId="3" borderId="101" xfId="0" applyFont="1" applyFill="1" applyBorder="1" applyAlignment="1" applyProtection="1">
      <alignment horizontal="center" shrinkToFit="1"/>
      <protection locked="0"/>
    </xf>
    <xf numFmtId="0" fontId="34" fillId="3" borderId="34" xfId="0" applyFont="1" applyFill="1" applyBorder="1" applyAlignment="1" applyProtection="1">
      <alignment horizontal="center" shrinkToFit="1"/>
      <protection locked="0"/>
    </xf>
    <xf numFmtId="0" fontId="34" fillId="3" borderId="33" xfId="0" applyFont="1" applyFill="1" applyBorder="1" applyAlignment="1" applyProtection="1">
      <alignment horizontal="center" shrinkToFit="1"/>
      <protection locked="0"/>
    </xf>
    <xf numFmtId="0" fontId="34" fillId="3" borderId="20" xfId="0" applyFont="1" applyFill="1" applyBorder="1" applyAlignment="1" applyProtection="1">
      <alignment horizontal="center" shrinkToFit="1"/>
      <protection locked="0"/>
    </xf>
    <xf numFmtId="177" fontId="34" fillId="2" borderId="27" xfId="0" applyNumberFormat="1" applyFont="1" applyFill="1" applyBorder="1" applyAlignment="1" applyProtection="1">
      <alignment shrinkToFit="1"/>
      <protection locked="0"/>
    </xf>
    <xf numFmtId="177" fontId="34" fillId="2" borderId="77" xfId="0" applyNumberFormat="1" applyFont="1" applyFill="1" applyBorder="1" applyAlignment="1" applyProtection="1">
      <alignment shrinkToFit="1"/>
      <protection locked="0"/>
    </xf>
    <xf numFmtId="0" fontId="34" fillId="0" borderId="50" xfId="0" applyFont="1" applyFill="1" applyBorder="1" applyAlignment="1" applyProtection="1">
      <alignment horizontal="right" shrinkToFit="1"/>
    </xf>
    <xf numFmtId="0" fontId="34" fillId="0" borderId="27" xfId="0" applyFont="1" applyFill="1" applyBorder="1" applyAlignment="1" applyProtection="1">
      <alignment horizontal="right" shrinkToFit="1"/>
    </xf>
    <xf numFmtId="0" fontId="34" fillId="3" borderId="36" xfId="0" applyFont="1" applyFill="1" applyBorder="1" applyAlignment="1" applyProtection="1">
      <alignment horizontal="center" shrinkToFit="1"/>
      <protection locked="0"/>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26" xfId="0" applyFont="1" applyBorder="1" applyAlignment="1" applyProtection="1">
      <alignment horizontal="center" vertical="center" wrapText="1"/>
    </xf>
    <xf numFmtId="0" fontId="34" fillId="3" borderId="2" xfId="0" applyFont="1" applyFill="1" applyBorder="1" applyAlignment="1" applyProtection="1">
      <alignment horizontal="center" shrinkToFit="1"/>
      <protection locked="0"/>
    </xf>
    <xf numFmtId="0" fontId="34" fillId="4" borderId="0" xfId="0" applyFont="1" applyFill="1" applyBorder="1" applyAlignment="1" applyProtection="1">
      <alignment horizontal="center"/>
    </xf>
    <xf numFmtId="0" fontId="17" fillId="3" borderId="34" xfId="0" applyFont="1" applyFill="1" applyBorder="1" applyAlignment="1" applyProtection="1">
      <alignment horizontal="left"/>
      <protection locked="0"/>
    </xf>
    <xf numFmtId="0" fontId="34" fillId="0" borderId="51" xfId="0" applyFont="1" applyBorder="1" applyAlignment="1" applyProtection="1">
      <alignment horizontal="center" vertical="center"/>
    </xf>
    <xf numFmtId="0" fontId="34" fillId="3" borderId="51"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2" borderId="0" xfId="0" applyNumberFormat="1" applyFont="1" applyFill="1" applyBorder="1" applyAlignment="1" applyProtection="1">
      <alignment horizontal="left" vertical="top" wrapText="1"/>
    </xf>
    <xf numFmtId="0" fontId="34" fillId="3" borderId="2" xfId="0" applyFont="1" applyFill="1" applyBorder="1" applyAlignment="1" applyProtection="1">
      <alignment shrinkToFit="1"/>
      <protection locked="0"/>
    </xf>
    <xf numFmtId="0" fontId="6" fillId="3" borderId="0" xfId="0" applyFont="1" applyFill="1" applyBorder="1" applyAlignment="1" applyProtection="1">
      <alignment horizontal="left" vertical="top" wrapText="1"/>
      <protection locked="0"/>
    </xf>
    <xf numFmtId="0" fontId="6" fillId="3" borderId="34" xfId="0" applyFont="1" applyFill="1" applyBorder="1" applyAlignment="1" applyProtection="1">
      <alignment horizontal="left" vertical="top" wrapText="1"/>
      <protection locked="0"/>
    </xf>
    <xf numFmtId="176" fontId="34" fillId="3" borderId="2" xfId="0" applyNumberFormat="1" applyFont="1" applyFill="1" applyBorder="1" applyAlignment="1" applyProtection="1">
      <alignment horizontal="right" shrinkToFit="1"/>
      <protection locked="0"/>
    </xf>
    <xf numFmtId="177" fontId="34" fillId="3" borderId="11" xfId="0" applyNumberFormat="1" applyFont="1" applyFill="1" applyBorder="1" applyAlignment="1" applyProtection="1">
      <alignment horizontal="right" shrinkToFit="1"/>
      <protection locked="0"/>
    </xf>
    <xf numFmtId="177" fontId="34" fillId="3" borderId="12" xfId="0" applyNumberFormat="1" applyFont="1" applyFill="1" applyBorder="1" applyAlignment="1" applyProtection="1">
      <alignment horizontal="right" shrinkToFit="1"/>
      <protection locked="0"/>
    </xf>
    <xf numFmtId="177" fontId="34" fillId="3" borderId="67" xfId="0" applyNumberFormat="1" applyFont="1" applyFill="1" applyBorder="1" applyAlignment="1" applyProtection="1">
      <alignment horizontal="right" shrinkToFit="1"/>
      <protection locked="0"/>
    </xf>
    <xf numFmtId="0" fontId="34" fillId="3" borderId="19" xfId="0" applyFont="1" applyFill="1" applyBorder="1" applyAlignment="1" applyProtection="1">
      <alignment horizontal="center" shrinkToFit="1"/>
      <protection locked="0"/>
    </xf>
    <xf numFmtId="0" fontId="34" fillId="3" borderId="18" xfId="0" applyFont="1" applyFill="1" applyBorder="1" applyAlignment="1" applyProtection="1">
      <alignment horizontal="center" shrinkToFit="1"/>
      <protection locked="0"/>
    </xf>
    <xf numFmtId="0" fontId="34" fillId="3" borderId="10" xfId="0" applyFont="1" applyFill="1" applyBorder="1" applyAlignment="1" applyProtection="1">
      <alignment horizontal="center" shrinkToFit="1"/>
      <protection locked="0"/>
    </xf>
    <xf numFmtId="0" fontId="23" fillId="0" borderId="0" xfId="2" applyFont="1" applyFill="1" applyBorder="1" applyAlignment="1" applyProtection="1"/>
    <xf numFmtId="0" fontId="34" fillId="3" borderId="34" xfId="0" applyFont="1" applyFill="1" applyBorder="1" applyAlignment="1" applyProtection="1">
      <alignment horizontal="left" shrinkToFit="1"/>
      <protection locked="0"/>
    </xf>
    <xf numFmtId="0" fontId="34" fillId="3" borderId="34" xfId="0" applyFont="1" applyFill="1" applyBorder="1" applyAlignment="1" applyProtection="1">
      <alignment shrinkToFit="1"/>
      <protection locked="0"/>
    </xf>
    <xf numFmtId="0" fontId="34" fillId="0" borderId="0" xfId="0" applyFont="1" applyBorder="1" applyAlignment="1" applyProtection="1">
      <alignment shrinkToFit="1"/>
    </xf>
    <xf numFmtId="0" fontId="63" fillId="0" borderId="0" xfId="2" applyFont="1" applyFill="1" applyAlignment="1">
      <alignment horizontal="center" vertical="center"/>
    </xf>
    <xf numFmtId="0" fontId="34" fillId="0" borderId="34" xfId="0" applyFont="1" applyBorder="1" applyAlignment="1" applyProtection="1">
      <alignment horizontal="center"/>
    </xf>
    <xf numFmtId="0" fontId="34" fillId="0" borderId="50" xfId="0" applyFont="1" applyBorder="1" applyAlignment="1" applyProtection="1">
      <alignment horizontal="center"/>
    </xf>
    <xf numFmtId="0" fontId="34" fillId="0" borderId="27" xfId="0" applyFont="1" applyBorder="1" applyAlignment="1" applyProtection="1">
      <alignment horizontal="center"/>
    </xf>
    <xf numFmtId="0" fontId="34" fillId="0" borderId="28" xfId="0" applyFont="1" applyBorder="1" applyAlignment="1" applyProtection="1">
      <alignment horizontal="center"/>
    </xf>
    <xf numFmtId="0" fontId="34" fillId="0" borderId="50" xfId="0" applyFont="1" applyFill="1" applyBorder="1" applyAlignment="1" applyProtection="1">
      <alignment horizontal="center" shrinkToFit="1"/>
    </xf>
    <xf numFmtId="0" fontId="34" fillId="0" borderId="27" xfId="0" applyFont="1" applyFill="1" applyBorder="1" applyAlignment="1" applyProtection="1">
      <alignment horizontal="center" shrinkToFit="1"/>
    </xf>
    <xf numFmtId="0" fontId="34" fillId="0" borderId="28" xfId="0" applyFont="1" applyFill="1" applyBorder="1" applyAlignment="1" applyProtection="1">
      <alignment horizontal="center" shrinkToFit="1"/>
    </xf>
    <xf numFmtId="0" fontId="17" fillId="0" borderId="0" xfId="0" applyFont="1" applyFill="1" applyBorder="1" applyAlignment="1" applyProtection="1">
      <alignment horizontal="center" shrinkToFit="1"/>
      <protection locked="0"/>
    </xf>
    <xf numFmtId="0" fontId="0" fillId="3" borderId="85"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wrapText="1"/>
      <protection locked="0"/>
    </xf>
    <xf numFmtId="0" fontId="0" fillId="0" borderId="86"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74" xfId="0" applyFill="1" applyBorder="1" applyAlignment="1">
      <alignment horizontal="center" vertical="center"/>
    </xf>
    <xf numFmtId="0" fontId="0" fillId="0" borderId="61" xfId="0" applyFill="1" applyBorder="1" applyAlignment="1">
      <alignment horizontal="center" vertical="center"/>
    </xf>
    <xf numFmtId="0" fontId="0" fillId="0" borderId="52" xfId="0" applyFill="1" applyBorder="1" applyAlignment="1">
      <alignment horizontal="right" vertical="center"/>
    </xf>
    <xf numFmtId="0" fontId="0" fillId="0" borderId="84" xfId="0" applyFill="1" applyBorder="1" applyAlignment="1">
      <alignment horizontal="right" vertical="center"/>
    </xf>
    <xf numFmtId="0" fontId="0" fillId="0" borderId="74" xfId="0" applyFill="1" applyBorder="1" applyAlignment="1" applyProtection="1">
      <alignment horizontal="center" vertical="center"/>
    </xf>
    <xf numFmtId="0" fontId="0" fillId="0" borderId="61" xfId="0" applyFill="1" applyBorder="1" applyAlignment="1" applyProtection="1">
      <alignment horizontal="center" vertical="center"/>
    </xf>
    <xf numFmtId="0" fontId="10" fillId="0" borderId="0" xfId="0" applyFont="1" applyFill="1" applyAlignment="1">
      <alignment horizontal="center" vertical="center"/>
    </xf>
    <xf numFmtId="0" fontId="58" fillId="0" borderId="0" xfId="0" applyFont="1" applyFill="1" applyAlignment="1">
      <alignment vertical="center" wrapText="1"/>
    </xf>
    <xf numFmtId="0" fontId="10" fillId="0" borderId="0" xfId="0" applyFont="1" applyFill="1" applyAlignment="1" applyProtection="1">
      <alignment horizontal="center" vertical="center"/>
    </xf>
    <xf numFmtId="0" fontId="0" fillId="0" borderId="52" xfId="0" applyFill="1" applyBorder="1" applyAlignment="1" applyProtection="1">
      <alignment horizontal="right" vertical="center"/>
    </xf>
    <xf numFmtId="0" fontId="0" fillId="0" borderId="84" xfId="0" applyFill="1" applyBorder="1" applyAlignment="1" applyProtection="1">
      <alignment horizontal="right" vertical="center"/>
    </xf>
    <xf numFmtId="0" fontId="0" fillId="0" borderId="85"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0" fontId="0" fillId="0" borderId="86" xfId="0" applyFill="1" applyBorder="1" applyAlignment="1" applyProtection="1">
      <alignment horizontal="center" vertical="center" wrapText="1"/>
    </xf>
    <xf numFmtId="0" fontId="0" fillId="0" borderId="82" xfId="0" applyFill="1" applyBorder="1" applyAlignment="1" applyProtection="1">
      <alignment horizontal="center" vertical="center" wrapText="1"/>
    </xf>
    <xf numFmtId="0" fontId="23" fillId="0" borderId="0" xfId="0" applyFont="1" applyFill="1" applyAlignment="1">
      <alignment vertical="center"/>
    </xf>
    <xf numFmtId="0" fontId="34" fillId="3" borderId="0"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3" fillId="0" borderId="5" xfId="2" applyFont="1" applyFill="1" applyBorder="1" applyAlignment="1">
      <alignment vertical="center"/>
    </xf>
    <xf numFmtId="0" fontId="22" fillId="3" borderId="0" xfId="0" applyFont="1" applyFill="1" applyBorder="1" applyAlignment="1" applyProtection="1">
      <alignment horizontal="center" vertical="center"/>
      <protection locked="0"/>
    </xf>
    <xf numFmtId="0" fontId="22" fillId="3" borderId="0" xfId="0" applyFont="1" applyFill="1" applyBorder="1" applyAlignment="1" applyProtection="1">
      <alignment vertical="top" wrapText="1"/>
      <protection locked="0"/>
    </xf>
    <xf numFmtId="0" fontId="9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0" borderId="0" xfId="0" applyFont="1" applyFill="1" applyBorder="1" applyAlignment="1" applyProtection="1">
      <alignment horizontal="center" vertical="center"/>
      <protection locked="0"/>
    </xf>
    <xf numFmtId="0" fontId="22" fillId="3" borderId="0" xfId="0" applyFont="1" applyFill="1" applyBorder="1" applyAlignment="1" applyProtection="1">
      <alignment horizontal="left" vertical="top" wrapText="1"/>
      <protection locked="0"/>
    </xf>
    <xf numFmtId="0" fontId="6" fillId="0" borderId="3" xfId="1" applyFont="1" applyFill="1" applyBorder="1" applyAlignment="1" applyProtection="1">
      <alignment vertical="top" wrapText="1" shrinkToFit="1"/>
      <protection locked="0"/>
    </xf>
    <xf numFmtId="0" fontId="6" fillId="0" borderId="48" xfId="1" applyFont="1" applyFill="1" applyBorder="1" applyAlignment="1" applyProtection="1">
      <alignment vertical="top" wrapText="1" shrinkToFit="1"/>
      <protection locked="0"/>
    </xf>
    <xf numFmtId="0" fontId="33" fillId="0" borderId="106" xfId="1" applyFont="1" applyBorder="1" applyAlignment="1" applyProtection="1">
      <alignment vertical="top" wrapText="1"/>
    </xf>
    <xf numFmtId="0" fontId="33" fillId="0" borderId="66" xfId="1" applyFont="1" applyBorder="1" applyAlignment="1" applyProtection="1">
      <alignment vertical="top" wrapText="1"/>
    </xf>
    <xf numFmtId="0" fontId="6" fillId="0" borderId="38" xfId="1" applyFont="1" applyBorder="1" applyAlignment="1" applyProtection="1">
      <alignment horizontal="center" vertical="center" wrapText="1"/>
    </xf>
    <xf numFmtId="0" fontId="6" fillId="0" borderId="32" xfId="1" applyFont="1" applyBorder="1" applyAlignment="1" applyProtection="1">
      <alignment horizontal="center" vertical="center" wrapText="1"/>
    </xf>
    <xf numFmtId="0" fontId="6" fillId="0" borderId="108" xfId="1" applyFont="1" applyBorder="1" applyAlignment="1" applyProtection="1">
      <alignment horizontal="center" vertical="center" wrapText="1"/>
    </xf>
    <xf numFmtId="0" fontId="6" fillId="0" borderId="0" xfId="1" applyFont="1" applyFill="1" applyBorder="1" applyAlignment="1" applyProtection="1">
      <alignment horizontal="center" vertical="top" textRotation="255" wrapText="1"/>
    </xf>
    <xf numFmtId="0" fontId="6" fillId="0" borderId="6" xfId="1" applyFont="1" applyFill="1" applyBorder="1" applyAlignment="1" applyProtection="1">
      <alignment horizontal="center" vertical="top" textRotation="255" wrapText="1"/>
    </xf>
    <xf numFmtId="0" fontId="6" fillId="0" borderId="1" xfId="1" applyFont="1" applyFill="1" applyBorder="1" applyAlignment="1" applyProtection="1">
      <alignment horizontal="center" vertical="top" textRotation="255" wrapText="1"/>
    </xf>
    <xf numFmtId="0" fontId="6" fillId="0" borderId="6" xfId="1" applyFont="1" applyFill="1" applyBorder="1" applyAlignment="1" applyProtection="1">
      <alignment horizontal="left" vertical="top" wrapText="1"/>
    </xf>
    <xf numFmtId="0" fontId="6" fillId="0" borderId="1" xfId="1" applyFont="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vertical="top" wrapText="1"/>
    </xf>
    <xf numFmtId="0" fontId="6" fillId="0" borderId="20"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6" fillId="0" borderId="25" xfId="1" applyFont="1" applyFill="1" applyBorder="1" applyAlignment="1" applyProtection="1">
      <alignment horizontal="left" vertical="top" wrapText="1"/>
    </xf>
    <xf numFmtId="0" fontId="6" fillId="0" borderId="20" xfId="1" applyFont="1" applyFill="1" applyBorder="1" applyAlignment="1" applyProtection="1">
      <alignment horizontal="center" vertical="top" textRotation="255" wrapText="1"/>
    </xf>
    <xf numFmtId="0" fontId="6" fillId="0" borderId="35" xfId="1" applyFont="1" applyFill="1" applyBorder="1" applyAlignment="1" applyProtection="1">
      <alignment horizontal="center" vertical="top" textRotation="255" wrapText="1"/>
    </xf>
    <xf numFmtId="0" fontId="6" fillId="0" borderId="25" xfId="1" applyFont="1" applyFill="1" applyBorder="1" applyAlignment="1" applyProtection="1">
      <alignment horizontal="center" vertical="top" textRotation="255" wrapText="1"/>
    </xf>
    <xf numFmtId="0" fontId="6" fillId="0" borderId="129" xfId="1" applyFont="1" applyFill="1" applyBorder="1" applyAlignment="1" applyProtection="1">
      <alignment horizontal="center" vertical="top" textRotation="255" wrapText="1"/>
    </xf>
    <xf numFmtId="0" fontId="6" fillId="0" borderId="29" xfId="1" applyFont="1" applyFill="1" applyBorder="1" applyAlignment="1" applyProtection="1">
      <alignment horizontal="center" vertical="top" textRotation="255" wrapText="1"/>
    </xf>
    <xf numFmtId="0" fontId="6" fillId="0" borderId="21" xfId="1" applyFont="1" applyFill="1" applyBorder="1" applyAlignment="1" applyProtection="1">
      <alignment horizontal="left" vertical="top" wrapText="1"/>
    </xf>
    <xf numFmtId="0" fontId="6" fillId="0" borderId="39" xfId="1" applyFont="1" applyFill="1" applyBorder="1" applyAlignment="1" applyProtection="1">
      <alignment horizontal="left" vertical="top" wrapText="1"/>
    </xf>
    <xf numFmtId="0" fontId="6" fillId="0" borderId="19" xfId="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6" fillId="0" borderId="135" xfId="1" applyFont="1" applyFill="1" applyBorder="1" applyAlignment="1" applyProtection="1">
      <alignment horizontal="left" vertical="top" wrapText="1"/>
    </xf>
    <xf numFmtId="0" fontId="6" fillId="0" borderId="155" xfId="1" applyFont="1" applyFill="1" applyBorder="1" applyAlignment="1" applyProtection="1">
      <alignment horizontal="left" vertical="top" wrapText="1"/>
    </xf>
    <xf numFmtId="0" fontId="6" fillId="0" borderId="129" xfId="1" applyFont="1" applyFill="1" applyBorder="1" applyAlignment="1" applyProtection="1">
      <alignment horizontal="left" vertical="top" wrapText="1"/>
    </xf>
    <xf numFmtId="0" fontId="6" fillId="0" borderId="29" xfId="1" applyFont="1" applyFill="1" applyBorder="1" applyAlignment="1" applyProtection="1">
      <alignment horizontal="left" vertical="top" wrapText="1"/>
    </xf>
    <xf numFmtId="0" fontId="6" fillId="0" borderId="6"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6" xfId="1" applyFont="1" applyFill="1" applyBorder="1" applyAlignment="1" applyProtection="1">
      <alignment vertical="top" wrapText="1"/>
    </xf>
    <xf numFmtId="0" fontId="6" fillId="0" borderId="49" xfId="1" applyFont="1" applyFill="1" applyBorder="1" applyAlignment="1" applyProtection="1">
      <alignment vertical="top" wrapText="1"/>
    </xf>
    <xf numFmtId="0" fontId="6" fillId="0" borderId="1" xfId="1" applyFont="1" applyFill="1" applyBorder="1" applyAlignment="1" applyProtection="1">
      <alignment vertical="top" wrapText="1" shrinkToFit="1"/>
      <protection locked="0"/>
    </xf>
    <xf numFmtId="0" fontId="6" fillId="0" borderId="47" xfId="1" applyFont="1" applyFill="1" applyBorder="1" applyAlignment="1" applyProtection="1">
      <alignment vertical="top" wrapText="1" shrinkToFit="1"/>
      <protection locked="0"/>
    </xf>
    <xf numFmtId="0" fontId="6" fillId="0" borderId="129" xfId="1" applyFont="1" applyFill="1" applyBorder="1" applyAlignment="1" applyProtection="1">
      <alignment vertical="top" wrapText="1" shrinkToFit="1"/>
    </xf>
    <xf numFmtId="0" fontId="6" fillId="0" borderId="130" xfId="1" applyFont="1" applyFill="1" applyBorder="1" applyAlignment="1" applyProtection="1">
      <alignment vertical="top" wrapText="1" shrinkToFit="1"/>
    </xf>
    <xf numFmtId="0" fontId="6" fillId="0" borderId="30" xfId="1" applyFont="1" applyFill="1" applyBorder="1" applyAlignment="1" applyProtection="1">
      <alignment horizontal="left" vertical="top" wrapText="1"/>
    </xf>
    <xf numFmtId="0" fontId="6" fillId="0" borderId="101" xfId="1" applyFont="1" applyFill="1" applyBorder="1" applyAlignment="1" applyProtection="1">
      <alignment horizontal="left" vertical="top" wrapText="1"/>
    </xf>
    <xf numFmtId="0" fontId="6" fillId="0" borderId="42" xfId="1" applyFont="1" applyFill="1" applyBorder="1" applyAlignment="1" applyProtection="1">
      <alignment horizontal="left" vertical="center" wrapText="1"/>
      <protection locked="0"/>
    </xf>
    <xf numFmtId="0" fontId="6" fillId="0" borderId="8"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left" vertical="center" wrapText="1"/>
      <protection locked="0"/>
    </xf>
    <xf numFmtId="0" fontId="6" fillId="0" borderId="0" xfId="1" applyFont="1" applyAlignment="1" applyProtection="1">
      <alignment horizontal="center" vertical="top" textRotation="255"/>
    </xf>
    <xf numFmtId="0" fontId="6" fillId="0" borderId="6" xfId="1" applyFont="1" applyBorder="1" applyAlignment="1" applyProtection="1">
      <alignment vertical="top"/>
    </xf>
    <xf numFmtId="0" fontId="6" fillId="0" borderId="3" xfId="1" applyFont="1" applyBorder="1" applyAlignment="1" applyProtection="1">
      <alignment horizontal="left" vertical="top" wrapText="1"/>
    </xf>
    <xf numFmtId="0" fontId="6" fillId="0" borderId="1" xfId="1" applyFont="1" applyFill="1" applyBorder="1" applyAlignment="1" applyProtection="1">
      <alignment horizontal="left" vertical="top"/>
    </xf>
    <xf numFmtId="0" fontId="6" fillId="0" borderId="1" xfId="1" applyFont="1" applyBorder="1" applyAlignment="1" applyProtection="1">
      <alignment horizontal="left" vertical="top"/>
    </xf>
    <xf numFmtId="0" fontId="6" fillId="0" borderId="3" xfId="1" applyFont="1" applyFill="1" applyBorder="1" applyAlignment="1" applyProtection="1">
      <alignment horizontal="center" vertical="top" textRotation="255" wrapText="1"/>
    </xf>
    <xf numFmtId="0" fontId="6" fillId="0" borderId="1" xfId="1" applyFont="1" applyBorder="1" applyAlignment="1" applyProtection="1">
      <alignment vertical="top" wrapText="1"/>
    </xf>
    <xf numFmtId="0" fontId="6" fillId="0" borderId="6" xfId="1" applyFont="1" applyBorder="1" applyAlignment="1" applyProtection="1">
      <alignment horizontal="left" vertical="top" wrapText="1"/>
    </xf>
    <xf numFmtId="0" fontId="6" fillId="0" borderId="47" xfId="1" applyFont="1" applyFill="1" applyBorder="1" applyAlignment="1" applyProtection="1">
      <alignment vertical="top" wrapText="1"/>
    </xf>
    <xf numFmtId="0" fontId="6" fillId="0" borderId="3" xfId="1" applyFont="1" applyBorder="1" applyAlignment="1" applyProtection="1">
      <alignment vertical="top" wrapText="1"/>
    </xf>
    <xf numFmtId="0" fontId="6" fillId="0" borderId="51" xfId="1" applyFont="1" applyBorder="1" applyAlignment="1" applyProtection="1">
      <alignment horizontal="center" vertical="center" wrapText="1"/>
    </xf>
    <xf numFmtId="0" fontId="6" fillId="3" borderId="51" xfId="1" applyFont="1" applyFill="1" applyBorder="1" applyAlignment="1" applyProtection="1">
      <alignment horizontal="center" vertical="center" wrapText="1"/>
      <protection locked="0"/>
    </xf>
    <xf numFmtId="0" fontId="6" fillId="2" borderId="51" xfId="1" applyFont="1" applyFill="1" applyBorder="1" applyAlignment="1" applyProtection="1">
      <alignment horizontal="center" vertical="center" wrapText="1"/>
    </xf>
    <xf numFmtId="0" fontId="6" fillId="0" borderId="51" xfId="1" applyFont="1" applyBorder="1" applyAlignment="1" applyProtection="1">
      <alignment vertical="center" wrapText="1"/>
    </xf>
    <xf numFmtId="0" fontId="6" fillId="0" borderId="78" xfId="1" applyFont="1" applyBorder="1" applyAlignment="1" applyProtection="1">
      <alignment horizontal="center" vertical="center" wrapText="1"/>
    </xf>
    <xf numFmtId="0" fontId="6" fillId="0" borderId="106" xfId="1" applyFont="1" applyBorder="1" applyAlignment="1" applyProtection="1">
      <alignment horizontal="center" vertical="center" wrapText="1"/>
    </xf>
    <xf numFmtId="0" fontId="6" fillId="0" borderId="66" xfId="1" applyFont="1" applyBorder="1" applyAlignment="1" applyProtection="1">
      <alignment horizontal="center" vertical="center" wrapText="1"/>
    </xf>
    <xf numFmtId="0" fontId="58" fillId="0" borderId="0" xfId="2" applyFont="1" applyAlignment="1" applyProtection="1">
      <alignment vertical="center"/>
    </xf>
    <xf numFmtId="0" fontId="19" fillId="0" borderId="78" xfId="1" applyFont="1" applyBorder="1" applyAlignment="1" applyProtection="1">
      <alignment vertical="top" wrapText="1"/>
    </xf>
    <xf numFmtId="0" fontId="19" fillId="0" borderId="106" xfId="1" applyFont="1" applyBorder="1" applyAlignment="1" applyProtection="1">
      <alignment vertical="top" wrapText="1"/>
    </xf>
    <xf numFmtId="0" fontId="19" fillId="0" borderId="66" xfId="1" applyFont="1" applyBorder="1" applyAlignment="1" applyProtection="1">
      <alignment vertical="top" wrapText="1"/>
    </xf>
    <xf numFmtId="0" fontId="6" fillId="0" borderId="1" xfId="1" applyFont="1" applyFill="1" applyBorder="1" applyAlignment="1" applyProtection="1">
      <alignment vertical="top" textRotation="255" wrapText="1"/>
    </xf>
    <xf numFmtId="0" fontId="6" fillId="0" borderId="1" xfId="1" applyFont="1" applyBorder="1" applyAlignment="1" applyProtection="1">
      <alignment vertical="top" textRotation="255" wrapText="1"/>
    </xf>
    <xf numFmtId="0" fontId="6" fillId="0" borderId="1" xfId="1" applyFont="1" applyBorder="1" applyAlignment="1" applyProtection="1">
      <alignment vertical="top"/>
    </xf>
    <xf numFmtId="0" fontId="6" fillId="0" borderId="47" xfId="1" applyFont="1" applyBorder="1" applyAlignment="1" applyProtection="1">
      <alignment vertical="center" wrapText="1"/>
    </xf>
    <xf numFmtId="0" fontId="6" fillId="0" borderId="48" xfId="1" applyFont="1" applyBorder="1" applyAlignment="1" applyProtection="1">
      <alignment vertical="center" wrapText="1"/>
    </xf>
    <xf numFmtId="0" fontId="6" fillId="0" borderId="110" xfId="1" applyFont="1" applyBorder="1" applyAlignment="1" applyProtection="1">
      <alignment horizontal="center" vertical="center" wrapText="1"/>
    </xf>
    <xf numFmtId="0" fontId="6" fillId="0" borderId="43" xfId="1" applyFont="1" applyBorder="1" applyAlignment="1" applyProtection="1">
      <alignment horizontal="center" vertical="center" wrapText="1"/>
    </xf>
    <xf numFmtId="0" fontId="6" fillId="0" borderId="42"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33" fillId="0" borderId="50" xfId="2" applyFont="1" applyFill="1" applyBorder="1" applyAlignment="1" applyProtection="1">
      <alignment horizontal="left" vertical="top" wrapText="1"/>
    </xf>
    <xf numFmtId="0" fontId="33" fillId="0" borderId="27" xfId="2" applyFont="1" applyFill="1" applyBorder="1" applyAlignment="1" applyProtection="1">
      <alignment horizontal="left" vertical="top" wrapText="1"/>
    </xf>
    <xf numFmtId="0" fontId="33" fillId="0" borderId="28" xfId="2"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indent="1"/>
    </xf>
    <xf numFmtId="0" fontId="58" fillId="0" borderId="0" xfId="2" applyFont="1" applyFill="1" applyBorder="1" applyAlignment="1" applyProtection="1">
      <alignment horizontal="left" vertical="top" wrapText="1" indent="1"/>
    </xf>
    <xf numFmtId="0" fontId="23" fillId="0" borderId="10" xfId="1" applyFont="1" applyFill="1" applyBorder="1" applyAlignment="1" applyProtection="1">
      <alignment horizontal="left" vertical="top" wrapText="1" indent="1"/>
    </xf>
    <xf numFmtId="0" fontId="33" fillId="0" borderId="38"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wrapText="1"/>
    </xf>
    <xf numFmtId="0" fontId="33" fillId="0" borderId="49" xfId="1" applyFont="1" applyFill="1" applyBorder="1" applyAlignment="1" applyProtection="1">
      <alignment horizontal="center" vertical="center" wrapText="1"/>
    </xf>
    <xf numFmtId="0" fontId="33" fillId="0" borderId="32" xfId="1" applyFont="1" applyFill="1" applyBorder="1" applyAlignment="1" applyProtection="1">
      <alignment horizontal="center" vertical="center" wrapText="1"/>
    </xf>
    <xf numFmtId="0" fontId="33" fillId="0" borderId="1" xfId="1" applyFont="1" applyFill="1" applyBorder="1" applyAlignment="1" applyProtection="1">
      <alignment horizontal="center" vertical="center" wrapText="1"/>
    </xf>
    <xf numFmtId="0" fontId="33" fillId="0" borderId="47" xfId="1" applyFont="1" applyFill="1" applyBorder="1" applyAlignment="1" applyProtection="1">
      <alignment horizontal="center" vertical="center" wrapText="1"/>
    </xf>
    <xf numFmtId="0" fontId="6" fillId="0" borderId="1" xfId="1" applyFont="1" applyBorder="1" applyAlignment="1" applyProtection="1">
      <alignment vertical="center" wrapText="1"/>
    </xf>
    <xf numFmtId="0" fontId="6" fillId="0" borderId="3" xfId="1" applyFont="1" applyBorder="1" applyAlignment="1" applyProtection="1">
      <alignment vertical="center" wrapText="1"/>
    </xf>
    <xf numFmtId="0" fontId="19" fillId="0" borderId="51" xfId="1" applyFont="1" applyBorder="1" applyAlignment="1" applyProtection="1">
      <alignment horizontal="center" vertical="center" wrapText="1"/>
    </xf>
    <xf numFmtId="0" fontId="58" fillId="0" borderId="0" xfId="1" applyFont="1" applyFill="1" applyBorder="1" applyAlignment="1" applyProtection="1">
      <alignment horizontal="left" vertical="top" wrapText="1" indent="1"/>
    </xf>
    <xf numFmtId="0" fontId="33" fillId="0" borderId="110" xfId="1" applyFont="1" applyBorder="1" applyAlignment="1" applyProtection="1">
      <alignment vertical="top" wrapText="1"/>
    </xf>
    <xf numFmtId="0" fontId="33" fillId="0" borderId="111" xfId="1" applyFont="1" applyBorder="1" applyAlignment="1" applyProtection="1">
      <alignment vertical="top" wrapText="1"/>
    </xf>
    <xf numFmtId="57" fontId="19" fillId="0" borderId="110" xfId="1" applyNumberFormat="1" applyFont="1" applyFill="1" applyBorder="1" applyAlignment="1" applyProtection="1">
      <alignment vertical="top" wrapText="1"/>
    </xf>
    <xf numFmtId="57" fontId="19" fillId="0" borderId="173" xfId="1" applyNumberFormat="1" applyFont="1" applyFill="1" applyBorder="1" applyAlignment="1" applyProtection="1">
      <alignment vertical="top" wrapText="1"/>
    </xf>
    <xf numFmtId="57" fontId="19" fillId="0" borderId="111" xfId="1" applyNumberFormat="1" applyFont="1" applyFill="1" applyBorder="1" applyAlignment="1" applyProtection="1">
      <alignment vertical="top" wrapText="1"/>
    </xf>
    <xf numFmtId="0" fontId="33" fillId="0" borderId="110" xfId="1" applyFont="1" applyFill="1" applyBorder="1" applyAlignment="1" applyProtection="1">
      <alignment vertical="top" wrapText="1"/>
    </xf>
    <xf numFmtId="0" fontId="33" fillId="0" borderId="43" xfId="1" applyFont="1" applyFill="1" applyBorder="1" applyAlignment="1" applyProtection="1">
      <alignment vertical="top" wrapText="1"/>
    </xf>
    <xf numFmtId="0" fontId="9" fillId="0" borderId="2" xfId="0" applyFont="1" applyFill="1" applyBorder="1" applyAlignment="1">
      <alignment vertical="center" wrapText="1"/>
    </xf>
    <xf numFmtId="0" fontId="23" fillId="0" borderId="0" xfId="0" applyFont="1" applyFill="1" applyAlignment="1">
      <alignment vertical="top" wrapText="1"/>
    </xf>
    <xf numFmtId="0" fontId="6" fillId="0" borderId="50" xfId="0" applyFont="1" applyFill="1" applyBorder="1" applyAlignment="1" applyProtection="1">
      <alignment horizontal="center" vertical="center" wrapText="1"/>
    </xf>
    <xf numFmtId="0" fontId="6" fillId="0" borderId="77" xfId="0" applyFont="1" applyFill="1" applyBorder="1" applyAlignment="1" applyProtection="1">
      <alignment horizontal="center" vertical="center" wrapText="1"/>
    </xf>
    <xf numFmtId="0" fontId="23" fillId="0" borderId="0" xfId="2" applyFont="1" applyFill="1" applyAlignment="1" applyProtection="1">
      <alignment vertical="center"/>
    </xf>
    <xf numFmtId="0" fontId="6" fillId="0" borderId="0" xfId="0" applyFont="1" applyFill="1" applyAlignment="1" applyProtection="1">
      <alignment horizontal="center" textRotation="255"/>
    </xf>
    <xf numFmtId="0" fontId="11" fillId="0" borderId="0" xfId="0" applyFont="1" applyFill="1" applyBorder="1" applyAlignment="1">
      <alignment horizontal="center" vertical="center" shrinkToFit="1"/>
    </xf>
    <xf numFmtId="0" fontId="11" fillId="0" borderId="4" xfId="0" applyFont="1" applyFill="1" applyBorder="1" applyAlignment="1">
      <alignment vertical="top" wrapText="1" shrinkToFit="1"/>
    </xf>
    <xf numFmtId="0" fontId="11" fillId="0" borderId="5" xfId="0" applyFont="1" applyFill="1" applyBorder="1" applyAlignment="1">
      <alignment vertical="top" wrapText="1" shrinkToFit="1"/>
    </xf>
    <xf numFmtId="0" fontId="11" fillId="0" borderId="17" xfId="0" applyFont="1" applyFill="1" applyBorder="1" applyAlignment="1">
      <alignment vertical="top" wrapText="1" shrinkToFit="1"/>
    </xf>
    <xf numFmtId="0" fontId="11" fillId="0" borderId="10" xfId="0" applyFont="1" applyFill="1" applyBorder="1" applyAlignment="1">
      <alignment vertical="top" wrapText="1" shrinkToFit="1"/>
    </xf>
    <xf numFmtId="0" fontId="11" fillId="0" borderId="0" xfId="0" applyFont="1" applyFill="1" applyBorder="1" applyAlignment="1">
      <alignment vertical="top" wrapText="1" shrinkToFit="1"/>
    </xf>
    <xf numFmtId="0" fontId="11" fillId="0" borderId="24" xfId="0" applyFont="1" applyFill="1" applyBorder="1" applyAlignment="1">
      <alignment vertical="top" wrapText="1" shrinkToFit="1"/>
    </xf>
    <xf numFmtId="0" fontId="11" fillId="0" borderId="13" xfId="0" applyFont="1" applyFill="1" applyBorder="1" applyAlignment="1">
      <alignment vertical="top" wrapText="1" shrinkToFit="1"/>
    </xf>
    <xf numFmtId="0" fontId="11" fillId="0" borderId="2" xfId="0" applyFont="1" applyFill="1" applyBorder="1" applyAlignment="1">
      <alignment vertical="top" wrapText="1" shrinkToFit="1"/>
    </xf>
    <xf numFmtId="0" fontId="11" fillId="0" borderId="26" xfId="0" applyFont="1" applyFill="1" applyBorder="1" applyAlignment="1">
      <alignment vertical="top" wrapText="1" shrinkToFit="1"/>
    </xf>
    <xf numFmtId="0" fontId="11" fillId="0" borderId="50" xfId="0" applyFont="1" applyFill="1" applyBorder="1" applyAlignment="1">
      <alignment horizontal="left" vertical="center" shrinkToFit="1"/>
    </xf>
    <xf numFmtId="0" fontId="11" fillId="0" borderId="27"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11" fillId="0" borderId="4"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23" fillId="0" borderId="0" xfId="2" applyFont="1" applyFill="1" applyAlignment="1">
      <alignment vertical="center"/>
    </xf>
    <xf numFmtId="0" fontId="22" fillId="0" borderId="94" xfId="0" applyFont="1" applyFill="1" applyBorder="1" applyAlignment="1">
      <alignment horizontal="center" vertical="center"/>
    </xf>
    <xf numFmtId="0" fontId="99" fillId="0" borderId="139" xfId="0" applyFont="1" applyFill="1" applyBorder="1" applyAlignment="1">
      <alignment horizontal="center" vertical="center" wrapText="1"/>
    </xf>
    <xf numFmtId="0" fontId="99" fillId="0" borderId="39" xfId="0" applyFont="1" applyFill="1" applyBorder="1" applyAlignment="1">
      <alignment horizontal="center" vertical="center" wrapText="1"/>
    </xf>
    <xf numFmtId="0" fontId="99" fillId="0" borderId="80" xfId="0" applyFont="1" applyFill="1" applyBorder="1" applyAlignment="1">
      <alignment horizontal="center" vertical="center" wrapText="1"/>
    </xf>
    <xf numFmtId="0" fontId="99" fillId="0" borderId="155" xfId="0" applyFont="1" applyFill="1" applyBorder="1" applyAlignment="1">
      <alignment horizontal="center" vertical="center" wrapText="1"/>
    </xf>
    <xf numFmtId="0" fontId="99" fillId="0" borderId="55"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57" xfId="0" applyFont="1" applyFill="1" applyBorder="1" applyAlignment="1">
      <alignment horizontal="center" vertical="center" wrapText="1"/>
    </xf>
    <xf numFmtId="0" fontId="99" fillId="0" borderId="154" xfId="0" applyFont="1" applyFill="1" applyBorder="1" applyAlignment="1">
      <alignment horizontal="center" vertical="center" wrapText="1"/>
    </xf>
    <xf numFmtId="0" fontId="22" fillId="0" borderId="90" xfId="0" applyFont="1" applyFill="1" applyBorder="1" applyAlignment="1">
      <alignment horizontal="center" vertical="center"/>
    </xf>
    <xf numFmtId="0" fontId="22" fillId="0" borderId="12" xfId="0" applyFont="1" applyFill="1" applyBorder="1" applyAlignment="1">
      <alignment horizontal="center" vertical="center"/>
    </xf>
    <xf numFmtId="0" fontId="11" fillId="0" borderId="157" xfId="0" applyFont="1" applyFill="1" applyBorder="1" applyAlignment="1">
      <alignment horizontal="center" vertical="center" textRotation="255" shrinkToFit="1"/>
    </xf>
    <xf numFmtId="0" fontId="11" fillId="0" borderId="158" xfId="0" applyFont="1" applyFill="1" applyBorder="1" applyAlignment="1">
      <alignment horizontal="center" vertical="center" textRotation="255" shrinkToFit="1"/>
    </xf>
    <xf numFmtId="0" fontId="11" fillId="0" borderId="89" xfId="0" applyFont="1" applyFill="1" applyBorder="1" applyAlignment="1">
      <alignment horizontal="center" vertical="center" shrinkToFit="1"/>
    </xf>
    <xf numFmtId="0" fontId="11" fillId="0" borderId="90" xfId="0" applyFont="1" applyFill="1" applyBorder="1" applyAlignment="1">
      <alignment horizontal="center" vertical="center" shrinkToFit="1"/>
    </xf>
    <xf numFmtId="0" fontId="11" fillId="0" borderId="156"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29" fillId="2" borderId="69" xfId="2" applyFont="1" applyFill="1" applyBorder="1" applyAlignment="1">
      <alignment horizontal="left" vertical="center" indent="1" shrinkToFit="1"/>
    </xf>
    <xf numFmtId="0" fontId="29" fillId="2" borderId="70" xfId="2" applyFont="1" applyFill="1" applyBorder="1" applyAlignment="1">
      <alignment horizontal="left" vertical="center" indent="1" shrinkToFit="1"/>
    </xf>
    <xf numFmtId="0" fontId="29" fillId="2" borderId="75" xfId="2" applyFont="1" applyFill="1" applyBorder="1" applyAlignment="1">
      <alignment horizontal="left" vertical="center" indent="1" shrinkToFit="1"/>
    </xf>
    <xf numFmtId="0" fontId="13" fillId="0" borderId="0" xfId="0" applyFont="1" applyFill="1" applyAlignment="1">
      <alignment horizontal="center" vertical="center"/>
    </xf>
    <xf numFmtId="0" fontId="8" fillId="0" borderId="0" xfId="0" applyFont="1" applyFill="1" applyBorder="1" applyAlignment="1" applyProtection="1">
      <alignment horizontal="left" vertical="top" wrapText="1" shrinkToFit="1"/>
      <protection locked="0"/>
    </xf>
    <xf numFmtId="0" fontId="34" fillId="0" borderId="0" xfId="0" applyFont="1" applyFill="1" applyBorder="1" applyAlignment="1" applyProtection="1">
      <alignment horizontal="center"/>
    </xf>
    <xf numFmtId="0" fontId="34" fillId="0" borderId="12" xfId="0" applyFont="1" applyFill="1" applyBorder="1" applyAlignment="1" applyProtection="1">
      <alignment horizontal="left" shrinkToFit="1"/>
    </xf>
    <xf numFmtId="0" fontId="34" fillId="0" borderId="22" xfId="0" applyFont="1" applyFill="1" applyBorder="1" applyAlignment="1" applyProtection="1">
      <alignment horizontal="center" shrinkToFit="1"/>
      <protection locked="0"/>
    </xf>
    <xf numFmtId="0" fontId="34" fillId="0" borderId="2" xfId="0" applyFont="1" applyFill="1" applyBorder="1" applyAlignment="1" applyProtection="1"/>
    <xf numFmtId="0" fontId="34" fillId="0" borderId="15" xfId="0" applyFont="1" applyFill="1" applyBorder="1" applyAlignment="1" applyProtection="1">
      <alignment horizontal="left" shrinkToFit="1"/>
    </xf>
    <xf numFmtId="0" fontId="34" fillId="0" borderId="0" xfId="0" applyFont="1" applyFill="1" applyBorder="1" applyAlignment="1" applyProtection="1">
      <alignment horizontal="center" shrinkToFit="1"/>
    </xf>
    <xf numFmtId="0" fontId="34" fillId="0" borderId="0" xfId="0" applyFont="1" applyFill="1" applyBorder="1" applyAlignment="1" applyProtection="1">
      <alignment horizontal="center" shrinkToFit="1"/>
      <protection locked="0"/>
    </xf>
    <xf numFmtId="0" fontId="4" fillId="0" borderId="0" xfId="0" applyFont="1" applyFill="1" applyBorder="1" applyAlignment="1" applyProtection="1">
      <alignment horizontal="center" shrinkToFit="1"/>
      <protection locked="0"/>
    </xf>
    <xf numFmtId="0" fontId="34" fillId="0" borderId="12" xfId="0" applyFont="1" applyFill="1" applyBorder="1" applyAlignment="1" applyProtection="1">
      <alignment horizontal="center" shrinkToFit="1"/>
    </xf>
    <xf numFmtId="176" fontId="34" fillId="0" borderId="0" xfId="0" applyNumberFormat="1" applyFont="1" applyFill="1" applyBorder="1" applyAlignment="1" applyProtection="1">
      <alignment horizontal="right" shrinkToFit="1"/>
    </xf>
    <xf numFmtId="0" fontId="34" fillId="0" borderId="22" xfId="0" applyFont="1" applyFill="1" applyBorder="1" applyAlignment="1" applyProtection="1">
      <alignment horizontal="left" shrinkToFit="1"/>
    </xf>
    <xf numFmtId="0" fontId="34" fillId="0" borderId="34" xfId="0" applyFont="1" applyFill="1" applyBorder="1" applyAlignment="1" applyProtection="1">
      <alignment horizontal="center"/>
    </xf>
    <xf numFmtId="0" fontId="34" fillId="0" borderId="34" xfId="0" applyFont="1" applyFill="1" applyBorder="1" applyAlignment="1" applyProtection="1">
      <alignment shrinkToFit="1"/>
    </xf>
    <xf numFmtId="0" fontId="34" fillId="0" borderId="2" xfId="0" applyFont="1" applyFill="1" applyBorder="1" applyAlignment="1" applyProtection="1">
      <alignment horizontal="center"/>
    </xf>
    <xf numFmtId="0" fontId="8" fillId="0" borderId="0" xfId="0" applyFont="1" applyFill="1" applyBorder="1" applyAlignment="1" applyProtection="1">
      <alignment horizontal="left" vertical="top" wrapText="1"/>
    </xf>
    <xf numFmtId="0" fontId="34" fillId="0" borderId="36" xfId="0" applyFont="1" applyFill="1" applyBorder="1" applyAlignment="1" applyProtection="1">
      <alignment horizontal="center" shrinkToFit="1"/>
      <protection locked="0"/>
    </xf>
    <xf numFmtId="0" fontId="34" fillId="0" borderId="67" xfId="0" applyFont="1" applyFill="1" applyBorder="1" applyAlignment="1" applyProtection="1">
      <alignment horizontal="center" shrinkToFit="1"/>
      <protection locked="0"/>
    </xf>
    <xf numFmtId="0" fontId="34" fillId="0" borderId="11" xfId="0" applyFont="1" applyFill="1" applyBorder="1" applyAlignment="1" applyProtection="1">
      <alignment horizontal="center" shrinkToFit="1"/>
      <protection locked="0"/>
    </xf>
    <xf numFmtId="0" fontId="34" fillId="0" borderId="12" xfId="0" applyFont="1" applyFill="1" applyBorder="1" applyAlignment="1" applyProtection="1">
      <alignment horizontal="center" shrinkToFit="1"/>
      <protection locked="0"/>
    </xf>
    <xf numFmtId="177" fontId="34" fillId="0" borderId="11" xfId="0" applyNumberFormat="1" applyFont="1" applyFill="1" applyBorder="1" applyAlignment="1" applyProtection="1">
      <alignment shrinkToFit="1"/>
      <protection locked="0"/>
    </xf>
    <xf numFmtId="177" fontId="34" fillId="0" borderId="12" xfId="0" applyNumberFormat="1" applyFont="1" applyFill="1" applyBorder="1" applyAlignment="1" applyProtection="1">
      <alignment shrinkToFit="1"/>
      <protection locked="0"/>
    </xf>
    <xf numFmtId="177" fontId="34" fillId="0" borderId="67" xfId="0" applyNumberFormat="1" applyFont="1" applyFill="1" applyBorder="1" applyAlignment="1" applyProtection="1">
      <alignment shrinkToFit="1"/>
      <protection locked="0"/>
    </xf>
    <xf numFmtId="0" fontId="34" fillId="0" borderId="40" xfId="0" applyFont="1" applyFill="1" applyBorder="1" applyAlignment="1" applyProtection="1">
      <alignment horizontal="center" shrinkToFit="1"/>
      <protection locked="0"/>
    </xf>
    <xf numFmtId="0" fontId="34" fillId="0" borderId="29" xfId="0" applyFont="1" applyFill="1" applyBorder="1" applyAlignment="1" applyProtection="1">
      <alignment horizontal="center" shrinkToFit="1"/>
      <protection locked="0"/>
    </xf>
    <xf numFmtId="0" fontId="34" fillId="0" borderId="30" xfId="0" applyFont="1" applyFill="1" applyBorder="1" applyAlignment="1" applyProtection="1">
      <alignment horizontal="center" shrinkToFit="1"/>
      <protection locked="0"/>
    </xf>
    <xf numFmtId="0" fontId="34" fillId="0" borderId="101" xfId="0" applyFont="1" applyFill="1" applyBorder="1" applyAlignment="1" applyProtection="1">
      <alignment horizontal="center" shrinkToFit="1"/>
      <protection locked="0"/>
    </xf>
    <xf numFmtId="0" fontId="34" fillId="0" borderId="34" xfId="0" applyFont="1" applyFill="1" applyBorder="1" applyAlignment="1" applyProtection="1">
      <alignment horizontal="center" shrinkToFit="1"/>
      <protection locked="0"/>
    </xf>
    <xf numFmtId="177" fontId="34" fillId="0" borderId="29" xfId="0" applyNumberFormat="1" applyFont="1" applyFill="1" applyBorder="1" applyAlignment="1" applyProtection="1">
      <alignment shrinkToFit="1"/>
      <protection locked="0"/>
    </xf>
    <xf numFmtId="0" fontId="6" fillId="0" borderId="0" xfId="0" applyFont="1" applyFill="1" applyBorder="1" applyAlignment="1" applyProtection="1">
      <alignment horizontal="left" vertical="top" wrapText="1"/>
    </xf>
    <xf numFmtId="0" fontId="34" fillId="0" borderId="2" xfId="0" applyFont="1" applyFill="1" applyBorder="1" applyAlignment="1" applyProtection="1">
      <alignment horizontal="center" shrinkToFit="1"/>
    </xf>
    <xf numFmtId="0" fontId="34" fillId="0" borderId="14" xfId="0" applyFont="1" applyFill="1" applyBorder="1" applyAlignment="1" applyProtection="1">
      <alignment horizontal="center" shrinkToFit="1"/>
      <protection locked="0"/>
    </xf>
    <xf numFmtId="0" fontId="34" fillId="0" borderId="87" xfId="0" applyFont="1" applyFill="1" applyBorder="1" applyAlignment="1" applyProtection="1">
      <alignment horizontal="center" shrinkToFit="1"/>
      <protection locked="0"/>
    </xf>
    <xf numFmtId="0" fontId="34" fillId="0" borderId="15" xfId="0" applyFont="1" applyFill="1" applyBorder="1" applyAlignment="1" applyProtection="1">
      <alignment horizontal="center" shrinkToFit="1"/>
      <protection locked="0"/>
    </xf>
    <xf numFmtId="0" fontId="34" fillId="0" borderId="2" xfId="0" applyFont="1" applyFill="1" applyBorder="1" applyAlignment="1" applyProtection="1">
      <alignment shrinkToFit="1"/>
    </xf>
    <xf numFmtId="176" fontId="34" fillId="0" borderId="2" xfId="0" applyNumberFormat="1" applyFont="1" applyFill="1" applyBorder="1" applyAlignment="1" applyProtection="1">
      <alignment horizontal="right" shrinkToFit="1"/>
    </xf>
    <xf numFmtId="177" fontId="34" fillId="0" borderId="27" xfId="0" applyNumberFormat="1" applyFont="1" applyFill="1" applyBorder="1" applyAlignment="1" applyProtection="1">
      <alignment shrinkToFit="1"/>
      <protection locked="0"/>
    </xf>
    <xf numFmtId="177" fontId="34" fillId="0" borderId="77" xfId="0" applyNumberFormat="1" applyFont="1" applyFill="1" applyBorder="1" applyAlignment="1" applyProtection="1">
      <alignment shrinkToFit="1"/>
      <protection locked="0"/>
    </xf>
    <xf numFmtId="177" fontId="34" fillId="0" borderId="14" xfId="0" applyNumberFormat="1" applyFont="1" applyFill="1" applyBorder="1" applyAlignment="1" applyProtection="1">
      <alignment shrinkToFit="1"/>
      <protection locked="0"/>
    </xf>
    <xf numFmtId="177" fontId="34" fillId="0" borderId="15" xfId="0" applyNumberFormat="1" applyFont="1" applyFill="1" applyBorder="1" applyAlignment="1" applyProtection="1">
      <alignment shrinkToFit="1"/>
      <protection locked="0"/>
    </xf>
    <xf numFmtId="177" fontId="34" fillId="0" borderId="87" xfId="0" applyNumberFormat="1" applyFont="1" applyFill="1" applyBorder="1" applyAlignment="1" applyProtection="1">
      <alignment shrinkToFit="1"/>
      <protection locked="0"/>
    </xf>
    <xf numFmtId="0" fontId="34" fillId="0" borderId="41" xfId="0" applyFont="1" applyFill="1" applyBorder="1" applyAlignment="1" applyProtection="1">
      <alignment horizontal="center" shrinkToFit="1"/>
      <protection locked="0"/>
    </xf>
    <xf numFmtId="176" fontId="34" fillId="0" borderId="0" xfId="0" applyNumberFormat="1" applyFont="1" applyFill="1" applyBorder="1" applyAlignment="1" applyProtection="1">
      <alignment horizontal="right"/>
    </xf>
    <xf numFmtId="0" fontId="34" fillId="0" borderId="44" xfId="0" applyFont="1" applyFill="1" applyBorder="1" applyAlignment="1" applyProtection="1">
      <alignment horizontal="center" shrinkToFit="1"/>
    </xf>
    <xf numFmtId="0" fontId="34" fillId="0" borderId="45" xfId="0" applyFont="1" applyFill="1" applyBorder="1" applyAlignment="1" applyProtection="1">
      <alignment horizontal="center" shrinkToFit="1"/>
    </xf>
    <xf numFmtId="0" fontId="34" fillId="0" borderId="37" xfId="0" applyFont="1" applyFill="1" applyBorder="1" applyAlignment="1" applyProtection="1">
      <alignment horizontal="center" shrinkToFit="1"/>
    </xf>
    <xf numFmtId="0" fontId="34" fillId="0" borderId="77" xfId="0" applyFont="1" applyFill="1" applyBorder="1" applyAlignment="1" applyProtection="1">
      <alignment horizontal="center" shrinkToFit="1"/>
    </xf>
    <xf numFmtId="0" fontId="34" fillId="0" borderId="46" xfId="0" applyFont="1" applyFill="1" applyBorder="1" applyAlignment="1" applyProtection="1">
      <alignment horizontal="center" shrinkToFit="1"/>
    </xf>
    <xf numFmtId="176" fontId="34" fillId="0" borderId="2" xfId="0" applyNumberFormat="1" applyFont="1" applyFill="1" applyBorder="1" applyAlignment="1" applyProtection="1">
      <alignment horizontal="right"/>
    </xf>
    <xf numFmtId="0" fontId="6" fillId="0" borderId="62" xfId="0" applyFont="1" applyFill="1" applyBorder="1" applyAlignment="1" applyProtection="1">
      <alignment horizontal="center" vertical="center" shrinkToFit="1"/>
    </xf>
    <xf numFmtId="0" fontId="6" fillId="0" borderId="63" xfId="0" applyFont="1" applyFill="1" applyBorder="1" applyAlignment="1" applyProtection="1">
      <alignment horizontal="center" vertical="center" shrinkToFit="1"/>
    </xf>
    <xf numFmtId="0" fontId="6" fillId="0" borderId="94" xfId="0" applyFont="1" applyFill="1" applyBorder="1" applyAlignment="1" applyProtection="1">
      <alignment horizontal="center" vertical="center" shrinkToFit="1"/>
    </xf>
    <xf numFmtId="178" fontId="34" fillId="0" borderId="93" xfId="0" applyNumberFormat="1" applyFont="1" applyFill="1" applyBorder="1" applyAlignment="1" applyProtection="1">
      <alignment horizontal="center" vertical="center"/>
    </xf>
    <xf numFmtId="178" fontId="34" fillId="0" borderId="63" xfId="0" applyNumberFormat="1" applyFont="1" applyFill="1" applyBorder="1" applyAlignment="1" applyProtection="1">
      <alignment horizontal="center" vertical="center"/>
    </xf>
    <xf numFmtId="179" fontId="34" fillId="0" borderId="63" xfId="0" applyNumberFormat="1"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34" xfId="0" applyFont="1" applyFill="1" applyBorder="1" applyAlignment="1" applyProtection="1">
      <alignment horizontal="left" shrinkToFi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shrinkToFit="1"/>
      <protection locked="0"/>
    </xf>
    <xf numFmtId="0" fontId="6" fillId="0" borderId="2" xfId="0" applyFont="1" applyFill="1" applyBorder="1" applyAlignment="1" applyProtection="1">
      <alignment horizontal="left" vertical="top" shrinkToFit="1"/>
      <protection locked="0"/>
    </xf>
    <xf numFmtId="0" fontId="14" fillId="0" borderId="50"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51" fillId="0" borderId="51" xfId="0" applyFont="1" applyBorder="1" applyAlignment="1">
      <alignment horizontal="center" vertical="center"/>
    </xf>
    <xf numFmtId="0" fontId="51" fillId="0" borderId="113" xfId="0" applyFont="1" applyBorder="1" applyAlignment="1">
      <alignment horizontal="center" vertical="center"/>
    </xf>
    <xf numFmtId="0" fontId="14" fillId="0" borderId="51" xfId="0" applyFont="1" applyBorder="1" applyAlignment="1">
      <alignment vertical="center" wrapText="1"/>
    </xf>
    <xf numFmtId="0" fontId="34" fillId="0" borderId="51" xfId="1" applyFont="1" applyFill="1" applyBorder="1" applyAlignment="1" applyProtection="1">
      <alignment horizontal="center" vertical="center" wrapText="1"/>
    </xf>
    <xf numFmtId="0" fontId="34" fillId="0" borderId="50" xfId="1" applyFont="1" applyBorder="1" applyAlignment="1" applyProtection="1">
      <alignment horizontal="center" vertical="center" wrapText="1"/>
    </xf>
    <xf numFmtId="0" fontId="34" fillId="0" borderId="27" xfId="1" applyFont="1" applyBorder="1" applyAlignment="1" applyProtection="1">
      <alignment horizontal="center" vertical="center" wrapText="1"/>
    </xf>
    <xf numFmtId="0" fontId="34" fillId="0" borderId="51" xfId="1" applyFont="1" applyBorder="1" applyAlignment="1" applyProtection="1">
      <alignment horizontal="center" vertical="center" wrapText="1"/>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51" fillId="0" borderId="17" xfId="0" applyFont="1" applyBorder="1" applyAlignment="1">
      <alignment horizontal="center" vertical="center"/>
    </xf>
    <xf numFmtId="0" fontId="51" fillId="0" borderId="10" xfId="0" applyFont="1" applyBorder="1" applyAlignment="1">
      <alignment horizontal="center" vertical="center"/>
    </xf>
    <xf numFmtId="0" fontId="51" fillId="0" borderId="0" xfId="0" applyFont="1" applyBorder="1" applyAlignment="1">
      <alignment horizontal="center" vertical="center"/>
    </xf>
    <xf numFmtId="0" fontId="51" fillId="0" borderId="24" xfId="0" applyFont="1" applyBorder="1" applyAlignment="1">
      <alignment horizontal="center" vertical="center"/>
    </xf>
    <xf numFmtId="0" fontId="51" fillId="0" borderId="13" xfId="0" applyFont="1" applyBorder="1" applyAlignment="1">
      <alignment horizontal="center" vertical="center"/>
    </xf>
    <xf numFmtId="0" fontId="51" fillId="0" borderId="2" xfId="0" applyFont="1" applyBorder="1" applyAlignment="1">
      <alignment horizontal="center" vertical="center"/>
    </xf>
    <xf numFmtId="0" fontId="51" fillId="0" borderId="26" xfId="0" applyFont="1" applyBorder="1" applyAlignment="1">
      <alignment horizontal="center"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17" xfId="0" applyFont="1" applyFill="1" applyBorder="1" applyAlignment="1">
      <alignment vertical="center"/>
    </xf>
    <xf numFmtId="0" fontId="14" fillId="0" borderId="43" xfId="0" applyFont="1" applyBorder="1" applyAlignment="1">
      <alignment vertical="center" wrapText="1"/>
    </xf>
    <xf numFmtId="56" fontId="6" fillId="3" borderId="45" xfId="0" quotePrefix="1" applyNumberFormat="1" applyFont="1" applyFill="1" applyBorder="1" applyAlignment="1" applyProtection="1">
      <alignment horizontal="left" vertical="center" wrapText="1"/>
      <protection locked="0"/>
    </xf>
    <xf numFmtId="0" fontId="6" fillId="3" borderId="45" xfId="0" quotePrefix="1"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cellStyles>
  <dxfs count="236">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ont>
        <b/>
        <i val="0"/>
        <color rgb="FFFF0000"/>
      </font>
    </dxf>
    <dxf>
      <font>
        <color theme="0"/>
      </font>
      <fill>
        <patternFill>
          <bgColor rgb="FFFF0000"/>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ill>
        <patternFill>
          <bgColor rgb="FFFFFF00"/>
        </patternFill>
      </fill>
    </dxf>
    <dxf>
      <fill>
        <patternFill patternType="none">
          <bgColor auto="1"/>
        </patternFill>
      </fill>
    </dxf>
    <dxf>
      <fill>
        <patternFill>
          <bgColor theme="8" tint="0.79998168889431442"/>
        </patternFill>
      </fill>
    </dxf>
    <dxf>
      <fill>
        <patternFill>
          <bgColor rgb="FFFFFF00"/>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color theme="3"/>
      </font>
      <fill>
        <patternFill>
          <bgColor theme="8" tint="0.79998168889431442"/>
        </patternFill>
      </fill>
    </dxf>
    <dxf>
      <font>
        <color theme="3"/>
      </font>
      <fill>
        <patternFill>
          <bgColor theme="8" tint="0.79998168889431442"/>
        </patternFill>
      </fill>
    </dxf>
  </dxfs>
  <tableStyles count="0" defaultTableStyle="TableStyleMedium2" defaultPivotStyle="PivotStyleLight16"/>
  <colors>
    <mruColors>
      <color rgb="FFF7EAE9"/>
      <color rgb="FF4F81BD"/>
      <color rgb="FFEDF7F9"/>
      <color rgb="FFF0F8FA"/>
      <color rgb="FFFFFFFF"/>
      <color rgb="FF000000"/>
      <color rgb="FF8064A2"/>
      <color rgb="FF4BACC6"/>
      <color rgb="FFB9CDE5"/>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B15C予定有" lockText="1" noThreeD="1"/>
</file>

<file path=xl/ctrlProps/ctrlProp10.xml><?xml version="1.0" encoding="utf-8"?>
<formControlPr xmlns="http://schemas.microsoft.com/office/spreadsheetml/2009/9/main" objectType="CheckBox" fmlaLink="B15C予定無" lockText="1" noThreeD="1"/>
</file>

<file path=xl/ctrlProps/ctrlProp100.xml><?xml version="1.0" encoding="utf-8"?>
<formControlPr xmlns="http://schemas.microsoft.com/office/spreadsheetml/2009/9/main" objectType="CheckBox" fmlaLink="H1C全面打診歴無" lockText="1" noThreeD="1"/>
</file>

<file path=xl/ctrlProps/ctrlProp101.xml><?xml version="1.0" encoding="utf-8"?>
<formControlPr xmlns="http://schemas.microsoft.com/office/spreadsheetml/2009/9/main" objectType="CheckBox" fmlaLink="H1Cタイル改修完了" lockText="1" noThreeD="1"/>
</file>

<file path=xl/ctrlProps/ctrlProp102.xml><?xml version="1.0" encoding="utf-8"?>
<formControlPr xmlns="http://schemas.microsoft.com/office/spreadsheetml/2009/9/main" objectType="CheckBox" fmlaLink="H1Cタイル改修予定有" lockText="1" noThreeD="1"/>
</file>

<file path=xl/ctrlProps/ctrlProp103.xml><?xml version="1.0" encoding="utf-8"?>
<formControlPr xmlns="http://schemas.microsoft.com/office/spreadsheetml/2009/9/main" objectType="CheckBox" fmlaLink="H1C全面打診NG" lockText="1" noThreeD="1"/>
</file>

<file path=xl/ctrlProps/ctrlProp104.xml><?xml version="1.0" encoding="utf-8"?>
<formControlPr xmlns="http://schemas.microsoft.com/office/spreadsheetml/2009/9/main" objectType="CheckBox" fmlaLink="H1Cタイル改修未定"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24C性能耐火"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H6機械換気有" lockText="1" noThreeD="1"/>
</file>

<file path=xl/ctrlProps/ctrlProp117.xml><?xml version="1.0" encoding="utf-8"?>
<formControlPr xmlns="http://schemas.microsoft.com/office/spreadsheetml/2009/9/main" objectType="CheckBox" fmlaLink="H6機械換気無" lockText="1" noThreeD="1"/>
</file>

<file path=xl/ctrlProps/ctrlProp118.xml><?xml version="1.0" encoding="utf-8"?>
<formControlPr xmlns="http://schemas.microsoft.com/office/spreadsheetml/2009/9/main" objectType="CheckBox" fmlaLink="H6機械排煙有" lockText="1" noThreeD="1"/>
</file>

<file path=xl/ctrlProps/ctrlProp119.xml><?xml version="1.0" encoding="utf-8"?>
<formControlPr xmlns="http://schemas.microsoft.com/office/spreadsheetml/2009/9/main" objectType="CheckBox" fmlaLink="H6機械排煙無" lockText="1" noThreeD="1"/>
</file>

<file path=xl/ctrlProps/ctrlProp12.xml><?xml version="1.0" encoding="utf-8"?>
<formControlPr xmlns="http://schemas.microsoft.com/office/spreadsheetml/2009/9/main" objectType="CheckBox" fmlaLink="B24C性能防火" lockText="1" noThreeD="1"/>
</file>

<file path=xl/ctrlProps/ctrlProp120.xml><?xml version="1.0" encoding="utf-8"?>
<formControlPr xmlns="http://schemas.microsoft.com/office/spreadsheetml/2009/9/main" objectType="CheckBox" fmlaLink="H6非常照明有" lockText="1" noThreeD="1"/>
</file>

<file path=xl/ctrlProps/ctrlProp121.xml><?xml version="1.0" encoding="utf-8"?>
<formControlPr xmlns="http://schemas.microsoft.com/office/spreadsheetml/2009/9/main" objectType="CheckBox" fmlaLink="H6非常照明無" lockText="1" noThreeD="1"/>
</file>

<file path=xl/ctrlProps/ctrlProp122.xml><?xml version="1.0" encoding="utf-8"?>
<formControlPr xmlns="http://schemas.microsoft.com/office/spreadsheetml/2009/9/main" objectType="CheckBox" fmlaLink="H6防火設備有" lockText="1" noThreeD="1"/>
</file>

<file path=xl/ctrlProps/ctrlProp123.xml><?xml version="1.0" encoding="utf-8"?>
<formControlPr xmlns="http://schemas.microsoft.com/office/spreadsheetml/2009/9/main" objectType="CheckBox" fmlaLink="H6防火設備対象外" lockText="1" noThreeD="1"/>
</file>

<file path=xl/ctrlProps/ctrlProp124.xml><?xml version="1.0" encoding="utf-8"?>
<formControlPr xmlns="http://schemas.microsoft.com/office/spreadsheetml/2009/9/main" objectType="CheckBox" fmlaLink="H6防火設備無"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H1C全面打診OK" lockText="1" noThreeD="1"/>
</file>

<file path=xl/ctrlProps/ctrlProp13.xml><?xml version="1.0" encoding="utf-8"?>
<formControlPr xmlns="http://schemas.microsoft.com/office/spreadsheetml/2009/9/main" objectType="CheckBox" fmlaLink="B24C性能区画" lockText="1" noThreeD="1"/>
</file>

<file path=xl/ctrlProps/ctrlProp130.xml><?xml version="1.0" encoding="utf-8"?>
<formControlPr xmlns="http://schemas.microsoft.com/office/spreadsheetml/2009/9/main" objectType="CheckBox" fmlaLink="H1C部分打診NG" lockText="1" noThreeD="1"/>
</file>

<file path=xl/ctrlProps/ctrlProp131.xml><?xml version="1.0" encoding="utf-8"?>
<formControlPr xmlns="http://schemas.microsoft.com/office/spreadsheetml/2009/9/main" objectType="CheckBox" fmlaLink="H1C部分打診OK" lockText="1" noThreeD="1"/>
</file>

<file path=xl/ctrlProps/ctrlProp132.xml><?xml version="1.0" encoding="utf-8"?>
<formControlPr xmlns="http://schemas.microsoft.com/office/spreadsheetml/2009/9/main" objectType="CheckBox" fmlaLink="H1C部分打診特記" lockText="1" noThreeD="1"/>
</file>

<file path=xl/ctrlProps/ctrlProp133.xml><?xml version="1.0" encoding="utf-8"?>
<formControlPr xmlns="http://schemas.microsoft.com/office/spreadsheetml/2009/9/main" objectType="CheckBox" fmlaLink="H1C全面打診履歴" lockText="1" noThreeD="1"/>
</file>

<file path=xl/ctrlProps/ctrlProp134.xml><?xml version="1.0" encoding="utf-8"?>
<formControlPr xmlns="http://schemas.microsoft.com/office/spreadsheetml/2009/9/main" objectType="CheckBox" fmlaLink="H1Cタイル10年未満" lockText="1" noThreeD="1"/>
</file>

<file path=xl/ctrlProps/ctrlProp135.xml><?xml version="1.0" encoding="utf-8"?>
<formControlPr xmlns="http://schemas.microsoft.com/office/spreadsheetml/2009/9/main" objectType="CheckBox" fmlaLink="H1Cタイル10から13年" lockText="1" noThreeD="1"/>
</file>

<file path=xl/ctrlProps/ctrlProp136.xml><?xml version="1.0" encoding="utf-8"?>
<formControlPr xmlns="http://schemas.microsoft.com/office/spreadsheetml/2009/9/main" objectType="CheckBox" fmlaLink="H1Cタイル13年以上" lockText="1" noThreeD="1"/>
</file>

<file path=xl/ctrlProps/ctrlProp137.xml><?xml version="1.0" encoding="utf-8"?>
<formControlPr xmlns="http://schemas.microsoft.com/office/spreadsheetml/2009/9/main" objectType="CheckBox" fmlaLink="H1Cタイル改修予定無"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24C性能階"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24C性能全館"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B15C予定有" lockText="1" noThreeD="1"/>
</file>

<file path=xl/ctrlProps/ctrlProp154.xml><?xml version="1.0" encoding="utf-8"?>
<formControlPr xmlns="http://schemas.microsoft.com/office/spreadsheetml/2009/9/main" objectType="CheckBox" fmlaLink="B21C防火防火" lockText="1" noThreeD="1"/>
</file>

<file path=xl/ctrlProps/ctrlProp155.xml><?xml version="1.0" encoding="utf-8"?>
<formControlPr xmlns="http://schemas.microsoft.com/office/spreadsheetml/2009/9/main" objectType="CheckBox" fmlaLink="B21C防火準防火" lockText="1" noThreeD="1"/>
</file>

<file path=xl/ctrlProps/ctrlProp156.xml><?xml version="1.0" encoding="utf-8"?>
<formControlPr xmlns="http://schemas.microsoft.com/office/spreadsheetml/2009/9/main" objectType="CheckBox" fmlaLink="B21C防火その他" lockText="1" noThreeD="1"/>
</file>

<file path=xl/ctrlProps/ctrlProp157.xml><?xml version="1.0" encoding="utf-8"?>
<formControlPr xmlns="http://schemas.microsoft.com/office/spreadsheetml/2009/9/main" objectType="CheckBox" fmlaLink="B21C防火なし" lockText="1" noThreeD="1"/>
</file>

<file path=xl/ctrlProps/ctrlProp158.xml><?xml version="1.0" encoding="utf-8"?>
<formControlPr xmlns="http://schemas.microsoft.com/office/spreadsheetml/2009/9/main" objectType="CheckBox" fmlaLink="B22C構造RC" lockText="1" noThreeD="1"/>
</file>

<file path=xl/ctrlProps/ctrlProp159.xml><?xml version="1.0" encoding="utf-8"?>
<formControlPr xmlns="http://schemas.microsoft.com/office/spreadsheetml/2009/9/main" objectType="CheckBox" fmlaLink="B22C構造SRC" lockText="1" noThreeD="1"/>
</file>

<file path=xl/ctrlProps/ctrlProp16.xml><?xml version="1.0" encoding="utf-8"?>
<formControlPr xmlns="http://schemas.microsoft.com/office/spreadsheetml/2009/9/main" objectType="CheckBox" fmlaLink="B24C性能その他" lockText="1" noThreeD="1"/>
</file>

<file path=xl/ctrlProps/ctrlProp160.xml><?xml version="1.0" encoding="utf-8"?>
<formControlPr xmlns="http://schemas.microsoft.com/office/spreadsheetml/2009/9/main" objectType="CheckBox" fmlaLink="B22C構造S" lockText="1" noThreeD="1"/>
</file>

<file path=xl/ctrlProps/ctrlProp161.xml><?xml version="1.0" encoding="utf-8"?>
<formControlPr xmlns="http://schemas.microsoft.com/office/spreadsheetml/2009/9/main" objectType="CheckBox" fmlaLink="B22C構造その他" lockText="1" noThreeD="1"/>
</file>

<file path=xl/ctrlProps/ctrlProp162.xml><?xml version="1.0" encoding="utf-8"?>
<formControlPr xmlns="http://schemas.microsoft.com/office/spreadsheetml/2009/9/main" objectType="CheckBox" fmlaLink="B15C予定無" lockText="1" noThreeD="1"/>
</file>

<file path=xl/ctrlProps/ctrlProp163.xml><?xml version="1.0" encoding="utf-8"?>
<formControlPr xmlns="http://schemas.microsoft.com/office/spreadsheetml/2009/9/main" objectType="CheckBox" fmlaLink="B23C面積別紙" lockText="1" noThreeD="1"/>
</file>

<file path=xl/ctrlProps/ctrlProp164.xml><?xml version="1.0" encoding="utf-8"?>
<formControlPr xmlns="http://schemas.microsoft.com/office/spreadsheetml/2009/9/main" objectType="CheckBox" fmlaLink="B31C前回実施" lockText="1" noThreeD="1"/>
</file>

<file path=xl/ctrlProps/ctrlProp165.xml><?xml version="1.0" encoding="utf-8"?>
<formControlPr xmlns="http://schemas.microsoft.com/office/spreadsheetml/2009/9/main" objectType="CheckBox" fmlaLink="B31C設備実施" lockText="1" noThreeD="1"/>
</file>

<file path=xl/ctrlProps/ctrlProp166.xml><?xml version="1.0" encoding="utf-8"?>
<formControlPr xmlns="http://schemas.microsoft.com/office/spreadsheetml/2009/9/main" objectType="CheckBox" fmlaLink="B31C昇降機実施" lockText="1" noThreeD="1"/>
</file>

<file path=xl/ctrlProps/ctrlProp167.xml><?xml version="1.0" encoding="utf-8"?>
<formControlPr xmlns="http://schemas.microsoft.com/office/spreadsheetml/2009/9/main" objectType="CheckBox" fmlaLink="B31C防火実施" lockText="1" noThreeD="1"/>
</file>

<file path=xl/ctrlProps/ctrlProp168.xml><?xml version="1.0" encoding="utf-8"?>
<formControlPr xmlns="http://schemas.microsoft.com/office/spreadsheetml/2009/9/main" objectType="CheckBox" fmlaLink="B35C不具合有" lockText="1" noThreeD="1"/>
</file>

<file path=xl/ctrlProps/ctrlProp169.xml><?xml version="1.0" encoding="utf-8"?>
<formControlPr xmlns="http://schemas.microsoft.com/office/spreadsheetml/2009/9/main" objectType="CheckBox" fmlaLink="B35C不具合無" lockText="1" noThreeD="1"/>
</file>

<file path=xl/ctrlProps/ctrlProp17.xml><?xml version="1.0" encoding="utf-8"?>
<formControlPr xmlns="http://schemas.microsoft.com/office/spreadsheetml/2009/9/main" objectType="CheckBox" fmlaLink="B23C面積別紙" lockText="1" noThreeD="1"/>
</file>

<file path=xl/ctrlProps/ctrlProp170.xml><?xml version="1.0" encoding="utf-8"?>
<formControlPr xmlns="http://schemas.microsoft.com/office/spreadsheetml/2009/9/main" objectType="CheckBox" fmlaLink="B35C不具合記録有" lockText="1" noThreeD="1"/>
</file>

<file path=xl/ctrlProps/ctrlProp171.xml><?xml version="1.0" encoding="utf-8"?>
<formControlPr xmlns="http://schemas.microsoft.com/office/spreadsheetml/2009/9/main" objectType="CheckBox" fmlaLink="B35C不具合記録無" lockText="1" noThreeD="1"/>
</file>

<file path=xl/ctrlProps/ctrlProp172.xml><?xml version="1.0" encoding="utf-8"?>
<formControlPr xmlns="http://schemas.microsoft.com/office/spreadsheetml/2009/9/main" objectType="CheckBox" fmlaLink="B35C不具合改善済" lockText="1" noThreeD="1"/>
</file>

<file path=xl/ctrlProps/ctrlProp173.xml><?xml version="1.0" encoding="utf-8"?>
<formControlPr xmlns="http://schemas.microsoft.com/office/spreadsheetml/2009/9/main" objectType="CheckBox" fmlaLink="B35C不具合改善予定有" lockText="1" noThreeD="1"/>
</file>

<file path=xl/ctrlProps/ctrlProp174.xml><?xml version="1.0" encoding="utf-8"?>
<formControlPr xmlns="http://schemas.microsoft.com/office/spreadsheetml/2009/9/main" objectType="CheckBox" fmlaLink="B35C不具合改善予定無" lockText="1" noThreeD="1"/>
</file>

<file path=xl/ctrlProps/ctrlProp175.xml><?xml version="1.0" encoding="utf-8"?>
<formControlPr xmlns="http://schemas.microsoft.com/office/spreadsheetml/2009/9/main" objectType="CheckBox" fmlaLink="B24C性能耐火" lockText="1" noThreeD="1"/>
</file>

<file path=xl/ctrlProps/ctrlProp176.xml><?xml version="1.0" encoding="utf-8"?>
<formControlPr xmlns="http://schemas.microsoft.com/office/spreadsheetml/2009/9/main" objectType="CheckBox" fmlaLink="B24C性能防火" lockText="1" noThreeD="1"/>
</file>

<file path=xl/ctrlProps/ctrlProp177.xml><?xml version="1.0" encoding="utf-8"?>
<formControlPr xmlns="http://schemas.microsoft.com/office/spreadsheetml/2009/9/main" objectType="CheckBox" fmlaLink="B24C性能区画" lockText="1" noThreeD="1"/>
</file>

<file path=xl/ctrlProps/ctrlProp178.xml><?xml version="1.0" encoding="utf-8"?>
<formControlPr xmlns="http://schemas.microsoft.com/office/spreadsheetml/2009/9/main" objectType="CheckBox" fmlaLink="B24C性能階" lockText="1" noThreeD="1"/>
</file>

<file path=xl/ctrlProps/ctrlProp179.xml><?xml version="1.0" encoding="utf-8"?>
<formControlPr xmlns="http://schemas.microsoft.com/office/spreadsheetml/2009/9/main" objectType="CheckBox" fmlaLink="B24C性能全館" lockText="1" noThreeD="1"/>
</file>

<file path=xl/ctrlProps/ctrlProp18.xml><?xml version="1.0" encoding="utf-8"?>
<formControlPr xmlns="http://schemas.microsoft.com/office/spreadsheetml/2009/9/main" objectType="CheckBox" fmlaLink="B26C直近確認図書有" lockText="1" noThreeD="1"/>
</file>

<file path=xl/ctrlProps/ctrlProp180.xml><?xml version="1.0" encoding="utf-8"?>
<formControlPr xmlns="http://schemas.microsoft.com/office/spreadsheetml/2009/9/main" objectType="CheckBox" fmlaLink="B24C性能その他" lockText="1" noThreeD="1"/>
</file>

<file path=xl/ctrlProps/ctrlProp181.xml><?xml version="1.0" encoding="utf-8"?>
<formControlPr xmlns="http://schemas.microsoft.com/office/spreadsheetml/2009/9/main" objectType="CheckBox" fmlaLink="B23C面積別紙" lockText="1" noThreeD="1"/>
</file>

<file path=xl/ctrlProps/ctrlProp182.xml><?xml version="1.0" encoding="utf-8"?>
<formControlPr xmlns="http://schemas.microsoft.com/office/spreadsheetml/2009/9/main" objectType="CheckBox" fmlaLink="B23C面積別紙" lockText="1" noThreeD="1"/>
</file>

<file path=xl/ctrlProps/ctrlProp183.xml><?xml version="1.0" encoding="utf-8"?>
<formControlPr xmlns="http://schemas.microsoft.com/office/spreadsheetml/2009/9/main" objectType="CheckBox" fmlaLink="B31C設備未実施" lockText="1" noThreeD="1"/>
</file>

<file path=xl/ctrlProps/ctrlProp184.xml><?xml version="1.0" encoding="utf-8"?>
<formControlPr xmlns="http://schemas.microsoft.com/office/spreadsheetml/2009/9/main" objectType="CheckBox" fmlaLink="B31C昇降機未実施" lockText="1" noThreeD="1"/>
</file>

<file path=xl/ctrlProps/ctrlProp185.xml><?xml version="1.0" encoding="utf-8"?>
<formControlPr xmlns="http://schemas.microsoft.com/office/spreadsheetml/2009/9/main" objectType="CheckBox" fmlaLink="B31C防火未実施" lockText="1" noThreeD="1"/>
</file>

<file path=xl/ctrlProps/ctrlProp186.xml><?xml version="1.0" encoding="utf-8"?>
<formControlPr xmlns="http://schemas.microsoft.com/office/spreadsheetml/2009/9/main" objectType="CheckBox" fmlaLink="B31C前回未実施" lockText="1" noThreeD="1"/>
</file>

<file path=xl/ctrlProps/ctrlProp187.xml><?xml version="1.0" encoding="utf-8"?>
<formControlPr xmlns="http://schemas.microsoft.com/office/spreadsheetml/2009/9/main" objectType="CheckBox" fmlaLink="B26C直近確認図書有" lockText="1" noThreeD="1"/>
</file>

<file path=xl/ctrlProps/ctrlProp188.xml><?xml version="1.0" encoding="utf-8"?>
<formControlPr xmlns="http://schemas.microsoft.com/office/spreadsheetml/2009/9/main" objectType="CheckBox" fmlaLink="B26C直近確認図書無" lockText="1" noThreeD="1"/>
</file>

<file path=xl/ctrlProps/ctrlProp189.xml><?xml version="1.0" encoding="utf-8"?>
<formControlPr xmlns="http://schemas.microsoft.com/office/spreadsheetml/2009/9/main" objectType="CheckBox" fmlaLink="B26C直近確認有" lockText="1" noThreeD="1"/>
</file>

<file path=xl/ctrlProps/ctrlProp19.xml><?xml version="1.0" encoding="utf-8"?>
<formControlPr xmlns="http://schemas.microsoft.com/office/spreadsheetml/2009/9/main" objectType="CheckBox" fmlaLink="B26C直近確認図書無" lockText="1" noThreeD="1"/>
</file>

<file path=xl/ctrlProps/ctrlProp190.xml><?xml version="1.0" encoding="utf-8"?>
<formControlPr xmlns="http://schemas.microsoft.com/office/spreadsheetml/2009/9/main" objectType="CheckBox" fmlaLink="B26C直近確認無" lockText="1" noThreeD="1"/>
</file>

<file path=xl/ctrlProps/ctrlProp191.xml><?xml version="1.0" encoding="utf-8"?>
<formControlPr xmlns="http://schemas.microsoft.com/office/spreadsheetml/2009/9/main" objectType="CheckBox" fmlaLink="B26C直近確認主事" lockText="1" noThreeD="1"/>
</file>

<file path=xl/ctrlProps/ctrlProp192.xml><?xml version="1.0" encoding="utf-8"?>
<formControlPr xmlns="http://schemas.microsoft.com/office/spreadsheetml/2009/9/main" objectType="CheckBox" fmlaLink="B26C直近確認機関" lockText="1" noThreeD="1"/>
</file>

<file path=xl/ctrlProps/ctrlProp193.xml><?xml version="1.0" encoding="utf-8"?>
<formControlPr xmlns="http://schemas.microsoft.com/office/spreadsheetml/2009/9/main" objectType="CheckBox" fmlaLink="B26C直近検査図書有" lockText="1" noThreeD="1"/>
</file>

<file path=xl/ctrlProps/ctrlProp194.xml><?xml version="1.0" encoding="utf-8"?>
<formControlPr xmlns="http://schemas.microsoft.com/office/spreadsheetml/2009/9/main" objectType="CheckBox" fmlaLink="B26C直近検査図書無" lockText="1" noThreeD="1"/>
</file>

<file path=xl/ctrlProps/ctrlProp195.xml><?xml version="1.0" encoding="utf-8"?>
<formControlPr xmlns="http://schemas.microsoft.com/office/spreadsheetml/2009/9/main" objectType="CheckBox" fmlaLink="B26C直近検査有" lockText="1" noThreeD="1"/>
</file>

<file path=xl/ctrlProps/ctrlProp196.xml><?xml version="1.0" encoding="utf-8"?>
<formControlPr xmlns="http://schemas.microsoft.com/office/spreadsheetml/2009/9/main" objectType="CheckBox" fmlaLink="B26C直近検査無" lockText="1" noThreeD="1"/>
</file>

<file path=xl/ctrlProps/ctrlProp197.xml><?xml version="1.0" encoding="utf-8"?>
<formControlPr xmlns="http://schemas.microsoft.com/office/spreadsheetml/2009/9/main" objectType="CheckBox" fmlaLink="B26C直近検査主事" lockText="1" noThreeD="1"/>
</file>

<file path=xl/ctrlProps/ctrlProp198.xml><?xml version="1.0" encoding="utf-8"?>
<formControlPr xmlns="http://schemas.microsoft.com/office/spreadsheetml/2009/9/main" objectType="CheckBox" fmlaLink="B26C直近検査機関" lockText="1" noThreeD="1"/>
</file>

<file path=xl/ctrlProps/ctrlProp199.xml><?xml version="1.0" encoding="utf-8"?>
<formControlPr xmlns="http://schemas.microsoft.com/office/spreadsheetml/2009/9/main" objectType="CheckBox" fmlaLink="B26C直近確認図面有" lockText="1" noThreeD="1"/>
</file>

<file path=xl/ctrlProps/ctrlProp2.xml><?xml version="1.0" encoding="utf-8"?>
<formControlPr xmlns="http://schemas.microsoft.com/office/spreadsheetml/2009/9/main" objectType="CheckBox" fmlaLink="B21C防火防火" lockText="1" noThreeD="1"/>
</file>

<file path=xl/ctrlProps/ctrlProp20.xml><?xml version="1.0" encoding="utf-8"?>
<formControlPr xmlns="http://schemas.microsoft.com/office/spreadsheetml/2009/9/main" objectType="CheckBox" fmlaLink="B26C直近確認有" lockText="1" noThreeD="1"/>
</file>

<file path=xl/ctrlProps/ctrlProp200.xml><?xml version="1.0" encoding="utf-8"?>
<formControlPr xmlns="http://schemas.microsoft.com/office/spreadsheetml/2009/9/main" objectType="CheckBox" fmlaLink="B26C準則有" lockText="1" noThreeD="1"/>
</file>

<file path=xl/ctrlProps/ctrlProp201.xml><?xml version="1.0" encoding="utf-8"?>
<formControlPr xmlns="http://schemas.microsoft.com/office/spreadsheetml/2009/9/main" objectType="CheckBox" fmlaLink="B26C準則無" lockText="1" noThreeD="1"/>
</file>

<file path=xl/ctrlProps/ctrlProp202.xml><?xml version="1.0" encoding="utf-8"?>
<formControlPr xmlns="http://schemas.microsoft.com/office/spreadsheetml/2009/9/main" objectType="CheckBox" fmlaLink="B26C前回有" lockText="1" noThreeD="1"/>
</file>

<file path=xl/ctrlProps/ctrlProp203.xml><?xml version="1.0" encoding="utf-8"?>
<formControlPr xmlns="http://schemas.microsoft.com/office/spreadsheetml/2009/9/main" objectType="CheckBox" fmlaLink="G61C前回調査" lockText="1" noThreeD="1"/>
</file>

<file path=xl/ctrlProps/ctrlProp204.xml><?xml version="1.0" encoding="utf-8"?>
<formControlPr xmlns="http://schemas.microsoft.com/office/spreadsheetml/2009/9/main" objectType="CheckBox" fmlaLink="B15C既存不適格" lockText="1" noThreeD="1"/>
</file>

<file path=xl/ctrlProps/ctrlProp205.xml><?xml version="1.0" encoding="utf-8"?>
<formControlPr xmlns="http://schemas.microsoft.com/office/spreadsheetml/2009/9/main" objectType="CheckBox" fmlaLink="概要書A添付" lockText="1" noThreeD="1"/>
</file>

<file path=xl/ctrlProps/ctrlProp206.xml><?xml version="1.0" encoding="utf-8"?>
<formControlPr xmlns="http://schemas.microsoft.com/office/spreadsheetml/2009/9/main" objectType="CheckBox" fmlaLink="概要書B添付" lockText="1" noThreeD="1"/>
</file>

<file path=xl/ctrlProps/ctrlProp21.xml><?xml version="1.0" encoding="utf-8"?>
<formControlPr xmlns="http://schemas.microsoft.com/office/spreadsheetml/2009/9/main" objectType="CheckBox" fmlaLink="B26C直近確認無" lockText="1" noThreeD="1"/>
</file>

<file path=xl/ctrlProps/ctrlProp22.xml><?xml version="1.0" encoding="utf-8"?>
<formControlPr xmlns="http://schemas.microsoft.com/office/spreadsheetml/2009/9/main" objectType="CheckBox" fmlaLink="B26C直近確認主事" lockText="1" noThreeD="1"/>
</file>

<file path=xl/ctrlProps/ctrlProp23.xml><?xml version="1.0" encoding="utf-8"?>
<formControlPr xmlns="http://schemas.microsoft.com/office/spreadsheetml/2009/9/main" objectType="CheckBox" fmlaLink="B26C直近確認機関" lockText="1" noThreeD="1"/>
</file>

<file path=xl/ctrlProps/ctrlProp24.xml><?xml version="1.0" encoding="utf-8"?>
<formControlPr xmlns="http://schemas.microsoft.com/office/spreadsheetml/2009/9/main" objectType="CheckBox" fmlaLink="B26C直近検査図書有" lockText="1" noThreeD="1"/>
</file>

<file path=xl/ctrlProps/ctrlProp25.xml><?xml version="1.0" encoding="utf-8"?>
<formControlPr xmlns="http://schemas.microsoft.com/office/spreadsheetml/2009/9/main" objectType="CheckBox" fmlaLink="B26C直近検査図書無" lockText="1" noThreeD="1"/>
</file>

<file path=xl/ctrlProps/ctrlProp26.xml><?xml version="1.0" encoding="utf-8"?>
<formControlPr xmlns="http://schemas.microsoft.com/office/spreadsheetml/2009/9/main" objectType="CheckBox" fmlaLink="B26C直近検査有" lockText="1" noThreeD="1"/>
</file>

<file path=xl/ctrlProps/ctrlProp27.xml><?xml version="1.0" encoding="utf-8"?>
<formControlPr xmlns="http://schemas.microsoft.com/office/spreadsheetml/2009/9/main" objectType="CheckBox" fmlaLink="B26C直近検査無" lockText="1" noThreeD="1"/>
</file>

<file path=xl/ctrlProps/ctrlProp28.xml><?xml version="1.0" encoding="utf-8"?>
<formControlPr xmlns="http://schemas.microsoft.com/office/spreadsheetml/2009/9/main" objectType="CheckBox" fmlaLink="B26C直近検査機関" lockText="1" noThreeD="1"/>
</file>

<file path=xl/ctrlProps/ctrlProp29.xml><?xml version="1.0" encoding="utf-8"?>
<formControlPr xmlns="http://schemas.microsoft.com/office/spreadsheetml/2009/9/main" objectType="CheckBox" fmlaLink="B26C初回確認図書有" lockText="1" noThreeD="1"/>
</file>

<file path=xl/ctrlProps/ctrlProp3.xml><?xml version="1.0" encoding="utf-8"?>
<formControlPr xmlns="http://schemas.microsoft.com/office/spreadsheetml/2009/9/main" objectType="CheckBox" fmlaLink="B21C防火準防火" lockText="1" noThreeD="1"/>
</file>

<file path=xl/ctrlProps/ctrlProp30.xml><?xml version="1.0" encoding="utf-8"?>
<formControlPr xmlns="http://schemas.microsoft.com/office/spreadsheetml/2009/9/main" objectType="CheckBox" fmlaLink="B26C初回確認図書無" lockText="1" noThreeD="1"/>
</file>

<file path=xl/ctrlProps/ctrlProp31.xml><?xml version="1.0" encoding="utf-8"?>
<formControlPr xmlns="http://schemas.microsoft.com/office/spreadsheetml/2009/9/main" objectType="CheckBox" fmlaLink="B26C初回確認有" lockText="1" noThreeD="1"/>
</file>

<file path=xl/ctrlProps/ctrlProp32.xml><?xml version="1.0" encoding="utf-8"?>
<formControlPr xmlns="http://schemas.microsoft.com/office/spreadsheetml/2009/9/main" objectType="CheckBox" fmlaLink="B26C初回確認無" lockText="1" noThreeD="1"/>
</file>

<file path=xl/ctrlProps/ctrlProp33.xml><?xml version="1.0" encoding="utf-8"?>
<formControlPr xmlns="http://schemas.microsoft.com/office/spreadsheetml/2009/9/main" objectType="CheckBox" fmlaLink="B26C初回確認主事" lockText="1" noThreeD="1"/>
</file>

<file path=xl/ctrlProps/ctrlProp34.xml><?xml version="1.0" encoding="utf-8"?>
<formControlPr xmlns="http://schemas.microsoft.com/office/spreadsheetml/2009/9/main" objectType="CheckBox" fmlaLink="B26C初回確認機関" lockText="1" noThreeD="1"/>
</file>

<file path=xl/ctrlProps/ctrlProp35.xml><?xml version="1.0" encoding="utf-8"?>
<formControlPr xmlns="http://schemas.microsoft.com/office/spreadsheetml/2009/9/main" objectType="CheckBox" fmlaLink="B26C初回検査図書有" lockText="1" noThreeD="1"/>
</file>

<file path=xl/ctrlProps/ctrlProp36.xml><?xml version="1.0" encoding="utf-8"?>
<formControlPr xmlns="http://schemas.microsoft.com/office/spreadsheetml/2009/9/main" objectType="CheckBox" fmlaLink="B26C初回検査図書無" lockText="1" noThreeD="1"/>
</file>

<file path=xl/ctrlProps/ctrlProp37.xml><?xml version="1.0" encoding="utf-8"?>
<formControlPr xmlns="http://schemas.microsoft.com/office/spreadsheetml/2009/9/main" objectType="CheckBox" fmlaLink="B26C初回検査有" lockText="1" noThreeD="1"/>
</file>

<file path=xl/ctrlProps/ctrlProp38.xml><?xml version="1.0" encoding="utf-8"?>
<formControlPr xmlns="http://schemas.microsoft.com/office/spreadsheetml/2009/9/main" objectType="CheckBox" fmlaLink="B26C初回検査無" lockText="1" noThreeD="1"/>
</file>

<file path=xl/ctrlProps/ctrlProp39.xml><?xml version="1.0" encoding="utf-8"?>
<formControlPr xmlns="http://schemas.microsoft.com/office/spreadsheetml/2009/9/main" objectType="CheckBox" fmlaLink="B26C準則有" lockText="1" noThreeD="1"/>
</file>

<file path=xl/ctrlProps/ctrlProp4.xml><?xml version="1.0" encoding="utf-8"?>
<formControlPr xmlns="http://schemas.microsoft.com/office/spreadsheetml/2009/9/main" objectType="CheckBox" fmlaLink="B21C防火その他" lockText="1" noThreeD="1"/>
</file>

<file path=xl/ctrlProps/ctrlProp40.xml><?xml version="1.0" encoding="utf-8"?>
<formControlPr xmlns="http://schemas.microsoft.com/office/spreadsheetml/2009/9/main" objectType="CheckBox" fmlaLink="B26C準則無" lockText="1" noThreeD="1"/>
</file>

<file path=xl/ctrlProps/ctrlProp41.xml><?xml version="1.0" encoding="utf-8"?>
<formControlPr xmlns="http://schemas.microsoft.com/office/spreadsheetml/2009/9/main" objectType="CheckBox" fmlaLink="B26C前回有" lockText="1" noThreeD="1"/>
</file>

<file path=xl/ctrlProps/ctrlProp42.xml><?xml version="1.0" encoding="utf-8"?>
<formControlPr xmlns="http://schemas.microsoft.com/office/spreadsheetml/2009/9/main" objectType="CheckBox" fmlaLink="B26C前回無" lockText="1" noThreeD="1"/>
</file>

<file path=xl/ctrlProps/ctrlProp43.xml><?xml version="1.0" encoding="utf-8"?>
<formControlPr xmlns="http://schemas.microsoft.com/office/spreadsheetml/2009/9/main" objectType="CheckBox" fmlaLink="B31C前回実施" lockText="1" noThreeD="1"/>
</file>

<file path=xl/ctrlProps/ctrlProp44.xml><?xml version="1.0" encoding="utf-8"?>
<formControlPr xmlns="http://schemas.microsoft.com/office/spreadsheetml/2009/9/main" objectType="CheckBox" fmlaLink="B31C設備実施" lockText="1" noThreeD="1"/>
</file>

<file path=xl/ctrlProps/ctrlProp45.xml><?xml version="1.0" encoding="utf-8"?>
<formControlPr xmlns="http://schemas.microsoft.com/office/spreadsheetml/2009/9/main" objectType="CheckBox" fmlaLink="B31C設備未実施" lockText="1" noThreeD="1"/>
</file>

<file path=xl/ctrlProps/ctrlProp46.xml><?xml version="1.0" encoding="utf-8"?>
<formControlPr xmlns="http://schemas.microsoft.com/office/spreadsheetml/2009/9/main" objectType="CheckBox" fmlaLink="B31C昇降機実施" lockText="1" noThreeD="1"/>
</file>

<file path=xl/ctrlProps/ctrlProp47.xml><?xml version="1.0" encoding="utf-8"?>
<formControlPr xmlns="http://schemas.microsoft.com/office/spreadsheetml/2009/9/main" objectType="CheckBox" fmlaLink="B31C昇降機未実施" lockText="1" noThreeD="1"/>
</file>

<file path=xl/ctrlProps/ctrlProp48.xml><?xml version="1.0" encoding="utf-8"?>
<formControlPr xmlns="http://schemas.microsoft.com/office/spreadsheetml/2009/9/main" objectType="CheckBox" fmlaLink="B31C防火実施" lockText="1" noThreeD="1"/>
</file>

<file path=xl/ctrlProps/ctrlProp49.xml><?xml version="1.0" encoding="utf-8"?>
<formControlPr xmlns="http://schemas.microsoft.com/office/spreadsheetml/2009/9/main" objectType="CheckBox" fmlaLink="B31C防火未実施" lockText="1" noThreeD="1"/>
</file>

<file path=xl/ctrlProps/ctrlProp5.xml><?xml version="1.0" encoding="utf-8"?>
<formControlPr xmlns="http://schemas.microsoft.com/office/spreadsheetml/2009/9/main" objectType="CheckBox" fmlaLink="B21C防火なし" lockText="1" noThreeD="1"/>
</file>

<file path=xl/ctrlProps/ctrlProp50.xml><?xml version="1.0" encoding="utf-8"?>
<formControlPr xmlns="http://schemas.microsoft.com/office/spreadsheetml/2009/9/main" objectType="CheckBox" fmlaLink="B32C敷地改善有" lockText="1" noThreeD="1"/>
</file>

<file path=xl/ctrlProps/ctrlProp51.xml><?xml version="1.0" encoding="utf-8"?>
<formControlPr xmlns="http://schemas.microsoft.com/office/spreadsheetml/2009/9/main" objectType="CheckBox" fmlaLink="B32C敷地改善無" lockText="1" noThreeD="1"/>
</file>

<file path=xl/ctrlProps/ctrlProp52.xml><?xml version="1.0" encoding="utf-8"?>
<formControlPr xmlns="http://schemas.microsoft.com/office/spreadsheetml/2009/9/main" objectType="CheckBox" fmlaLink="B32C外部改善有" lockText="1" noThreeD="1"/>
</file>

<file path=xl/ctrlProps/ctrlProp53.xml><?xml version="1.0" encoding="utf-8"?>
<formControlPr xmlns="http://schemas.microsoft.com/office/spreadsheetml/2009/9/main" objectType="CheckBox" fmlaLink="B32C外部改善無" lockText="1" noThreeD="1"/>
</file>

<file path=xl/ctrlProps/ctrlProp54.xml><?xml version="1.0" encoding="utf-8"?>
<formControlPr xmlns="http://schemas.microsoft.com/office/spreadsheetml/2009/9/main" objectType="CheckBox" fmlaLink="B32C屋上改善有" lockText="1" noThreeD="1"/>
</file>

<file path=xl/ctrlProps/ctrlProp55.xml><?xml version="1.0" encoding="utf-8"?>
<formControlPr xmlns="http://schemas.microsoft.com/office/spreadsheetml/2009/9/main" objectType="CheckBox" fmlaLink="B32C屋上改善無" lockText="1" noThreeD="1"/>
</file>

<file path=xl/ctrlProps/ctrlProp56.xml><?xml version="1.0" encoding="utf-8"?>
<formControlPr xmlns="http://schemas.microsoft.com/office/spreadsheetml/2009/9/main" objectType="CheckBox" fmlaLink="B32C内部改善有" lockText="1" noThreeD="1"/>
</file>

<file path=xl/ctrlProps/ctrlProp57.xml><?xml version="1.0" encoding="utf-8"?>
<formControlPr xmlns="http://schemas.microsoft.com/office/spreadsheetml/2009/9/main" objectType="CheckBox" fmlaLink="B32C内部改善無" lockText="1" noThreeD="1"/>
</file>

<file path=xl/ctrlProps/ctrlProp58.xml><?xml version="1.0" encoding="utf-8"?>
<formControlPr xmlns="http://schemas.microsoft.com/office/spreadsheetml/2009/9/main" objectType="CheckBox" fmlaLink="B32C避難改善有" lockText="1" noThreeD="1"/>
</file>

<file path=xl/ctrlProps/ctrlProp59.xml><?xml version="1.0" encoding="utf-8"?>
<formControlPr xmlns="http://schemas.microsoft.com/office/spreadsheetml/2009/9/main" objectType="CheckBox" fmlaLink="B32C避難改善無" lockText="1" noThreeD="1"/>
</file>

<file path=xl/ctrlProps/ctrlProp6.xml><?xml version="1.0" encoding="utf-8"?>
<formControlPr xmlns="http://schemas.microsoft.com/office/spreadsheetml/2009/9/main" objectType="CheckBox" fmlaLink="B22C構造RC" lockText="1" noThreeD="1"/>
</file>

<file path=xl/ctrlProps/ctrlProp60.xml><?xml version="1.0" encoding="utf-8"?>
<formControlPr xmlns="http://schemas.microsoft.com/office/spreadsheetml/2009/9/main" objectType="CheckBox" fmlaLink="B32C他改善有" lockText="1" noThreeD="1"/>
</file>

<file path=xl/ctrlProps/ctrlProp61.xml><?xml version="1.0" encoding="utf-8"?>
<formControlPr xmlns="http://schemas.microsoft.com/office/spreadsheetml/2009/9/main" objectType="CheckBox" fmlaLink="B32C他改善無" lockText="1" noThreeD="1"/>
</file>

<file path=xl/ctrlProps/ctrlProp62.xml><?xml version="1.0" encoding="utf-8"?>
<formControlPr xmlns="http://schemas.microsoft.com/office/spreadsheetml/2009/9/main" objectType="CheckBox" fmlaLink="B33C石綿有有" lockText="1" noThreeD="1"/>
</file>

<file path=xl/ctrlProps/ctrlProp63.xml><?xml version="1.0" encoding="utf-8"?>
<formControlPr xmlns="http://schemas.microsoft.com/office/spreadsheetml/2009/9/main" objectType="CheckBox" fmlaLink="B33C石綿有無" lockText="1" noThreeD="1"/>
</file>

<file path=xl/ctrlProps/ctrlProp64.xml><?xml version="1.0" encoding="utf-8"?>
<formControlPr xmlns="http://schemas.microsoft.com/office/spreadsheetml/2009/9/main" objectType="CheckBox" fmlaLink="B33C石綿無" lockText="1" noThreeD="1"/>
</file>

<file path=xl/ctrlProps/ctrlProp65.xml><?xml version="1.0" encoding="utf-8"?>
<formControlPr xmlns="http://schemas.microsoft.com/office/spreadsheetml/2009/9/main" objectType="CheckBox" fmlaLink="B33C石綿予定有" lockText="1" noThreeD="1"/>
</file>

<file path=xl/ctrlProps/ctrlProp66.xml><?xml version="1.0" encoding="utf-8"?>
<formControlPr xmlns="http://schemas.microsoft.com/office/spreadsheetml/2009/9/main" objectType="CheckBox" fmlaLink="B33C石綿予定無" lockText="1" noThreeD="1"/>
</file>

<file path=xl/ctrlProps/ctrlProp67.xml><?xml version="1.0" encoding="utf-8"?>
<formControlPr xmlns="http://schemas.microsoft.com/office/spreadsheetml/2009/9/main" objectType="CheckBox" fmlaLink="B34C診断有" lockText="1" noThreeD="1"/>
</file>

<file path=xl/ctrlProps/ctrlProp68.xml><?xml version="1.0" encoding="utf-8"?>
<formControlPr xmlns="http://schemas.microsoft.com/office/spreadsheetml/2009/9/main" objectType="CheckBox" fmlaLink="B34C診断無" lockText="1" noThreeD="1"/>
</file>

<file path=xl/ctrlProps/ctrlProp69.xml><?xml version="1.0" encoding="utf-8"?>
<formControlPr xmlns="http://schemas.microsoft.com/office/spreadsheetml/2009/9/main" objectType="CheckBox" fmlaLink="B34C診断対象外" lockText="1" noThreeD="1"/>
</file>

<file path=xl/ctrlProps/ctrlProp7.xml><?xml version="1.0" encoding="utf-8"?>
<formControlPr xmlns="http://schemas.microsoft.com/office/spreadsheetml/2009/9/main" objectType="CheckBox" fmlaLink="B22C構造SRC" lockText="1" noThreeD="1"/>
</file>

<file path=xl/ctrlProps/ctrlProp70.xml><?xml version="1.0" encoding="utf-8"?>
<formControlPr xmlns="http://schemas.microsoft.com/office/spreadsheetml/2009/9/main" objectType="CheckBox" fmlaLink="B34C改修有" lockText="1" noThreeD="1"/>
</file>

<file path=xl/ctrlProps/ctrlProp71.xml><?xml version="1.0" encoding="utf-8"?>
<formControlPr xmlns="http://schemas.microsoft.com/office/spreadsheetml/2009/9/main" objectType="CheckBox" fmlaLink="B34C改修無" lockText="1" noThreeD="1"/>
</file>

<file path=xl/ctrlProps/ctrlProp72.xml><?xml version="1.0" encoding="utf-8"?>
<formControlPr xmlns="http://schemas.microsoft.com/office/spreadsheetml/2009/9/main" objectType="CheckBox" fmlaLink="B34C改修対象外" lockText="1" noThreeD="1"/>
</file>

<file path=xl/ctrlProps/ctrlProp73.xml><?xml version="1.0" encoding="utf-8"?>
<formControlPr xmlns="http://schemas.microsoft.com/office/spreadsheetml/2009/9/main" objectType="CheckBox" fmlaLink="B35C不具合有" lockText="1" noThreeD="1"/>
</file>

<file path=xl/ctrlProps/ctrlProp74.xml><?xml version="1.0" encoding="utf-8"?>
<formControlPr xmlns="http://schemas.microsoft.com/office/spreadsheetml/2009/9/main" objectType="CheckBox" fmlaLink="B35C不具合無" lockText="1" noThreeD="1"/>
</file>

<file path=xl/ctrlProps/ctrlProp75.xml><?xml version="1.0" encoding="utf-8"?>
<formControlPr xmlns="http://schemas.microsoft.com/office/spreadsheetml/2009/9/main" objectType="CheckBox" fmlaLink="B35C不具合記録有" lockText="1" noThreeD="1"/>
</file>

<file path=xl/ctrlProps/ctrlProp76.xml><?xml version="1.0" encoding="utf-8"?>
<formControlPr xmlns="http://schemas.microsoft.com/office/spreadsheetml/2009/9/main" objectType="CheckBox" fmlaLink="B35C不具合記録無" lockText="1" noThreeD="1"/>
</file>

<file path=xl/ctrlProps/ctrlProp77.xml><?xml version="1.0" encoding="utf-8"?>
<formControlPr xmlns="http://schemas.microsoft.com/office/spreadsheetml/2009/9/main" objectType="CheckBox" fmlaLink="B35C不具合改善済" lockText="1" noThreeD="1"/>
</file>

<file path=xl/ctrlProps/ctrlProp78.xml><?xml version="1.0" encoding="utf-8"?>
<formControlPr xmlns="http://schemas.microsoft.com/office/spreadsheetml/2009/9/main" objectType="CheckBox" fmlaLink="B35C不具合改善予定有" lockText="1" noThreeD="1"/>
</file>

<file path=xl/ctrlProps/ctrlProp79.xml><?xml version="1.0" encoding="utf-8"?>
<formControlPr xmlns="http://schemas.microsoft.com/office/spreadsheetml/2009/9/main" objectType="CheckBox" fmlaLink="B35C不具合改善予定無" lockText="1" noThreeD="1"/>
</file>

<file path=xl/ctrlProps/ctrlProp8.xml><?xml version="1.0" encoding="utf-8"?>
<formControlPr xmlns="http://schemas.microsoft.com/office/spreadsheetml/2009/9/main" objectType="CheckBox" fmlaLink="B22C構造S" lockText="1" noThreeD="1"/>
</file>

<file path=xl/ctrlProps/ctrlProp80.xml><?xml version="1.0" encoding="utf-8"?>
<formControlPr xmlns="http://schemas.microsoft.com/office/spreadsheetml/2009/9/main" objectType="CheckBox" fmlaLink="B26C直近確認図面有" lockText="1" noThreeD="1"/>
</file>

<file path=xl/ctrlProps/ctrlProp81.xml><?xml version="1.0" encoding="utf-8"?>
<formControlPr xmlns="http://schemas.microsoft.com/office/spreadsheetml/2009/9/main" objectType="CheckBox" fmlaLink="B26C初回確認図面有" lockText="1" noThreeD="1"/>
</file>

<file path=xl/ctrlProps/ctrlProp82.xml><?xml version="1.0" encoding="utf-8"?>
<formControlPr xmlns="http://schemas.microsoft.com/office/spreadsheetml/2009/9/main" objectType="CheckBox" fmlaLink="B12C所有者報告" lockText="1" noThreeD="1"/>
</file>

<file path=xl/ctrlProps/ctrlProp83.xml><?xml version="1.0" encoding="utf-8"?>
<formControlPr xmlns="http://schemas.microsoft.com/office/spreadsheetml/2009/9/main" objectType="CheckBox" fmlaLink="B26C直近検査主事" lockText="1" noThreeD="1"/>
</file>

<file path=xl/ctrlProps/ctrlProp84.xml><?xml version="1.0" encoding="utf-8"?>
<formControlPr xmlns="http://schemas.microsoft.com/office/spreadsheetml/2009/9/main" objectType="CheckBox" fmlaLink="B32C敷地既存不適格" lockText="1" noThreeD="1"/>
</file>

<file path=xl/ctrlProps/ctrlProp85.xml><?xml version="1.0" encoding="utf-8"?>
<formControlPr xmlns="http://schemas.microsoft.com/office/spreadsheetml/2009/9/main" objectType="CheckBox" fmlaLink="B32C外部既存不適格" lockText="1" noThreeD="1"/>
</file>

<file path=xl/ctrlProps/ctrlProp86.xml><?xml version="1.0" encoding="utf-8"?>
<formControlPr xmlns="http://schemas.microsoft.com/office/spreadsheetml/2009/9/main" objectType="CheckBox" fmlaLink="B32C屋上既存不適格" lockText="1" noThreeD="1"/>
</file>

<file path=xl/ctrlProps/ctrlProp87.xml><?xml version="1.0" encoding="utf-8"?>
<formControlPr xmlns="http://schemas.microsoft.com/office/spreadsheetml/2009/9/main" objectType="CheckBox" fmlaLink="B32C内部既存不適格" lockText="1" noThreeD="1"/>
</file>

<file path=xl/ctrlProps/ctrlProp88.xml><?xml version="1.0" encoding="utf-8"?>
<formControlPr xmlns="http://schemas.microsoft.com/office/spreadsheetml/2009/9/main" objectType="CheckBox" fmlaLink="B32C避難既存不適格" lockText="1" noThreeD="1"/>
</file>

<file path=xl/ctrlProps/ctrlProp89.xml><?xml version="1.0" encoding="utf-8"?>
<formControlPr xmlns="http://schemas.microsoft.com/office/spreadsheetml/2009/9/main" objectType="CheckBox" fmlaLink="B32C他既存不適格" lockText="1" noThreeD="1"/>
</file>

<file path=xl/ctrlProps/ctrlProp9.xml><?xml version="1.0" encoding="utf-8"?>
<formControlPr xmlns="http://schemas.microsoft.com/office/spreadsheetml/2009/9/main" objectType="CheckBox" fmlaLink="B22C構造その他" lockText="1" noThreeD="1"/>
</file>

<file path=xl/ctrlProps/ctrlProp90.xml><?xml version="1.0" encoding="utf-8"?>
<formControlPr xmlns="http://schemas.microsoft.com/office/spreadsheetml/2009/9/main" objectType="CheckBox" fmlaLink="B15C既存不適格" lockText="1" noThreeD="1"/>
</file>

<file path=xl/ctrlProps/ctrlProp91.xml><?xml version="1.0" encoding="utf-8"?>
<formControlPr xmlns="http://schemas.microsoft.com/office/spreadsheetml/2009/9/main" objectType="CheckBox" fmlaLink="B31C前回未実施" lockText="1" noThreeD="1"/>
</file>

<file path=xl/ctrlProps/ctrlProp92.xml><?xml version="1.0" encoding="utf-8"?>
<formControlPr xmlns="http://schemas.microsoft.com/office/spreadsheetml/2009/9/main" objectType="CheckBox" fmlaLink="B26C初回検査主事" lockText="1" noThreeD="1"/>
</file>

<file path=xl/ctrlProps/ctrlProp93.xml><?xml version="1.0" encoding="utf-8"?>
<formControlPr xmlns="http://schemas.microsoft.com/office/spreadsheetml/2009/9/main" objectType="CheckBox" fmlaLink="B26C初回検査機関" lockText="1" noThreeD="1"/>
</file>

<file path=xl/ctrlProps/ctrlProp94.xml><?xml version="1.0" encoding="utf-8"?>
<formControlPr xmlns="http://schemas.microsoft.com/office/spreadsheetml/2009/9/main" objectType="CheckBox" fmlaLink="B33C石綿未調査" lockText="1" noThreeD="1"/>
</file>

<file path=xl/ctrlProps/ctrlProp95.xml><?xml version="1.0" encoding="utf-8"?>
<formControlPr xmlns="http://schemas.microsoft.com/office/spreadsheetml/2009/9/main" objectType="CheckBox" fmlaLink="B26C前回対象外" lockText="1" noThreeD="1"/>
</file>

<file path=xl/ctrlProps/ctrlProp96.xml><?xml version="1.0" encoding="utf-8"?>
<formControlPr xmlns="http://schemas.microsoft.com/office/spreadsheetml/2009/9/main" objectType="CheckBox" fmlaLink="H7分譲" lockText="1" noThreeD="1"/>
</file>

<file path=xl/ctrlProps/ctrlProp97.xml><?xml version="1.0" encoding="utf-8"?>
<formControlPr xmlns="http://schemas.microsoft.com/office/spreadsheetml/2009/9/main" objectType="CheckBox" fmlaLink="H7賃貸" lockText="1" noThreeD="1"/>
</file>

<file path=xl/ctrlProps/ctrlProp98.xml><?xml version="1.0" encoding="utf-8"?>
<formControlPr xmlns="http://schemas.microsoft.com/office/spreadsheetml/2009/9/main" objectType="CheckBox" fmlaLink="H1Cタイル有" lockText="1" noThreeD="1"/>
</file>

<file path=xl/ctrlProps/ctrlProp99.xml><?xml version="1.0" encoding="utf-8"?>
<formControlPr xmlns="http://schemas.microsoft.com/office/spreadsheetml/2009/9/main" objectType="CheckBox" fmlaLink="H1Cタイル無"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655320</xdr:colOff>
      <xdr:row>0</xdr:row>
      <xdr:rowOff>335280</xdr:rowOff>
    </xdr:from>
    <xdr:to>
      <xdr:col>5</xdr:col>
      <xdr:colOff>906780</xdr:colOff>
      <xdr:row>6</xdr:row>
      <xdr:rowOff>144780</xdr:rowOff>
    </xdr:to>
    <xdr:sp macro="" textlink="">
      <xdr:nvSpPr>
        <xdr:cNvPr id="2" name="右中かっこ 1"/>
        <xdr:cNvSpPr/>
      </xdr:nvSpPr>
      <xdr:spPr>
        <a:xfrm>
          <a:off x="4831080" y="335280"/>
          <a:ext cx="251460" cy="990600"/>
        </a:xfrm>
        <a:prstGeom prst="rightBrace">
          <a:avLst>
            <a:gd name="adj1" fmla="val 69871"/>
            <a:gd name="adj2" fmla="val 6153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34290</xdr:colOff>
      <xdr:row>12</xdr:row>
      <xdr:rowOff>54461</xdr:rowOff>
    </xdr:from>
    <xdr:to>
      <xdr:col>8</xdr:col>
      <xdr:colOff>388620</xdr:colOff>
      <xdr:row>12</xdr:row>
      <xdr:rowOff>279251</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rot="5400000" flipV="1">
          <a:off x="4025601" y="4624444"/>
          <a:ext cx="224790" cy="1645248"/>
        </a:xfrm>
        <a:prstGeom prst="rightBrace">
          <a:avLst>
            <a:gd name="adj1" fmla="val 52451"/>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46386</xdr:colOff>
      <xdr:row>12</xdr:row>
      <xdr:rowOff>54461</xdr:rowOff>
    </xdr:from>
    <xdr:to>
      <xdr:col>12</xdr:col>
      <xdr:colOff>1050823</xdr:colOff>
      <xdr:row>12</xdr:row>
      <xdr:rowOff>279251</xdr:rowOff>
    </xdr:to>
    <xdr:sp macro="" textlink="">
      <xdr:nvSpPr>
        <xdr:cNvPr id="3" name="右中かっこ 2">
          <a:extLst>
            <a:ext uri="{FF2B5EF4-FFF2-40B4-BE49-F238E27FC236}">
              <a16:creationId xmlns:a16="http://schemas.microsoft.com/office/drawing/2014/main" id="{00000000-0008-0000-0F00-000003000000}"/>
            </a:ext>
          </a:extLst>
        </xdr:cNvPr>
        <xdr:cNvSpPr/>
      </xdr:nvSpPr>
      <xdr:spPr>
        <a:xfrm rot="5400000" flipV="1">
          <a:off x="8626053" y="1268150"/>
          <a:ext cx="224790" cy="7418490"/>
        </a:xfrm>
        <a:prstGeom prst="rightBrace">
          <a:avLst>
            <a:gd name="adj1" fmla="val 52451"/>
            <a:gd name="adj2" fmla="val 66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941293</xdr:colOff>
      <xdr:row>12</xdr:row>
      <xdr:rowOff>367553</xdr:rowOff>
    </xdr:from>
    <xdr:to>
      <xdr:col>8</xdr:col>
      <xdr:colOff>134470</xdr:colOff>
      <xdr:row>14</xdr:row>
      <xdr:rowOff>15240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85233" y="4672853"/>
          <a:ext cx="2713617" cy="1164067"/>
        </a:xfrm>
        <a:prstGeom prst="rect">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ピンク色のセルには、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3</a:t>
          </a:r>
          <a:r>
            <a:rPr kumimoji="1" lang="ja-JP" altLang="en-US" sz="1100" b="1">
              <a:solidFill>
                <a:sysClr val="windowText" lastClr="000000"/>
              </a:solidFill>
              <a:latin typeface="Meiryo UI" panose="020B0604030504040204" pitchFamily="50" charset="-128"/>
              <a:ea typeface="Meiryo UI" panose="020B0604030504040204" pitchFamily="50" charset="-128"/>
            </a:rPr>
            <a:t>履歴事項</a:t>
          </a:r>
          <a:r>
            <a:rPr kumimoji="1" lang="ja-JP" altLang="en-US" sz="1100">
              <a:solidFill>
                <a:sysClr val="windowText" lastClr="000000"/>
              </a:solidFill>
              <a:latin typeface="Meiryo UI" panose="020B0604030504040204" pitchFamily="50" charset="-128"/>
              <a:ea typeface="Meiryo UI" panose="020B0604030504040204" pitchFamily="50" charset="-128"/>
            </a:rPr>
            <a:t>」シートの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1 </a:t>
          </a:r>
          <a:r>
            <a:rPr kumimoji="1" lang="ja-JP" altLang="en-US" sz="1100" b="1">
              <a:solidFill>
                <a:sysClr val="windowText" lastClr="000000"/>
              </a:solidFill>
              <a:latin typeface="Meiryo UI" panose="020B0604030504040204" pitchFamily="50" charset="-128"/>
              <a:ea typeface="Meiryo UI" panose="020B0604030504040204" pitchFamily="50" charset="-128"/>
            </a:rPr>
            <a:t>外壁</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改修等の履歴</a:t>
          </a:r>
          <a:r>
            <a:rPr kumimoji="1" lang="ja-JP" altLang="en-US" sz="1100">
              <a:solidFill>
                <a:sysClr val="windowText" lastClr="000000"/>
              </a:solidFill>
              <a:latin typeface="Meiryo UI" panose="020B0604030504040204" pitchFamily="50" charset="-128"/>
              <a:ea typeface="Meiryo UI" panose="020B0604030504040204" pitchFamily="50" charset="-128"/>
            </a:rPr>
            <a:t>」欄を適切に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入力すると「○」が自動的に表示されます。</a:t>
          </a:r>
        </a:p>
      </xdr:txBody>
    </xdr:sp>
    <xdr:clientData/>
  </xdr:twoCellAnchor>
  <xdr:twoCellAnchor>
    <xdr:from>
      <xdr:col>10</xdr:col>
      <xdr:colOff>1694330</xdr:colOff>
      <xdr:row>12</xdr:row>
      <xdr:rowOff>367554</xdr:rowOff>
    </xdr:from>
    <xdr:to>
      <xdr:col>12</xdr:col>
      <xdr:colOff>1093694</xdr:colOff>
      <xdr:row>12</xdr:row>
      <xdr:rowOff>797858</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7539318" y="5136778"/>
          <a:ext cx="4957482" cy="43030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水色のセルには、現況に応じて、具体的な状況や内容を記載してください。</a:t>
          </a:r>
        </a:p>
      </xdr:txBody>
    </xdr:sp>
    <xdr:clientData/>
  </xdr:twoCellAnchor>
  <xdr:twoCellAnchor>
    <xdr:from>
      <xdr:col>8</xdr:col>
      <xdr:colOff>233082</xdr:colOff>
      <xdr:row>12</xdr:row>
      <xdr:rowOff>259080</xdr:rowOff>
    </xdr:from>
    <xdr:to>
      <xdr:col>10</xdr:col>
      <xdr:colOff>1111624</xdr:colOff>
      <xdr:row>12</xdr:row>
      <xdr:rowOff>1181100</xdr:rowOff>
    </xdr:to>
    <xdr:sp macro="" textlink="">
      <xdr:nvSpPr>
        <xdr:cNvPr id="10" name="四角形吹き出し 8">
          <a:extLst>
            <a:ext uri="{FF2B5EF4-FFF2-40B4-BE49-F238E27FC236}">
              <a16:creationId xmlns:a16="http://schemas.microsoft.com/office/drawing/2014/main" id="{00000000-0008-0000-0F00-00000A000000}"/>
            </a:ext>
          </a:extLst>
        </xdr:cNvPr>
        <xdr:cNvSpPr/>
      </xdr:nvSpPr>
      <xdr:spPr>
        <a:xfrm>
          <a:off x="4797462" y="5067300"/>
          <a:ext cx="2151082" cy="922020"/>
        </a:xfrm>
        <a:prstGeom prst="roundRect">
          <a:avLst/>
        </a:prstGeom>
        <a:solidFill>
          <a:schemeClr val="accent5"/>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要是正として報告してください。これまでの取り扱いとは異なりますのでご注意ください。</a:t>
          </a:r>
        </a:p>
      </xdr:txBody>
    </xdr:sp>
    <xdr:clientData/>
  </xdr:twoCellAnchor>
  <xdr:twoCellAnchor>
    <xdr:from>
      <xdr:col>6</xdr:col>
      <xdr:colOff>236222</xdr:colOff>
      <xdr:row>9</xdr:row>
      <xdr:rowOff>342900</xdr:rowOff>
    </xdr:from>
    <xdr:to>
      <xdr:col>10</xdr:col>
      <xdr:colOff>36083</xdr:colOff>
      <xdr:row>12</xdr:row>
      <xdr:rowOff>259080</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10" idx="0"/>
        </xdr:cNvCxnSpPr>
      </xdr:nvCxnSpPr>
      <xdr:spPr>
        <a:xfrm flipH="1" flipV="1">
          <a:off x="3947162" y="3642360"/>
          <a:ext cx="1925841" cy="1424940"/>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78441</xdr:colOff>
      <xdr:row>6</xdr:row>
      <xdr:rowOff>235322</xdr:rowOff>
    </xdr:from>
    <xdr:to>
      <xdr:col>15</xdr:col>
      <xdr:colOff>450475</xdr:colOff>
      <xdr:row>8</xdr:row>
      <xdr:rowOff>329451</xdr:rowOff>
    </xdr:to>
    <xdr:sp macro="" textlink="">
      <xdr:nvSpPr>
        <xdr:cNvPr id="11" name="四角形吹き出し 8">
          <a:extLst>
            <a:ext uri="{FF2B5EF4-FFF2-40B4-BE49-F238E27FC236}">
              <a16:creationId xmlns:a16="http://schemas.microsoft.com/office/drawing/2014/main" id="{00000000-0008-0000-0F00-000009000000}"/>
            </a:ext>
          </a:extLst>
        </xdr:cNvPr>
        <xdr:cNvSpPr/>
      </xdr:nvSpPr>
      <xdr:spPr>
        <a:xfrm>
          <a:off x="14007353" y="2263587"/>
          <a:ext cx="1716740" cy="822511"/>
        </a:xfrm>
        <a:prstGeom prst="wedgeRoundRectCallout">
          <a:avLst>
            <a:gd name="adj1" fmla="val -72815"/>
            <a:gd name="adj2" fmla="val 41174"/>
            <a:gd name="adj3" fmla="val 16667"/>
          </a:avLst>
        </a:prstGeom>
        <a:solidFill>
          <a:schemeClr val="accent5"/>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lt1"/>
              </a:solidFill>
              <a:effectLst/>
              <a:latin typeface="Meiryo UI" panose="020B0604030504040204" pitchFamily="50" charset="-128"/>
              <a:ea typeface="Meiryo UI" panose="020B0604030504040204" pitchFamily="50" charset="-128"/>
              <a:cs typeface="+mn-cs"/>
            </a:rPr>
            <a:t>調査より</a:t>
          </a:r>
          <a:endParaRPr kumimoji="1" lang="en-US" altLang="ja-JP" sz="1100">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1200" b="1" u="sng">
              <a:solidFill>
                <a:schemeClr val="bg1"/>
              </a:solidFill>
              <a:latin typeface="Meiryo UI" panose="020B0604030504040204" pitchFamily="50" charset="-128"/>
              <a:ea typeface="Meiryo UI" panose="020B0604030504040204" pitchFamily="50" charset="-128"/>
            </a:rPr>
            <a:t>3</a:t>
          </a:r>
          <a:r>
            <a:rPr kumimoji="1" lang="ja-JP" altLang="en-US" sz="1200" b="1" u="sng">
              <a:solidFill>
                <a:schemeClr val="bg1"/>
              </a:solidFill>
              <a:latin typeface="Meiryo UI" panose="020B0604030504040204" pitchFamily="50" charset="-128"/>
              <a:ea typeface="Meiryo UI" panose="020B0604030504040204" pitchFamily="50" charset="-128"/>
            </a:rPr>
            <a:t>年以内</a:t>
          </a:r>
          <a:r>
            <a:rPr kumimoji="1" lang="ja-JP" altLang="en-US" sz="1100">
              <a:solidFill>
                <a:schemeClr val="bg1"/>
              </a:solidFill>
              <a:latin typeface="Meiryo UI" panose="020B0604030504040204" pitchFamily="50" charset="-128"/>
              <a:ea typeface="Meiryo UI" panose="020B0604030504040204" pitchFamily="50" charset="-128"/>
            </a:rPr>
            <a:t>に行ってください。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8</xdr:col>
          <xdr:colOff>0</xdr:colOff>
          <xdr:row>57</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3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68</xdr:row>
          <xdr:rowOff>0</xdr:rowOff>
        </xdr:from>
        <xdr:to>
          <xdr:col>8</xdr:col>
          <xdr:colOff>0</xdr:colOff>
          <xdr:row>69</xdr:row>
          <xdr:rowOff>12700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3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68</xdr:row>
          <xdr:rowOff>0</xdr:rowOff>
        </xdr:from>
        <xdr:to>
          <xdr:col>14</xdr:col>
          <xdr:colOff>0</xdr:colOff>
          <xdr:row>69</xdr:row>
          <xdr:rowOff>12700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3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8</xdr:col>
          <xdr:colOff>0</xdr:colOff>
          <xdr:row>70</xdr:row>
          <xdr:rowOff>12700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3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0</xdr:rowOff>
        </xdr:from>
        <xdr:to>
          <xdr:col>21</xdr:col>
          <xdr:colOff>0</xdr:colOff>
          <xdr:row>70</xdr:row>
          <xdr:rowOff>12700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3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0</xdr:colOff>
          <xdr:row>73</xdr:row>
          <xdr:rowOff>12700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3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0</xdr:colOff>
          <xdr:row>73</xdr:row>
          <xdr:rowOff>12700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3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0</xdr:colOff>
          <xdr:row>74</xdr:row>
          <xdr:rowOff>12700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3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17</xdr:col>
          <xdr:colOff>0</xdr:colOff>
          <xdr:row>74</xdr:row>
          <xdr:rowOff>12700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3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56</xdr:row>
          <xdr:rowOff>0</xdr:rowOff>
        </xdr:from>
        <xdr:to>
          <xdr:col>29</xdr:col>
          <xdr:colOff>0</xdr:colOff>
          <xdr:row>57</xdr:row>
          <xdr:rowOff>12700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3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0</xdr:colOff>
          <xdr:row>91</xdr:row>
          <xdr:rowOff>12700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3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90</xdr:row>
          <xdr:rowOff>0</xdr:rowOff>
        </xdr:from>
        <xdr:to>
          <xdr:col>17</xdr:col>
          <xdr:colOff>0</xdr:colOff>
          <xdr:row>91</xdr:row>
          <xdr:rowOff>12700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3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0</xdr:colOff>
          <xdr:row>92</xdr:row>
          <xdr:rowOff>12700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3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0</xdr:colOff>
          <xdr:row>93</xdr:row>
          <xdr:rowOff>12700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3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92</xdr:row>
          <xdr:rowOff>0</xdr:rowOff>
        </xdr:from>
        <xdr:to>
          <xdr:col>24</xdr:col>
          <xdr:colOff>0</xdr:colOff>
          <xdr:row>93</xdr:row>
          <xdr:rowOff>12700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3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0</xdr:colOff>
          <xdr:row>94</xdr:row>
          <xdr:rowOff>12700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3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0</xdr:colOff>
          <xdr:row>79</xdr:row>
          <xdr:rowOff>12700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3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12700</xdr:rowOff>
        </xdr:from>
        <xdr:to>
          <xdr:col>9</xdr:col>
          <xdr:colOff>0</xdr:colOff>
          <xdr:row>101</xdr:row>
          <xdr:rowOff>25400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3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101</xdr:row>
          <xdr:rowOff>12700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3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12700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3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12</xdr:col>
          <xdr:colOff>0</xdr:colOff>
          <xdr:row>102</xdr:row>
          <xdr:rowOff>12700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3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103</xdr:row>
          <xdr:rowOff>0</xdr:rowOff>
        </xdr:from>
        <xdr:to>
          <xdr:col>13</xdr:col>
          <xdr:colOff>0</xdr:colOff>
          <xdr:row>104</xdr:row>
          <xdr:rowOff>12700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3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103</xdr:row>
          <xdr:rowOff>0</xdr:rowOff>
        </xdr:from>
        <xdr:to>
          <xdr:col>18</xdr:col>
          <xdr:colOff>0</xdr:colOff>
          <xdr:row>104</xdr:row>
          <xdr:rowOff>12700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3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0</xdr:colOff>
          <xdr:row>105</xdr:row>
          <xdr:rowOff>12700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3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104</xdr:row>
          <xdr:rowOff>0</xdr:rowOff>
        </xdr:from>
        <xdr:to>
          <xdr:col>12</xdr:col>
          <xdr:colOff>0</xdr:colOff>
          <xdr:row>105</xdr:row>
          <xdr:rowOff>12700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3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0</xdr:colOff>
          <xdr:row>106</xdr:row>
          <xdr:rowOff>12700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3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105</xdr:row>
          <xdr:rowOff>0</xdr:rowOff>
        </xdr:from>
        <xdr:to>
          <xdr:col>12</xdr:col>
          <xdr:colOff>0</xdr:colOff>
          <xdr:row>106</xdr:row>
          <xdr:rowOff>12700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3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107</xdr:row>
          <xdr:rowOff>0</xdr:rowOff>
        </xdr:from>
        <xdr:to>
          <xdr:col>18</xdr:col>
          <xdr:colOff>0</xdr:colOff>
          <xdr:row>108</xdr:row>
          <xdr:rowOff>12700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3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0</xdr:colOff>
          <xdr:row>119</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3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118</xdr:row>
          <xdr:rowOff>0</xdr:rowOff>
        </xdr:from>
        <xdr:to>
          <xdr:col>19</xdr:col>
          <xdr:colOff>0</xdr:colOff>
          <xdr:row>119</xdr:row>
          <xdr:rowOff>12700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3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0</xdr:colOff>
          <xdr:row>120</xdr:row>
          <xdr:rowOff>12700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3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119</xdr:row>
          <xdr:rowOff>0</xdr:rowOff>
        </xdr:from>
        <xdr:to>
          <xdr:col>12</xdr:col>
          <xdr:colOff>0</xdr:colOff>
          <xdr:row>120</xdr:row>
          <xdr:rowOff>12700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3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121</xdr:row>
          <xdr:rowOff>0</xdr:rowOff>
        </xdr:from>
        <xdr:to>
          <xdr:col>13</xdr:col>
          <xdr:colOff>0</xdr:colOff>
          <xdr:row>122</xdr:row>
          <xdr:rowOff>12700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3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121</xdr:row>
          <xdr:rowOff>0</xdr:rowOff>
        </xdr:from>
        <xdr:to>
          <xdr:col>18</xdr:col>
          <xdr:colOff>0</xdr:colOff>
          <xdr:row>122</xdr:row>
          <xdr:rowOff>12700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3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0</xdr:colOff>
          <xdr:row>123</xdr:row>
          <xdr:rowOff>12700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3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122</xdr:row>
          <xdr:rowOff>0</xdr:rowOff>
        </xdr:from>
        <xdr:to>
          <xdr:col>12</xdr:col>
          <xdr:colOff>0</xdr:colOff>
          <xdr:row>123</xdr:row>
          <xdr:rowOff>12700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3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123</xdr:row>
          <xdr:rowOff>0</xdr:rowOff>
        </xdr:from>
        <xdr:to>
          <xdr:col>9</xdr:col>
          <xdr:colOff>0</xdr:colOff>
          <xdr:row>124</xdr:row>
          <xdr:rowOff>12700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3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123</xdr:row>
          <xdr:rowOff>0</xdr:rowOff>
        </xdr:from>
        <xdr:to>
          <xdr:col>12</xdr:col>
          <xdr:colOff>0</xdr:colOff>
          <xdr:row>124</xdr:row>
          <xdr:rowOff>12700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3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108</xdr:row>
          <xdr:rowOff>0</xdr:rowOff>
        </xdr:from>
        <xdr:to>
          <xdr:col>13</xdr:col>
          <xdr:colOff>0</xdr:colOff>
          <xdr:row>109</xdr:row>
          <xdr:rowOff>12700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3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108</xdr:row>
          <xdr:rowOff>0</xdr:rowOff>
        </xdr:from>
        <xdr:to>
          <xdr:col>16</xdr:col>
          <xdr:colOff>0</xdr:colOff>
          <xdr:row>109</xdr:row>
          <xdr:rowOff>12700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3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13</xdr:col>
          <xdr:colOff>0</xdr:colOff>
          <xdr:row>110</xdr:row>
          <xdr:rowOff>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3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25400</xdr:rowOff>
        </xdr:from>
        <xdr:to>
          <xdr:col>16</xdr:col>
          <xdr:colOff>0</xdr:colOff>
          <xdr:row>110</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3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8</xdr:col>
          <xdr:colOff>0</xdr:colOff>
          <xdr:row>132</xdr:row>
          <xdr:rowOff>12700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3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0</xdr:rowOff>
        </xdr:from>
        <xdr:to>
          <xdr:col>8</xdr:col>
          <xdr:colOff>0</xdr:colOff>
          <xdr:row>133</xdr:row>
          <xdr:rowOff>12700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3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132</xdr:row>
          <xdr:rowOff>0</xdr:rowOff>
        </xdr:from>
        <xdr:to>
          <xdr:col>25</xdr:col>
          <xdr:colOff>0</xdr:colOff>
          <xdr:row>133</xdr:row>
          <xdr:rowOff>12700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3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8</xdr:col>
          <xdr:colOff>0</xdr:colOff>
          <xdr:row>134</xdr:row>
          <xdr:rowOff>12700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3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133</xdr:row>
          <xdr:rowOff>0</xdr:rowOff>
        </xdr:from>
        <xdr:to>
          <xdr:col>25</xdr:col>
          <xdr:colOff>0</xdr:colOff>
          <xdr:row>134</xdr:row>
          <xdr:rowOff>12700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3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0</xdr:rowOff>
        </xdr:from>
        <xdr:to>
          <xdr:col>8</xdr:col>
          <xdr:colOff>0</xdr:colOff>
          <xdr:row>135</xdr:row>
          <xdr:rowOff>12700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3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134</xdr:row>
          <xdr:rowOff>0</xdr:rowOff>
        </xdr:from>
        <xdr:to>
          <xdr:col>25</xdr:col>
          <xdr:colOff>0</xdr:colOff>
          <xdr:row>135</xdr:row>
          <xdr:rowOff>12700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3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177800</xdr:rowOff>
        </xdr:from>
        <xdr:to>
          <xdr:col>8</xdr:col>
          <xdr:colOff>0</xdr:colOff>
          <xdr:row>141</xdr:row>
          <xdr:rowOff>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3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139</xdr:row>
          <xdr:rowOff>177800</xdr:rowOff>
        </xdr:from>
        <xdr:to>
          <xdr:col>28</xdr:col>
          <xdr:colOff>0</xdr:colOff>
          <xdr:row>141</xdr:row>
          <xdr:rowOff>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3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8</xdr:col>
          <xdr:colOff>0</xdr:colOff>
          <xdr:row>146</xdr:row>
          <xdr:rowOff>12700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3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145</xdr:row>
          <xdr:rowOff>0</xdr:rowOff>
        </xdr:from>
        <xdr:to>
          <xdr:col>28</xdr:col>
          <xdr:colOff>0</xdr:colOff>
          <xdr:row>146</xdr:row>
          <xdr:rowOff>12700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3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0</xdr:rowOff>
        </xdr:from>
        <xdr:to>
          <xdr:col>8</xdr:col>
          <xdr:colOff>0</xdr:colOff>
          <xdr:row>151</xdr:row>
          <xdr:rowOff>12700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3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150</xdr:row>
          <xdr:rowOff>0</xdr:rowOff>
        </xdr:from>
        <xdr:to>
          <xdr:col>28</xdr:col>
          <xdr:colOff>0</xdr:colOff>
          <xdr:row>151</xdr:row>
          <xdr:rowOff>12700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3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8</xdr:col>
          <xdr:colOff>0</xdr:colOff>
          <xdr:row>156</xdr:row>
          <xdr:rowOff>12700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3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155</xdr:row>
          <xdr:rowOff>0</xdr:rowOff>
        </xdr:from>
        <xdr:to>
          <xdr:col>28</xdr:col>
          <xdr:colOff>0</xdr:colOff>
          <xdr:row>156</xdr:row>
          <xdr:rowOff>12700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3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8</xdr:col>
          <xdr:colOff>0</xdr:colOff>
          <xdr:row>161</xdr:row>
          <xdr:rowOff>12700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3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160</xdr:row>
          <xdr:rowOff>0</xdr:rowOff>
        </xdr:from>
        <xdr:to>
          <xdr:col>28</xdr:col>
          <xdr:colOff>0</xdr:colOff>
          <xdr:row>161</xdr:row>
          <xdr:rowOff>12700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3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8</xdr:col>
          <xdr:colOff>0</xdr:colOff>
          <xdr:row>166</xdr:row>
          <xdr:rowOff>12700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3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165</xdr:row>
          <xdr:rowOff>0</xdr:rowOff>
        </xdr:from>
        <xdr:to>
          <xdr:col>28</xdr:col>
          <xdr:colOff>0</xdr:colOff>
          <xdr:row>166</xdr:row>
          <xdr:rowOff>12700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3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167</xdr:row>
          <xdr:rowOff>0</xdr:rowOff>
        </xdr:from>
        <xdr:to>
          <xdr:col>10</xdr:col>
          <xdr:colOff>0</xdr:colOff>
          <xdr:row>168</xdr:row>
          <xdr:rowOff>12700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3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168</xdr:row>
          <xdr:rowOff>0</xdr:rowOff>
        </xdr:from>
        <xdr:to>
          <xdr:col>10</xdr:col>
          <xdr:colOff>0</xdr:colOff>
          <xdr:row>169</xdr:row>
          <xdr:rowOff>12700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3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169</xdr:row>
          <xdr:rowOff>0</xdr:rowOff>
        </xdr:from>
        <xdr:to>
          <xdr:col>10</xdr:col>
          <xdr:colOff>0</xdr:colOff>
          <xdr:row>170</xdr:row>
          <xdr:rowOff>12700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3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170</xdr:row>
          <xdr:rowOff>0</xdr:rowOff>
        </xdr:from>
        <xdr:to>
          <xdr:col>10</xdr:col>
          <xdr:colOff>0</xdr:colOff>
          <xdr:row>171</xdr:row>
          <xdr:rowOff>12700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3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170</xdr:row>
          <xdr:rowOff>0</xdr:rowOff>
        </xdr:from>
        <xdr:to>
          <xdr:col>29</xdr:col>
          <xdr:colOff>0</xdr:colOff>
          <xdr:row>171</xdr:row>
          <xdr:rowOff>12700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3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172</xdr:row>
          <xdr:rowOff>0</xdr:rowOff>
        </xdr:from>
        <xdr:to>
          <xdr:col>11</xdr:col>
          <xdr:colOff>0</xdr:colOff>
          <xdr:row>173</xdr:row>
          <xdr:rowOff>12700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3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172</xdr:row>
          <xdr:rowOff>0</xdr:rowOff>
        </xdr:from>
        <xdr:to>
          <xdr:col>14</xdr:col>
          <xdr:colOff>0</xdr:colOff>
          <xdr:row>173</xdr:row>
          <xdr:rowOff>12700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3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172</xdr:row>
          <xdr:rowOff>0</xdr:rowOff>
        </xdr:from>
        <xdr:to>
          <xdr:col>28</xdr:col>
          <xdr:colOff>0</xdr:colOff>
          <xdr:row>173</xdr:row>
          <xdr:rowOff>12700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3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173</xdr:row>
          <xdr:rowOff>0</xdr:rowOff>
        </xdr:from>
        <xdr:to>
          <xdr:col>11</xdr:col>
          <xdr:colOff>0</xdr:colOff>
          <xdr:row>174</xdr:row>
          <xdr:rowOff>12700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3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173</xdr:row>
          <xdr:rowOff>0</xdr:rowOff>
        </xdr:from>
        <xdr:to>
          <xdr:col>14</xdr:col>
          <xdr:colOff>0</xdr:colOff>
          <xdr:row>174</xdr:row>
          <xdr:rowOff>12700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3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173</xdr:row>
          <xdr:rowOff>0</xdr:rowOff>
        </xdr:from>
        <xdr:to>
          <xdr:col>28</xdr:col>
          <xdr:colOff>0</xdr:colOff>
          <xdr:row>174</xdr:row>
          <xdr:rowOff>12700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3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175</xdr:row>
          <xdr:rowOff>0</xdr:rowOff>
        </xdr:from>
        <xdr:to>
          <xdr:col>10</xdr:col>
          <xdr:colOff>0</xdr:colOff>
          <xdr:row>176</xdr:row>
          <xdr:rowOff>12700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3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175</xdr:row>
          <xdr:rowOff>0</xdr:rowOff>
        </xdr:from>
        <xdr:to>
          <xdr:col>13</xdr:col>
          <xdr:colOff>0</xdr:colOff>
          <xdr:row>176</xdr:row>
          <xdr:rowOff>12700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3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176</xdr:row>
          <xdr:rowOff>0</xdr:rowOff>
        </xdr:from>
        <xdr:to>
          <xdr:col>10</xdr:col>
          <xdr:colOff>0</xdr:colOff>
          <xdr:row>177</xdr:row>
          <xdr:rowOff>12700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3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176</xdr:row>
          <xdr:rowOff>0</xdr:rowOff>
        </xdr:from>
        <xdr:to>
          <xdr:col>13</xdr:col>
          <xdr:colOff>0</xdr:colOff>
          <xdr:row>177</xdr:row>
          <xdr:rowOff>12700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3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8</xdr:col>
          <xdr:colOff>0</xdr:colOff>
          <xdr:row>178</xdr:row>
          <xdr:rowOff>12700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3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177</xdr:row>
          <xdr:rowOff>0</xdr:rowOff>
        </xdr:from>
        <xdr:to>
          <xdr:col>12</xdr:col>
          <xdr:colOff>0</xdr:colOff>
          <xdr:row>178</xdr:row>
          <xdr:rowOff>12700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3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8</xdr:col>
          <xdr:colOff>0</xdr:colOff>
          <xdr:row>179</xdr:row>
          <xdr:rowOff>12700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3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12</xdr:col>
          <xdr:colOff>0</xdr:colOff>
          <xdr:row>101</xdr:row>
          <xdr:rowOff>12700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3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118</xdr:row>
          <xdr:rowOff>0</xdr:rowOff>
        </xdr:from>
        <xdr:to>
          <xdr:col>12</xdr:col>
          <xdr:colOff>0</xdr:colOff>
          <xdr:row>119</xdr:row>
          <xdr:rowOff>12700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3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3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83820</xdr:colOff>
      <xdr:row>142</xdr:row>
      <xdr:rowOff>0</xdr:rowOff>
    </xdr:from>
    <xdr:to>
      <xdr:col>32</xdr:col>
      <xdr:colOff>83820</xdr:colOff>
      <xdr:row>146</xdr:row>
      <xdr:rowOff>0</xdr:rowOff>
    </xdr:to>
    <xdr:sp macro="" textlink="">
      <xdr:nvSpPr>
        <xdr:cNvPr id="116" name="右中かっこ 115">
          <a:extLst>
            <a:ext uri="{FF2B5EF4-FFF2-40B4-BE49-F238E27FC236}">
              <a16:creationId xmlns:a16="http://schemas.microsoft.com/office/drawing/2014/main" id="{00000000-0008-0000-0300-000074000000}"/>
            </a:ext>
          </a:extLst>
        </xdr:cNvPr>
        <xdr:cNvSpPr/>
      </xdr:nvSpPr>
      <xdr:spPr>
        <a:xfrm>
          <a:off x="6461760" y="248869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83820</xdr:colOff>
      <xdr:row>137</xdr:row>
      <xdr:rowOff>138211</xdr:rowOff>
    </xdr:from>
    <xdr:to>
      <xdr:col>32</xdr:col>
      <xdr:colOff>83820</xdr:colOff>
      <xdr:row>140</xdr:row>
      <xdr:rowOff>137160</xdr:rowOff>
    </xdr:to>
    <xdr:sp macro="" textlink="">
      <xdr:nvSpPr>
        <xdr:cNvPr id="117" name="右中かっこ 116">
          <a:extLst>
            <a:ext uri="{FF2B5EF4-FFF2-40B4-BE49-F238E27FC236}">
              <a16:creationId xmlns:a16="http://schemas.microsoft.com/office/drawing/2014/main" id="{00000000-0008-0000-0300-000075000000}"/>
            </a:ext>
          </a:extLst>
        </xdr:cNvPr>
        <xdr:cNvSpPr/>
      </xdr:nvSpPr>
      <xdr:spPr>
        <a:xfrm>
          <a:off x="6461760" y="24148831"/>
          <a:ext cx="205740" cy="524729"/>
        </a:xfrm>
        <a:prstGeom prst="rightBrace">
          <a:avLst>
            <a:gd name="adj1" fmla="val 39102"/>
            <a:gd name="adj2" fmla="val 6264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147</xdr:row>
      <xdr:rowOff>0</xdr:rowOff>
    </xdr:from>
    <xdr:to>
      <xdr:col>32</xdr:col>
      <xdr:colOff>60960</xdr:colOff>
      <xdr:row>151</xdr:row>
      <xdr:rowOff>0</xdr:rowOff>
    </xdr:to>
    <xdr:sp macro="" textlink="">
      <xdr:nvSpPr>
        <xdr:cNvPr id="118" name="右中かっこ 117">
          <a:extLst>
            <a:ext uri="{FF2B5EF4-FFF2-40B4-BE49-F238E27FC236}">
              <a16:creationId xmlns:a16="http://schemas.microsoft.com/office/drawing/2014/main" id="{00000000-0008-0000-0300-000076000000}"/>
            </a:ext>
          </a:extLst>
        </xdr:cNvPr>
        <xdr:cNvSpPr/>
      </xdr:nvSpPr>
      <xdr:spPr>
        <a:xfrm>
          <a:off x="6438900" y="257632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152</xdr:row>
      <xdr:rowOff>0</xdr:rowOff>
    </xdr:from>
    <xdr:to>
      <xdr:col>32</xdr:col>
      <xdr:colOff>60960</xdr:colOff>
      <xdr:row>156</xdr:row>
      <xdr:rowOff>0</xdr:rowOff>
    </xdr:to>
    <xdr:sp macro="" textlink="">
      <xdr:nvSpPr>
        <xdr:cNvPr id="120" name="右中かっこ 119">
          <a:extLst>
            <a:ext uri="{FF2B5EF4-FFF2-40B4-BE49-F238E27FC236}">
              <a16:creationId xmlns:a16="http://schemas.microsoft.com/office/drawing/2014/main" id="{00000000-0008-0000-0300-000078000000}"/>
            </a:ext>
          </a:extLst>
        </xdr:cNvPr>
        <xdr:cNvSpPr/>
      </xdr:nvSpPr>
      <xdr:spPr>
        <a:xfrm>
          <a:off x="6438900" y="26639520"/>
          <a:ext cx="205740" cy="701040"/>
        </a:xfrm>
        <a:prstGeom prst="rightBrace">
          <a:avLst>
            <a:gd name="adj1" fmla="val 39102"/>
            <a:gd name="adj2" fmla="val 402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157</xdr:row>
      <xdr:rowOff>0</xdr:rowOff>
    </xdr:from>
    <xdr:to>
      <xdr:col>32</xdr:col>
      <xdr:colOff>60960</xdr:colOff>
      <xdr:row>161</xdr:row>
      <xdr:rowOff>0</xdr:rowOff>
    </xdr:to>
    <xdr:sp macro="" textlink="">
      <xdr:nvSpPr>
        <xdr:cNvPr id="121" name="右中かっこ 120">
          <a:extLst>
            <a:ext uri="{FF2B5EF4-FFF2-40B4-BE49-F238E27FC236}">
              <a16:creationId xmlns:a16="http://schemas.microsoft.com/office/drawing/2014/main" id="{00000000-0008-0000-0300-000079000000}"/>
            </a:ext>
          </a:extLst>
        </xdr:cNvPr>
        <xdr:cNvSpPr/>
      </xdr:nvSpPr>
      <xdr:spPr>
        <a:xfrm>
          <a:off x="6438900" y="275158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162</xdr:row>
      <xdr:rowOff>0</xdr:rowOff>
    </xdr:from>
    <xdr:to>
      <xdr:col>32</xdr:col>
      <xdr:colOff>60960</xdr:colOff>
      <xdr:row>166</xdr:row>
      <xdr:rowOff>0</xdr:rowOff>
    </xdr:to>
    <xdr:sp macro="" textlink="">
      <xdr:nvSpPr>
        <xdr:cNvPr id="122" name="右中かっこ 121">
          <a:extLst>
            <a:ext uri="{FF2B5EF4-FFF2-40B4-BE49-F238E27FC236}">
              <a16:creationId xmlns:a16="http://schemas.microsoft.com/office/drawing/2014/main" id="{00000000-0008-0000-0300-00007A000000}"/>
            </a:ext>
          </a:extLst>
        </xdr:cNvPr>
        <xdr:cNvSpPr/>
      </xdr:nvSpPr>
      <xdr:spPr>
        <a:xfrm>
          <a:off x="6438900" y="28392120"/>
          <a:ext cx="205740" cy="701040"/>
        </a:xfrm>
        <a:prstGeom prst="rightBrace">
          <a:avLst>
            <a:gd name="adj1" fmla="val 39102"/>
            <a:gd name="adj2" fmla="val 131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99060</xdr:colOff>
      <xdr:row>52</xdr:row>
      <xdr:rowOff>7620</xdr:rowOff>
    </xdr:from>
    <xdr:to>
      <xdr:col>30</xdr:col>
      <xdr:colOff>121920</xdr:colOff>
      <xdr:row>55</xdr:row>
      <xdr:rowOff>167640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04800" y="8968740"/>
          <a:ext cx="5989320" cy="525780"/>
        </a:xfrm>
        <a:prstGeom prst="bracketPair">
          <a:avLst>
            <a:gd name="adj" fmla="val 123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114300</xdr:colOff>
      <xdr:row>110</xdr:row>
      <xdr:rowOff>167640</xdr:rowOff>
    </xdr:from>
    <xdr:to>
      <xdr:col>53</xdr:col>
      <xdr:colOff>53340</xdr:colOff>
      <xdr:row>112</xdr:row>
      <xdr:rowOff>10604</xdr:rowOff>
    </xdr:to>
    <xdr:pic>
      <xdr:nvPicPr>
        <xdr:cNvPr id="109" name="図 108">
          <a:extLst>
            <a:ext uri="{FF2B5EF4-FFF2-40B4-BE49-F238E27FC236}">
              <a16:creationId xmlns:a16="http://schemas.microsoft.com/office/drawing/2014/main" id="{00000000-0008-0000-03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7980" y="19446240"/>
          <a:ext cx="4328160" cy="19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60960</xdr:colOff>
      <xdr:row>83</xdr:row>
      <xdr:rowOff>7620</xdr:rowOff>
    </xdr:from>
    <xdr:ext cx="2254994" cy="1006074"/>
    <xdr:pic>
      <xdr:nvPicPr>
        <xdr:cNvPr id="111" name="図 110">
          <a:extLst>
            <a:ext uri="{FF2B5EF4-FFF2-40B4-BE49-F238E27FC236}">
              <a16:creationId xmlns:a16="http://schemas.microsoft.com/office/drawing/2014/main" id="{00000000-0008-0000-0300-00006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96300" y="14203680"/>
          <a:ext cx="2254994" cy="1006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38100</xdr:colOff>
      <xdr:row>129</xdr:row>
      <xdr:rowOff>160020</xdr:rowOff>
    </xdr:from>
    <xdr:to>
      <xdr:col>32</xdr:col>
      <xdr:colOff>30480</xdr:colOff>
      <xdr:row>133</xdr:row>
      <xdr:rowOff>160020</xdr:rowOff>
    </xdr:to>
    <xdr:sp macro="" textlink="">
      <xdr:nvSpPr>
        <xdr:cNvPr id="113" name="右中かっこ 112">
          <a:extLst>
            <a:ext uri="{FF2B5EF4-FFF2-40B4-BE49-F238E27FC236}">
              <a16:creationId xmlns:a16="http://schemas.microsoft.com/office/drawing/2014/main" id="{00000000-0008-0000-0300-000071000000}"/>
            </a:ext>
          </a:extLst>
        </xdr:cNvPr>
        <xdr:cNvSpPr/>
      </xdr:nvSpPr>
      <xdr:spPr>
        <a:xfrm>
          <a:off x="6416040" y="22943820"/>
          <a:ext cx="198120" cy="701040"/>
        </a:xfrm>
        <a:prstGeom prst="rightBrace">
          <a:avLst>
            <a:gd name="adj1" fmla="val 39102"/>
            <a:gd name="adj2" fmla="val 4428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107</xdr:row>
          <xdr:rowOff>0</xdr:rowOff>
        </xdr:from>
        <xdr:to>
          <xdr:col>13</xdr:col>
          <xdr:colOff>0</xdr:colOff>
          <xdr:row>108</xdr:row>
          <xdr:rowOff>12700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3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32</xdr:col>
      <xdr:colOff>28073</xdr:colOff>
      <xdr:row>27</xdr:row>
      <xdr:rowOff>34892</xdr:rowOff>
    </xdr:from>
    <xdr:to>
      <xdr:col>32</xdr:col>
      <xdr:colOff>149993</xdr:colOff>
      <xdr:row>28</xdr:row>
      <xdr:rowOff>156812</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573252" y="4975860"/>
          <a:ext cx="121920" cy="298384"/>
        </a:xfrm>
        <a:prstGeom prst="rightBrace">
          <a:avLst>
            <a:gd name="adj1" fmla="val 42816"/>
            <a:gd name="adj2" fmla="val 688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42912</xdr:colOff>
      <xdr:row>37</xdr:row>
      <xdr:rowOff>22860</xdr:rowOff>
    </xdr:from>
    <xdr:to>
      <xdr:col>32</xdr:col>
      <xdr:colOff>164832</xdr:colOff>
      <xdr:row>38</xdr:row>
      <xdr:rowOff>144780</xdr:rowOff>
    </xdr:to>
    <xdr:sp macro="" textlink="">
      <xdr:nvSpPr>
        <xdr:cNvPr id="106" name="右中かっこ 105">
          <a:extLst>
            <a:ext uri="{FF2B5EF4-FFF2-40B4-BE49-F238E27FC236}">
              <a16:creationId xmlns:a16="http://schemas.microsoft.com/office/drawing/2014/main" id="{00000000-0008-0000-0300-00006A000000}"/>
            </a:ext>
          </a:extLst>
        </xdr:cNvPr>
        <xdr:cNvSpPr/>
      </xdr:nvSpPr>
      <xdr:spPr>
        <a:xfrm>
          <a:off x="6626592" y="6682740"/>
          <a:ext cx="121920" cy="297180"/>
        </a:xfrm>
        <a:prstGeom prst="rightBrace">
          <a:avLst>
            <a:gd name="adj1" fmla="val 42816"/>
            <a:gd name="adj2" fmla="val 688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137</xdr:row>
          <xdr:rowOff>0</xdr:rowOff>
        </xdr:from>
        <xdr:to>
          <xdr:col>15</xdr:col>
          <xdr:colOff>0</xdr:colOff>
          <xdr:row>138</xdr:row>
          <xdr:rowOff>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3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142</xdr:row>
          <xdr:rowOff>0</xdr:rowOff>
        </xdr:from>
        <xdr:to>
          <xdr:col>15</xdr:col>
          <xdr:colOff>0</xdr:colOff>
          <xdr:row>143</xdr:row>
          <xdr:rowOff>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3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147</xdr:row>
          <xdr:rowOff>0</xdr:rowOff>
        </xdr:from>
        <xdr:to>
          <xdr:col>15</xdr:col>
          <xdr:colOff>0</xdr:colOff>
          <xdr:row>148</xdr:row>
          <xdr:rowOff>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3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152</xdr:row>
          <xdr:rowOff>0</xdr:rowOff>
        </xdr:from>
        <xdr:to>
          <xdr:col>15</xdr:col>
          <xdr:colOff>0</xdr:colOff>
          <xdr:row>153</xdr:row>
          <xdr:rowOff>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3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0</xdr:rowOff>
        </xdr:from>
        <xdr:to>
          <xdr:col>15</xdr:col>
          <xdr:colOff>0</xdr:colOff>
          <xdr:row>158</xdr:row>
          <xdr:rowOff>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3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162</xdr:row>
          <xdr:rowOff>0</xdr:rowOff>
        </xdr:from>
        <xdr:to>
          <xdr:col>15</xdr:col>
          <xdr:colOff>0</xdr:colOff>
          <xdr:row>163</xdr:row>
          <xdr:rowOff>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3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3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25</xdr:col>
          <xdr:colOff>0</xdr:colOff>
          <xdr:row>132</xdr:row>
          <xdr:rowOff>12700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124</xdr:row>
          <xdr:rowOff>177800</xdr:rowOff>
        </xdr:from>
        <xdr:to>
          <xdr:col>13</xdr:col>
          <xdr:colOff>0</xdr:colOff>
          <xdr:row>126</xdr:row>
          <xdr:rowOff>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3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124</xdr:row>
          <xdr:rowOff>177800</xdr:rowOff>
        </xdr:from>
        <xdr:to>
          <xdr:col>18</xdr:col>
          <xdr:colOff>0</xdr:colOff>
          <xdr:row>126</xdr:row>
          <xdr:rowOff>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3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0</xdr:colOff>
          <xdr:row>188</xdr:row>
          <xdr:rowOff>12700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109</xdr:row>
          <xdr:rowOff>25400</xdr:rowOff>
        </xdr:from>
        <xdr:to>
          <xdr:col>19</xdr:col>
          <xdr:colOff>0</xdr:colOff>
          <xdr:row>110</xdr:row>
          <xdr:rowOff>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3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411480" y="944880"/>
          <a:ext cx="1051560" cy="5257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4</xdr:row>
      <xdr:rowOff>0</xdr:rowOff>
    </xdr:from>
    <xdr:to>
      <xdr:col>14</xdr:col>
      <xdr:colOff>0</xdr:colOff>
      <xdr:row>6</xdr:row>
      <xdr:rowOff>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207818" y="942109"/>
          <a:ext cx="1163782" cy="4710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xdr:row>
      <xdr:rowOff>0</xdr:rowOff>
    </xdr:from>
    <xdr:to>
      <xdr:col>16</xdr:col>
      <xdr:colOff>0</xdr:colOff>
      <xdr:row>9</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48800" y="932329"/>
          <a:ext cx="806824" cy="1461247"/>
        </a:xfrm>
        <a:prstGeom prst="rect">
          <a:avLst/>
        </a:prstGeom>
        <a:solidFill>
          <a:srgbClr val="00B0F0">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206188</xdr:colOff>
      <xdr:row>8</xdr:row>
      <xdr:rowOff>0</xdr:rowOff>
    </xdr:from>
    <xdr:to>
      <xdr:col>16</xdr:col>
      <xdr:colOff>-1</xdr:colOff>
      <xdr:row>9</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476564" y="2061882"/>
          <a:ext cx="2779059" cy="331694"/>
        </a:xfrm>
        <a:prstGeom prst="rect">
          <a:avLst/>
        </a:prstGeom>
        <a:solidFill>
          <a:srgbClr val="FFFF00">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268942</xdr:colOff>
      <xdr:row>0</xdr:row>
      <xdr:rowOff>206188</xdr:rowOff>
    </xdr:from>
    <xdr:ext cx="1676400" cy="621869"/>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9717742" y="206188"/>
          <a:ext cx="1676400" cy="621869"/>
        </a:xfrm>
        <a:prstGeom prst="wedgeRectCallout">
          <a:avLst>
            <a:gd name="adj1" fmla="val -42313"/>
            <a:gd name="adj2" fmla="val 84020"/>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横軸には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用途（建基法上のもの）を</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記入してください。</a:t>
          </a:r>
        </a:p>
      </xdr:txBody>
    </xdr:sp>
    <xdr:clientData/>
  </xdr:oneCellAnchor>
  <xdr:oneCellAnchor>
    <xdr:from>
      <xdr:col>12</xdr:col>
      <xdr:colOff>208430</xdr:colOff>
      <xdr:row>11</xdr:row>
      <xdr:rowOff>289559</xdr:rowOff>
    </xdr:from>
    <xdr:ext cx="2079811" cy="1290918"/>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7698890" y="3383279"/>
          <a:ext cx="2079811" cy="1290918"/>
        </a:xfrm>
        <a:prstGeom prst="wedgeRectCallout">
          <a:avLst>
            <a:gd name="adj1" fmla="val -43648"/>
            <a:gd name="adj2" fmla="val -74271"/>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縦軸には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階数（建基法上のもの）を</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記入してください。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現地の階数と建基法上の階数が異なる場合は、「表示階」欄をご利用ください。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xdr:row>
      <xdr:rowOff>0</xdr:rowOff>
    </xdr:from>
    <xdr:to>
      <xdr:col>16</xdr:col>
      <xdr:colOff>0</xdr:colOff>
      <xdr:row>9</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9448800" y="2061882"/>
          <a:ext cx="806824" cy="331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600636</xdr:colOff>
      <xdr:row>9</xdr:row>
      <xdr:rowOff>215154</xdr:rowOff>
    </xdr:from>
    <xdr:ext cx="1921583" cy="621869"/>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0072296" y="2638314"/>
          <a:ext cx="1921583" cy="621869"/>
        </a:xfrm>
        <a:prstGeom prst="wedgeRectCallout">
          <a:avLst>
            <a:gd name="adj1" fmla="val -43383"/>
            <a:gd name="adj2" fmla="val -94735"/>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この欄には、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a:t>
          </a:r>
          <a:r>
            <a:rPr kumimoji="1" lang="en-US" altLang="ja-JP" sz="1100" b="0">
              <a:latin typeface="ＭＳ Ｐゴシック" panose="020B0600070205080204" pitchFamily="50" charset="-128"/>
              <a:ea typeface="ＭＳ Ｐゴシック" panose="020B0600070205080204" pitchFamily="50" charset="-128"/>
            </a:rPr>
            <a:t>5</a:t>
          </a:r>
          <a:r>
            <a:rPr kumimoji="1" lang="ja-JP" altLang="en-US" sz="1100" b="0">
              <a:latin typeface="ＭＳ Ｐゴシック" panose="020B0600070205080204" pitchFamily="50" charset="-128"/>
              <a:ea typeface="ＭＳ Ｐゴシック" panose="020B0600070205080204" pitchFamily="50" charset="-128"/>
            </a:rPr>
            <a:t>階」にある「飲食店舗」部分の面積を記入してください。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0</xdr:rowOff>
        </xdr:from>
        <xdr:to>
          <xdr:col>13</xdr:col>
          <xdr:colOff>0</xdr:colOff>
          <xdr:row>57</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0</xdr:rowOff>
        </xdr:from>
        <xdr:to>
          <xdr:col>11</xdr:col>
          <xdr:colOff>0</xdr:colOff>
          <xdr:row>6</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0</xdr:rowOff>
        </xdr:from>
        <xdr:to>
          <xdr:col>14</xdr:col>
          <xdr:colOff>0</xdr:colOff>
          <xdr:row>6</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0</xdr:rowOff>
        </xdr:from>
        <xdr:to>
          <xdr:col>25</xdr:col>
          <xdr:colOff>0</xdr:colOff>
          <xdr:row>8</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0</xdr:colOff>
          <xdr:row>10</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11</xdr:col>
          <xdr:colOff>0</xdr:colOff>
          <xdr:row>11</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0</xdr:colOff>
          <xdr:row>9</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34</xdr:row>
          <xdr:rowOff>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0</xdr:colOff>
          <xdr:row>35</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0</xdr:colOff>
          <xdr:row>38</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9</xdr:col>
          <xdr:colOff>0</xdr:colOff>
          <xdr:row>39</xdr:row>
          <xdr:rowOff>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13</xdr:col>
          <xdr:colOff>0</xdr:colOff>
          <xdr:row>39</xdr:row>
          <xdr:rowOff>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27</xdr:col>
          <xdr:colOff>0</xdr:colOff>
          <xdr:row>38</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56</xdr:row>
          <xdr:rowOff>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0</xdr:rowOff>
        </xdr:from>
        <xdr:to>
          <xdr:col>22</xdr:col>
          <xdr:colOff>0</xdr:colOff>
          <xdr:row>56</xdr:row>
          <xdr:rowOff>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0</xdr:rowOff>
        </xdr:from>
        <xdr:to>
          <xdr:col>26</xdr:col>
          <xdr:colOff>0</xdr:colOff>
          <xdr:row>46</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0</xdr:rowOff>
        </xdr:from>
        <xdr:to>
          <xdr:col>29</xdr:col>
          <xdr:colOff>0</xdr:colOff>
          <xdr:row>46</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26</xdr:col>
          <xdr:colOff>0</xdr:colOff>
          <xdr:row>48</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xdr:row>
          <xdr:rowOff>0</xdr:rowOff>
        </xdr:from>
        <xdr:to>
          <xdr:col>29</xdr:col>
          <xdr:colOff>0</xdr:colOff>
          <xdr:row>48</xdr:row>
          <xdr:rowOff>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48</xdr:row>
          <xdr:rowOff>0</xdr:rowOff>
        </xdr:from>
        <xdr:to>
          <xdr:col>26</xdr:col>
          <xdr:colOff>0</xdr:colOff>
          <xdr:row>49</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0</xdr:rowOff>
        </xdr:from>
        <xdr:to>
          <xdr:col>29</xdr:col>
          <xdr:colOff>0</xdr:colOff>
          <xdr:row>49</xdr:row>
          <xdr:rowOff>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0</xdr:colOff>
          <xdr:row>50</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0</xdr:colOff>
          <xdr:row>50</xdr:row>
          <xdr:rowOff>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0</xdr:rowOff>
        </xdr:from>
        <xdr:to>
          <xdr:col>29</xdr:col>
          <xdr:colOff>0</xdr:colOff>
          <xdr:row>50</xdr:row>
          <xdr:rowOff>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12</xdr:col>
          <xdr:colOff>0</xdr:colOff>
          <xdr:row>52</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51</xdr:row>
          <xdr:rowOff>0</xdr:rowOff>
        </xdr:from>
        <xdr:to>
          <xdr:col>29</xdr:col>
          <xdr:colOff>0</xdr:colOff>
          <xdr:row>52</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0</xdr:colOff>
          <xdr:row>9</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11</xdr:col>
          <xdr:colOff>0</xdr:colOff>
          <xdr:row>7</xdr:row>
          <xdr:rowOff>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0</xdr:colOff>
          <xdr:row>7</xdr:row>
          <xdr:rowOff>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0</xdr:colOff>
          <xdr:row>7</xdr:row>
          <xdr:rowOff>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0</xdr:colOff>
          <xdr:row>8</xdr:row>
          <xdr:rowOff>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13</xdr:col>
          <xdr:colOff>0</xdr:colOff>
          <xdr:row>13</xdr:row>
          <xdr:rowOff>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18</xdr:col>
          <xdr:colOff>0</xdr:colOff>
          <xdr:row>13</xdr:row>
          <xdr:rowOff>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0</xdr:rowOff>
        </xdr:from>
        <xdr:to>
          <xdr:col>26</xdr:col>
          <xdr:colOff>0</xdr:colOff>
          <xdr:row>13</xdr:row>
          <xdr:rowOff>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0</xdr:rowOff>
        </xdr:from>
        <xdr:to>
          <xdr:col>27</xdr:col>
          <xdr:colOff>0</xdr:colOff>
          <xdr:row>11</xdr:row>
          <xdr:rowOff>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60960</xdr:colOff>
      <xdr:row>31</xdr:row>
      <xdr:rowOff>15240</xdr:rowOff>
    </xdr:from>
    <xdr:to>
      <xdr:col>30</xdr:col>
      <xdr:colOff>99060</xdr:colOff>
      <xdr:row>32</xdr:row>
      <xdr:rowOff>170290</xdr:rowOff>
    </xdr:to>
    <xdr:sp macro="" textlink="">
      <xdr:nvSpPr>
        <xdr:cNvPr id="45" name="大かっこ 44">
          <a:extLst>
            <a:ext uri="{FF2B5EF4-FFF2-40B4-BE49-F238E27FC236}">
              <a16:creationId xmlns:a16="http://schemas.microsoft.com/office/drawing/2014/main" id="{00000000-0008-0000-0500-00002D000000}"/>
            </a:ext>
          </a:extLst>
        </xdr:cNvPr>
        <xdr:cNvSpPr/>
      </xdr:nvSpPr>
      <xdr:spPr>
        <a:xfrm>
          <a:off x="1295400" y="5684520"/>
          <a:ext cx="4975860" cy="3379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103909</xdr:colOff>
      <xdr:row>12</xdr:row>
      <xdr:rowOff>178903</xdr:rowOff>
    </xdr:from>
    <xdr:to>
      <xdr:col>32</xdr:col>
      <xdr:colOff>172279</xdr:colOff>
      <xdr:row>13</xdr:row>
      <xdr:rowOff>96981</xdr:rowOff>
    </xdr:to>
    <xdr:sp macro="" textlink="">
      <xdr:nvSpPr>
        <xdr:cNvPr id="5" name="フリーフォーム 4"/>
        <xdr:cNvSpPr/>
      </xdr:nvSpPr>
      <xdr:spPr>
        <a:xfrm>
          <a:off x="1943100" y="2565348"/>
          <a:ext cx="4768524" cy="101651"/>
        </a:xfrm>
        <a:custGeom>
          <a:avLst/>
          <a:gdLst>
            <a:gd name="connsiteX0" fmla="*/ 0 w 5413514"/>
            <a:gd name="connsiteY0" fmla="*/ 0 h 99391"/>
            <a:gd name="connsiteX1" fmla="*/ 0 w 5413514"/>
            <a:gd name="connsiteY1" fmla="*/ 99391 h 99391"/>
            <a:gd name="connsiteX2" fmla="*/ 5413514 w 5413514"/>
            <a:gd name="connsiteY2" fmla="*/ 99391 h 99391"/>
          </a:gdLst>
          <a:ahLst/>
          <a:cxnLst>
            <a:cxn ang="0">
              <a:pos x="connsiteX0" y="connsiteY0"/>
            </a:cxn>
            <a:cxn ang="0">
              <a:pos x="connsiteX1" y="connsiteY1"/>
            </a:cxn>
            <a:cxn ang="0">
              <a:pos x="connsiteX2" y="connsiteY2"/>
            </a:cxn>
          </a:cxnLst>
          <a:rect l="l" t="t" r="r" b="b"/>
          <a:pathLst>
            <a:path w="5413514" h="99391">
              <a:moveTo>
                <a:pt x="0" y="0"/>
              </a:moveTo>
              <a:lnTo>
                <a:pt x="0" y="99391"/>
              </a:lnTo>
              <a:lnTo>
                <a:pt x="5413514" y="99391"/>
              </a:lnTo>
            </a:path>
          </a:pathLst>
        </a:cu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2</xdr:col>
      <xdr:colOff>13253</xdr:colOff>
      <xdr:row>12</xdr:row>
      <xdr:rowOff>178904</xdr:rowOff>
    </xdr:from>
    <xdr:to>
      <xdr:col>10</xdr:col>
      <xdr:colOff>182880</xdr:colOff>
      <xdr:row>12</xdr:row>
      <xdr:rowOff>178904</xdr:rowOff>
    </xdr:to>
    <xdr:cxnSp macro="">
      <xdr:nvCxnSpPr>
        <xdr:cNvPr id="7" name="直線コネクタ 6"/>
        <xdr:cNvCxnSpPr/>
      </xdr:nvCxnSpPr>
      <xdr:spPr>
        <a:xfrm>
          <a:off x="424733" y="2556344"/>
          <a:ext cx="1815547"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fPrintsWithSheet="0"/>
  </xdr:twoCellAnchor>
  <xdr:twoCellAnchor>
    <xdr:from>
      <xdr:col>31</xdr:col>
      <xdr:colOff>99060</xdr:colOff>
      <xdr:row>4</xdr:row>
      <xdr:rowOff>113538</xdr:rowOff>
    </xdr:from>
    <xdr:to>
      <xdr:col>51</xdr:col>
      <xdr:colOff>175260</xdr:colOff>
      <xdr:row>8</xdr:row>
      <xdr:rowOff>69342</xdr:rowOff>
    </xdr:to>
    <xdr:sp macro="" textlink="">
      <xdr:nvSpPr>
        <xdr:cNvPr id="2" name="正方形/長方形 1"/>
        <xdr:cNvSpPr/>
      </xdr:nvSpPr>
      <xdr:spPr>
        <a:xfrm>
          <a:off x="6477000" y="845058"/>
          <a:ext cx="4191000" cy="68732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15</xdr:col>
      <xdr:colOff>297180</xdr:colOff>
      <xdr:row>4</xdr:row>
      <xdr:rowOff>30480</xdr:rowOff>
    </xdr:from>
    <xdr:ext cx="1920240" cy="575537"/>
    <xdr:sp macro="" textlink="">
      <xdr:nvSpPr>
        <xdr:cNvPr id="2" name="線吹き出し 2 (枠付き) 1">
          <a:extLst>
            <a:ext uri="{FF2B5EF4-FFF2-40B4-BE49-F238E27FC236}">
              <a16:creationId xmlns:a16="http://schemas.microsoft.com/office/drawing/2014/main" id="{00000000-0008-0000-0600-000002000000}"/>
            </a:ext>
          </a:extLst>
        </xdr:cNvPr>
        <xdr:cNvSpPr/>
      </xdr:nvSpPr>
      <xdr:spPr>
        <a:xfrm>
          <a:off x="11437620" y="731520"/>
          <a:ext cx="1920240" cy="5755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noAutofit/>
        </a:bodyPr>
        <a:lstStyle/>
        <a:p>
          <a:pPr algn="l"/>
          <a:r>
            <a:rPr kumimoji="1" lang="ja-JP" altLang="en-US" sz="900">
              <a:solidFill>
                <a:srgbClr val="FF0000"/>
              </a:solidFill>
              <a:latin typeface="Meiryo UI" panose="020B0604030504040204" pitchFamily="50" charset="-128"/>
              <a:ea typeface="Meiryo UI" panose="020B0604030504040204" pitchFamily="50" charset="-128"/>
            </a:rPr>
            <a:t>窓口提出される場合は、この欄は印刷せず、「</a:t>
          </a:r>
          <a:r>
            <a:rPr kumimoji="1" lang="en-US" altLang="ja-JP" sz="900">
              <a:solidFill>
                <a:srgbClr val="FF0000"/>
              </a:solidFill>
              <a:latin typeface="Meiryo UI" panose="020B0604030504040204" pitchFamily="50" charset="-128"/>
              <a:ea typeface="Meiryo UI" panose="020B0604030504040204" pitchFamily="50" charset="-128"/>
            </a:rPr>
            <a:t>4-2</a:t>
          </a:r>
          <a:r>
            <a:rPr kumimoji="1" lang="ja-JP" altLang="en-US" sz="900">
              <a:solidFill>
                <a:srgbClr val="FF0000"/>
              </a:solidFill>
              <a:latin typeface="Meiryo UI" panose="020B0604030504040204" pitchFamily="50" charset="-128"/>
              <a:ea typeface="Meiryo UI" panose="020B0604030504040204" pitchFamily="50" charset="-128"/>
            </a:rPr>
            <a:t>特記事項</a:t>
          </a:r>
          <a:r>
            <a:rPr kumimoji="1" lang="en-US" altLang="ja-JP" sz="900">
              <a:solidFill>
                <a:srgbClr val="FF0000"/>
              </a:solidFill>
              <a:latin typeface="Meiryo UI" panose="020B0604030504040204" pitchFamily="50" charset="-128"/>
              <a:ea typeface="Meiryo UI" panose="020B0604030504040204" pitchFamily="50" charset="-128"/>
            </a:rPr>
            <a:t>A</a:t>
          </a:r>
          <a:r>
            <a:rPr kumimoji="1" lang="ja-JP" altLang="en-US" sz="900">
              <a:solidFill>
                <a:srgbClr val="FF0000"/>
              </a:solidFill>
              <a:latin typeface="Meiryo UI" panose="020B0604030504040204" pitchFamily="50" charset="-128"/>
              <a:ea typeface="Meiryo UI" panose="020B0604030504040204" pitchFamily="50" charset="-128"/>
            </a:rPr>
            <a:t>」シートを印刷してください。</a:t>
          </a:r>
        </a:p>
      </xdr:txBody>
    </xdr:sp>
    <xdr:clientData/>
  </xdr:oneCellAnchor>
  <xdr:twoCellAnchor>
    <xdr:from>
      <xdr:col>12</xdr:col>
      <xdr:colOff>76200</xdr:colOff>
      <xdr:row>5</xdr:row>
      <xdr:rowOff>83820</xdr:rowOff>
    </xdr:from>
    <xdr:to>
      <xdr:col>15</xdr:col>
      <xdr:colOff>220980</xdr:colOff>
      <xdr:row>7</xdr:row>
      <xdr:rowOff>83820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193280" y="960120"/>
          <a:ext cx="4168140" cy="3505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「その他」欄は、要是正には当たらないが、記載したい内容がある場合に利用してください。「その他」欄を利用する場合は、原則として「指摘なし」欄にも○をつけてください。</a:t>
          </a:r>
        </a:p>
      </xdr:txBody>
    </xdr:sp>
    <xdr:clientData fPrintsWithSheet="0"/>
  </xdr:twoCellAnchor>
  <xdr:twoCellAnchor>
    <xdr:from>
      <xdr:col>12</xdr:col>
      <xdr:colOff>76199</xdr:colOff>
      <xdr:row>4</xdr:row>
      <xdr:rowOff>30480</xdr:rowOff>
    </xdr:from>
    <xdr:to>
      <xdr:col>15</xdr:col>
      <xdr:colOff>220716</xdr:colOff>
      <xdr:row>5</xdr:row>
      <xdr:rowOff>30480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7193279" y="731520"/>
          <a:ext cx="4167877" cy="1752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「既存不適格」に〇を付けた場合は、あわせて「要是正」にも〇をつけてください。</a:t>
          </a:r>
        </a:p>
      </xdr:txBody>
    </xdr:sp>
    <xdr:clientData fPrintsWithSheet="0"/>
  </xdr:twoCellAnchor>
  <xdr:twoCellAnchor>
    <xdr:from>
      <xdr:col>5</xdr:col>
      <xdr:colOff>7621</xdr:colOff>
      <xdr:row>0</xdr:row>
      <xdr:rowOff>129540</xdr:rowOff>
    </xdr:from>
    <xdr:to>
      <xdr:col>6</xdr:col>
      <xdr:colOff>2386447</xdr:colOff>
      <xdr:row>1</xdr:row>
      <xdr:rowOff>114300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822961" y="129540"/>
          <a:ext cx="3575166" cy="1600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調査対象が存在しない場合は「指摘なし」欄に「─」を記入してください。</a:t>
          </a:r>
        </a:p>
      </xdr:txBody>
    </xdr:sp>
    <xdr:clientData fPrintsWithSheet="0"/>
  </xdr:twoCellAnchor>
  <xdr:twoCellAnchor>
    <xdr:from>
      <xdr:col>6</xdr:col>
      <xdr:colOff>2386447</xdr:colOff>
      <xdr:row>1</xdr:row>
      <xdr:rowOff>34290</xdr:rowOff>
    </xdr:from>
    <xdr:to>
      <xdr:col>7</xdr:col>
      <xdr:colOff>144780</xdr:colOff>
      <xdr:row>9</xdr:row>
      <xdr:rowOff>167640</xdr:rowOff>
    </xdr:to>
    <xdr:cxnSp macro="">
      <xdr:nvCxnSpPr>
        <xdr:cNvPr id="10" name="直線矢印コネクタ 9">
          <a:extLst>
            <a:ext uri="{FF2B5EF4-FFF2-40B4-BE49-F238E27FC236}">
              <a16:creationId xmlns:a16="http://schemas.microsoft.com/office/drawing/2014/main" id="{00000000-0008-0000-0600-00000A000000}"/>
            </a:ext>
          </a:extLst>
        </xdr:cNvPr>
        <xdr:cNvCxnSpPr>
          <a:stCxn id="8" idx="3"/>
        </xdr:cNvCxnSpPr>
      </xdr:nvCxnSpPr>
      <xdr:spPr>
        <a:xfrm>
          <a:off x="4207627" y="209550"/>
          <a:ext cx="646313" cy="15354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99060</xdr:colOff>
      <xdr:row>4</xdr:row>
      <xdr:rowOff>118110</xdr:rowOff>
    </xdr:from>
    <xdr:to>
      <xdr:col>12</xdr:col>
      <xdr:colOff>76199</xdr:colOff>
      <xdr:row>10</xdr:row>
      <xdr:rowOff>205740</xdr:rowOff>
    </xdr:to>
    <xdr:cxnSp macro="">
      <xdr:nvCxnSpPr>
        <xdr:cNvPr id="12" name="直線矢印コネクタ 11">
          <a:extLst>
            <a:ext uri="{FF2B5EF4-FFF2-40B4-BE49-F238E27FC236}">
              <a16:creationId xmlns:a16="http://schemas.microsoft.com/office/drawing/2014/main" id="{00000000-0008-0000-0600-00000C000000}"/>
            </a:ext>
          </a:extLst>
        </xdr:cNvPr>
        <xdr:cNvCxnSpPr>
          <a:stCxn id="7" idx="1"/>
        </xdr:cNvCxnSpPr>
      </xdr:nvCxnSpPr>
      <xdr:spPr>
        <a:xfrm flipH="1">
          <a:off x="6050280" y="819150"/>
          <a:ext cx="1142999" cy="11391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144780</xdr:colOff>
      <xdr:row>6</xdr:row>
      <xdr:rowOff>83820</xdr:rowOff>
    </xdr:from>
    <xdr:to>
      <xdr:col>12</xdr:col>
      <xdr:colOff>76200</xdr:colOff>
      <xdr:row>10</xdr:row>
      <xdr:rowOff>213360</xdr:rowOff>
    </xdr:to>
    <xdr:cxnSp macro="">
      <xdr:nvCxnSpPr>
        <xdr:cNvPr id="15" name="直線矢印コネクタ 14">
          <a:extLst>
            <a:ext uri="{FF2B5EF4-FFF2-40B4-BE49-F238E27FC236}">
              <a16:creationId xmlns:a16="http://schemas.microsoft.com/office/drawing/2014/main" id="{00000000-0008-0000-0600-00000F000000}"/>
            </a:ext>
          </a:extLst>
        </xdr:cNvPr>
        <xdr:cNvCxnSpPr>
          <a:stCxn id="3" idx="1"/>
        </xdr:cNvCxnSpPr>
      </xdr:nvCxnSpPr>
      <xdr:spPr>
        <a:xfrm flipH="1">
          <a:off x="6400800" y="1135380"/>
          <a:ext cx="792480" cy="83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14</xdr:col>
      <xdr:colOff>571500</xdr:colOff>
      <xdr:row>7</xdr:row>
      <xdr:rowOff>80237</xdr:rowOff>
    </xdr:from>
    <xdr:to>
      <xdr:col>15</xdr:col>
      <xdr:colOff>1257300</xdr:colOff>
      <xdr:row>9</xdr:row>
      <xdr:rowOff>68580</xdr:rowOff>
    </xdr:to>
    <xdr:cxnSp macro="">
      <xdr:nvCxnSpPr>
        <xdr:cNvPr id="28" name="直線矢印コネクタ 27">
          <a:extLst>
            <a:ext uri="{FF2B5EF4-FFF2-40B4-BE49-F238E27FC236}">
              <a16:creationId xmlns:a16="http://schemas.microsoft.com/office/drawing/2014/main" id="{00000000-0008-0000-0600-00001C000000}"/>
            </a:ext>
          </a:extLst>
        </xdr:cNvPr>
        <xdr:cNvCxnSpPr>
          <a:stCxn id="2" idx="2"/>
        </xdr:cNvCxnSpPr>
      </xdr:nvCxnSpPr>
      <xdr:spPr>
        <a:xfrm flipH="1">
          <a:off x="10751820" y="1307057"/>
          <a:ext cx="1645920" cy="3388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975360</xdr:colOff>
      <xdr:row>0</xdr:row>
      <xdr:rowOff>76200</xdr:rowOff>
    </xdr:from>
    <xdr:to>
      <xdr:col>6</xdr:col>
      <xdr:colOff>213360</xdr:colOff>
      <xdr:row>1</xdr:row>
      <xdr:rowOff>320040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4678680" y="76200"/>
          <a:ext cx="1615440" cy="640080"/>
        </a:xfrm>
        <a:prstGeom prst="wedgeRectCallout">
          <a:avLst>
            <a:gd name="adj1" fmla="val 45676"/>
            <a:gd name="adj2" fmla="val 1041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調査結果表で「既存不適格」に○を付けた項目は自動的に☑と表示されます。</a:t>
          </a:r>
        </a:p>
      </xdr:txBody>
    </xdr:sp>
    <xdr:clientData fPrintsWithSheet="0"/>
  </xdr:twoCellAnchor>
  <xdr:twoCellAnchor>
    <xdr:from>
      <xdr:col>7</xdr:col>
      <xdr:colOff>45720</xdr:colOff>
      <xdr:row>0</xdr:row>
      <xdr:rowOff>76200</xdr:rowOff>
    </xdr:from>
    <xdr:to>
      <xdr:col>10</xdr:col>
      <xdr:colOff>91440</xdr:colOff>
      <xdr:row>1</xdr:row>
      <xdr:rowOff>320040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477000" y="76200"/>
          <a:ext cx="1615440" cy="640080"/>
        </a:xfrm>
        <a:prstGeom prst="wedgeRectCallout">
          <a:avLst>
            <a:gd name="adj1" fmla="val -44418"/>
            <a:gd name="adj2" fmla="val 1041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調査結果表で「その他」に○を付けた項目は自動的に☑と表示されます。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5</xdr:row>
      <xdr:rowOff>0</xdr:rowOff>
    </xdr:from>
    <xdr:to>
      <xdr:col>34</xdr:col>
      <xdr:colOff>0</xdr:colOff>
      <xdr:row>6</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2169140" y="1181100"/>
          <a:ext cx="50292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1135380</xdr:colOff>
      <xdr:row>0</xdr:row>
      <xdr:rowOff>106680</xdr:rowOff>
    </xdr:from>
    <xdr:to>
      <xdr:col>36</xdr:col>
      <xdr:colOff>1005840</xdr:colOff>
      <xdr:row>3</xdr:row>
      <xdr:rowOff>53340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8930640" y="106680"/>
          <a:ext cx="2971800" cy="5638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①のときは、「番号」欄に調査結果表の番号を記入すると「調査項目」欄が自動的に表示されます。それ以外の項目</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水色セル</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は入力してください。</a:t>
          </a:r>
        </a:p>
      </xdr:txBody>
    </xdr:sp>
    <xdr:clientData/>
  </xdr:twoCellAnchor>
  <xdr:twoCellAnchor>
    <xdr:from>
      <xdr:col>33</xdr:col>
      <xdr:colOff>22860</xdr:colOff>
      <xdr:row>1</xdr:row>
      <xdr:rowOff>182880</xdr:rowOff>
    </xdr:from>
    <xdr:to>
      <xdr:col>34</xdr:col>
      <xdr:colOff>1135380</xdr:colOff>
      <xdr:row>5</xdr:row>
      <xdr:rowOff>0</xdr:rowOff>
    </xdr:to>
    <xdr:cxnSp macro="">
      <xdr:nvCxnSpPr>
        <xdr:cNvPr id="5" name="直線矢印コネクタ 4">
          <a:extLst>
            <a:ext uri="{FF2B5EF4-FFF2-40B4-BE49-F238E27FC236}">
              <a16:creationId xmlns:a16="http://schemas.microsoft.com/office/drawing/2014/main" id="{00000000-0008-0000-0800-000005000000}"/>
            </a:ext>
          </a:extLst>
        </xdr:cNvPr>
        <xdr:cNvCxnSpPr>
          <a:stCxn id="3" idx="1"/>
          <a:endCxn id="2" idx="0"/>
        </xdr:cNvCxnSpPr>
      </xdr:nvCxnSpPr>
      <xdr:spPr>
        <a:xfrm flipH="1">
          <a:off x="7543800" y="388620"/>
          <a:ext cx="1386840" cy="7924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7</xdr:row>
      <xdr:rowOff>0</xdr:rowOff>
    </xdr:from>
    <xdr:to>
      <xdr:col>35</xdr:col>
      <xdr:colOff>0</xdr:colOff>
      <xdr:row>8</xdr:row>
      <xdr:rowOff>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2169140" y="1973580"/>
          <a:ext cx="203454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xdr:row>
      <xdr:rowOff>0</xdr:rowOff>
    </xdr:from>
    <xdr:to>
      <xdr:col>35</xdr:col>
      <xdr:colOff>0</xdr:colOff>
      <xdr:row>6</xdr:row>
      <xdr:rowOff>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7795260" y="975360"/>
          <a:ext cx="153162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765810</xdr:colOff>
      <xdr:row>1</xdr:row>
      <xdr:rowOff>182880</xdr:rowOff>
    </xdr:from>
    <xdr:to>
      <xdr:col>34</xdr:col>
      <xdr:colOff>1135380</xdr:colOff>
      <xdr:row>5</xdr:row>
      <xdr:rowOff>0</xdr:rowOff>
    </xdr:to>
    <xdr:cxnSp macro="">
      <xdr:nvCxnSpPr>
        <xdr:cNvPr id="13" name="直線矢印コネクタ 12">
          <a:extLst>
            <a:ext uri="{FF2B5EF4-FFF2-40B4-BE49-F238E27FC236}">
              <a16:creationId xmlns:a16="http://schemas.microsoft.com/office/drawing/2014/main" id="{00000000-0008-0000-0800-00000D000000}"/>
            </a:ext>
          </a:extLst>
        </xdr:cNvPr>
        <xdr:cNvCxnSpPr>
          <a:stCxn id="3" idx="1"/>
          <a:endCxn id="10" idx="0"/>
        </xdr:cNvCxnSpPr>
      </xdr:nvCxnSpPr>
      <xdr:spPr>
        <a:xfrm flipH="1">
          <a:off x="8561070" y="388620"/>
          <a:ext cx="369570" cy="7924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800101</xdr:colOff>
      <xdr:row>8</xdr:row>
      <xdr:rowOff>205740</xdr:rowOff>
    </xdr:from>
    <xdr:to>
      <xdr:col>36</xdr:col>
      <xdr:colOff>868680</xdr:colOff>
      <xdr:row>9</xdr:row>
      <xdr:rowOff>198120</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8595361" y="2575560"/>
          <a:ext cx="3169919" cy="3886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②のときは、「番号」欄（および「調査項目」欄）は空欄とし、それ以外の項目に入力してください。</a:t>
          </a:r>
        </a:p>
      </xdr:txBody>
    </xdr:sp>
    <xdr:clientData/>
  </xdr:twoCellAnchor>
  <xdr:twoCellAnchor>
    <xdr:from>
      <xdr:col>34</xdr:col>
      <xdr:colOff>514350</xdr:colOff>
      <xdr:row>8</xdr:row>
      <xdr:rowOff>0</xdr:rowOff>
    </xdr:from>
    <xdr:to>
      <xdr:col>34</xdr:col>
      <xdr:colOff>800101</xdr:colOff>
      <xdr:row>9</xdr:row>
      <xdr:rowOff>3810</xdr:rowOff>
    </xdr:to>
    <xdr:cxnSp macro="">
      <xdr:nvCxnSpPr>
        <xdr:cNvPr id="19" name="直線矢印コネクタ 18">
          <a:extLst>
            <a:ext uri="{FF2B5EF4-FFF2-40B4-BE49-F238E27FC236}">
              <a16:creationId xmlns:a16="http://schemas.microsoft.com/office/drawing/2014/main" id="{00000000-0008-0000-0800-000013000000}"/>
            </a:ext>
          </a:extLst>
        </xdr:cNvPr>
        <xdr:cNvCxnSpPr>
          <a:stCxn id="18" idx="1"/>
          <a:endCxn id="7" idx="2"/>
        </xdr:cNvCxnSpPr>
      </xdr:nvCxnSpPr>
      <xdr:spPr>
        <a:xfrm flipH="1" flipV="1">
          <a:off x="8309610" y="2369820"/>
          <a:ext cx="285751" cy="400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1242060</xdr:colOff>
      <xdr:row>0</xdr:row>
      <xdr:rowOff>99060</xdr:rowOff>
    </xdr:from>
    <xdr:to>
      <xdr:col>38</xdr:col>
      <xdr:colOff>182880</xdr:colOff>
      <xdr:row>3</xdr:row>
      <xdr:rowOff>45720</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12138660" y="99060"/>
          <a:ext cx="1318260" cy="5638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「要是正」の場合は、どちらにもチェックは必要ありません。</a:t>
          </a:r>
        </a:p>
      </xdr:txBody>
    </xdr:sp>
    <xdr:clientData/>
  </xdr:twoCellAnchor>
  <xdr:twoCellAnchor>
    <xdr:from>
      <xdr:col>37</xdr:col>
      <xdr:colOff>331470</xdr:colOff>
      <xdr:row>3</xdr:row>
      <xdr:rowOff>45720</xdr:rowOff>
    </xdr:from>
    <xdr:to>
      <xdr:col>39</xdr:col>
      <xdr:colOff>0</xdr:colOff>
      <xdr:row>6</xdr:row>
      <xdr:rowOff>0</xdr:rowOff>
    </xdr:to>
    <xdr:cxnSp macro="">
      <xdr:nvCxnSpPr>
        <xdr:cNvPr id="12" name="直線矢印コネクタ 11">
          <a:extLst>
            <a:ext uri="{FF2B5EF4-FFF2-40B4-BE49-F238E27FC236}">
              <a16:creationId xmlns:a16="http://schemas.microsoft.com/office/drawing/2014/main" id="{00000000-0008-0000-0800-00000C000000}"/>
            </a:ext>
          </a:extLst>
        </xdr:cNvPr>
        <xdr:cNvCxnSpPr>
          <a:stCxn id="11" idx="2"/>
          <a:endCxn id="20" idx="0"/>
        </xdr:cNvCxnSpPr>
      </xdr:nvCxnSpPr>
      <xdr:spPr>
        <a:xfrm>
          <a:off x="12797790" y="662940"/>
          <a:ext cx="826770" cy="914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6</xdr:row>
      <xdr:rowOff>0</xdr:rowOff>
    </xdr:from>
    <xdr:to>
      <xdr:col>40</xdr:col>
      <xdr:colOff>0</xdr:colOff>
      <xdr:row>7</xdr:row>
      <xdr:rowOff>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13274040" y="1577340"/>
          <a:ext cx="70104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0</xdr:row>
      <xdr:rowOff>190499</xdr:rowOff>
    </xdr:from>
    <xdr:to>
      <xdr:col>8</xdr:col>
      <xdr:colOff>356576</xdr:colOff>
      <xdr:row>3</xdr:row>
      <xdr:rowOff>136768</xdr:rowOff>
    </xdr:to>
    <xdr:sp macro="" textlink="">
      <xdr:nvSpPr>
        <xdr:cNvPr id="21" name="正方形/長方形 20">
          <a:extLst>
            <a:ext uri="{FF2B5EF4-FFF2-40B4-BE49-F238E27FC236}">
              <a16:creationId xmlns:a16="http://schemas.microsoft.com/office/drawing/2014/main" id="{00000000-0008-0000-0800-000015000000}"/>
            </a:ext>
          </a:extLst>
        </xdr:cNvPr>
        <xdr:cNvSpPr/>
      </xdr:nvSpPr>
      <xdr:spPr>
        <a:xfrm>
          <a:off x="5537444" y="190499"/>
          <a:ext cx="1276594" cy="56173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「要是正」の場合は、どちらにもチェックは必要ありません。</a:t>
          </a:r>
        </a:p>
      </xdr:txBody>
    </xdr:sp>
    <xdr:clientData fPrintsWithSheet="0"/>
  </xdr:twoCellAnchor>
  <xdr:twoCellAnchor>
    <xdr:from>
      <xdr:col>7</xdr:col>
      <xdr:colOff>74856</xdr:colOff>
      <xdr:row>3</xdr:row>
      <xdr:rowOff>136768</xdr:rowOff>
    </xdr:from>
    <xdr:to>
      <xdr:col>7</xdr:col>
      <xdr:colOff>327661</xdr:colOff>
      <xdr:row>4</xdr:row>
      <xdr:rowOff>259080</xdr:rowOff>
    </xdr:to>
    <xdr:cxnSp macro="">
      <xdr:nvCxnSpPr>
        <xdr:cNvPr id="22" name="直線矢印コネクタ 21">
          <a:extLst>
            <a:ext uri="{FF2B5EF4-FFF2-40B4-BE49-F238E27FC236}">
              <a16:creationId xmlns:a16="http://schemas.microsoft.com/office/drawing/2014/main" id="{00000000-0008-0000-0800-000016000000}"/>
            </a:ext>
          </a:extLst>
        </xdr:cNvPr>
        <xdr:cNvCxnSpPr>
          <a:stCxn id="21" idx="2"/>
        </xdr:cNvCxnSpPr>
      </xdr:nvCxnSpPr>
      <xdr:spPr>
        <a:xfrm>
          <a:off x="6175741" y="752230"/>
          <a:ext cx="252805" cy="332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10</xdr:row>
          <xdr:rowOff>222250</xdr:rowOff>
        </xdr:from>
        <xdr:to>
          <xdr:col>2</xdr:col>
          <xdr:colOff>101600</xdr:colOff>
          <xdr:row>12</xdr:row>
          <xdr:rowOff>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228600</xdr:rowOff>
        </xdr:from>
        <xdr:to>
          <xdr:col>2</xdr:col>
          <xdr:colOff>101600</xdr:colOff>
          <xdr:row>13</xdr:row>
          <xdr:rowOff>25400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0</xdr:rowOff>
        </xdr:from>
        <xdr:to>
          <xdr:col>2</xdr:col>
          <xdr:colOff>101600</xdr:colOff>
          <xdr:row>20</xdr:row>
          <xdr:rowOff>25400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228600</xdr:rowOff>
        </xdr:from>
        <xdr:to>
          <xdr:col>4</xdr:col>
          <xdr:colOff>101600</xdr:colOff>
          <xdr:row>25</xdr:row>
          <xdr:rowOff>25400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222250</xdr:rowOff>
        </xdr:from>
        <xdr:to>
          <xdr:col>4</xdr:col>
          <xdr:colOff>101600</xdr:colOff>
          <xdr:row>26</xdr:row>
          <xdr:rowOff>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228600</xdr:rowOff>
        </xdr:from>
        <xdr:to>
          <xdr:col>4</xdr:col>
          <xdr:colOff>101600</xdr:colOff>
          <xdr:row>28</xdr:row>
          <xdr:rowOff>25400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222250</xdr:rowOff>
        </xdr:from>
        <xdr:to>
          <xdr:col>4</xdr:col>
          <xdr:colOff>101600</xdr:colOff>
          <xdr:row>29</xdr:row>
          <xdr:rowOff>25400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228600</xdr:rowOff>
        </xdr:from>
        <xdr:to>
          <xdr:col>4</xdr:col>
          <xdr:colOff>101600</xdr:colOff>
          <xdr:row>31</xdr:row>
          <xdr:rowOff>25400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0</xdr:rowOff>
        </xdr:from>
        <xdr:to>
          <xdr:col>4</xdr:col>
          <xdr:colOff>101600</xdr:colOff>
          <xdr:row>32</xdr:row>
          <xdr:rowOff>25400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0</xdr:rowOff>
        </xdr:from>
        <xdr:to>
          <xdr:col>4</xdr:col>
          <xdr:colOff>101600</xdr:colOff>
          <xdr:row>35</xdr:row>
          <xdr:rowOff>25400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0</xdr:rowOff>
        </xdr:from>
        <xdr:to>
          <xdr:col>4</xdr:col>
          <xdr:colOff>101600</xdr:colOff>
          <xdr:row>36</xdr:row>
          <xdr:rowOff>25400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38</xdr:row>
          <xdr:rowOff>12700</xdr:rowOff>
        </xdr:from>
        <xdr:to>
          <xdr:col>12</xdr:col>
          <xdr:colOff>101600</xdr:colOff>
          <xdr:row>39</xdr:row>
          <xdr:rowOff>25400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12700</xdr:rowOff>
        </xdr:from>
        <xdr:to>
          <xdr:col>2</xdr:col>
          <xdr:colOff>101600</xdr:colOff>
          <xdr:row>40</xdr:row>
          <xdr:rowOff>25400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42</xdr:row>
          <xdr:rowOff>0</xdr:rowOff>
        </xdr:from>
        <xdr:to>
          <xdr:col>2</xdr:col>
          <xdr:colOff>101600</xdr:colOff>
          <xdr:row>43</xdr:row>
          <xdr:rowOff>25400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0</xdr:colOff>
          <xdr:row>50</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C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8</xdr:col>
          <xdr:colOff>0</xdr:colOff>
          <xdr:row>70</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C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14</xdr:col>
          <xdr:colOff>0</xdr:colOff>
          <xdr:row>70</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C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8</xdr:col>
          <xdr:colOff>0</xdr:colOff>
          <xdr:row>71</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C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21</xdr:col>
          <xdr:colOff>0</xdr:colOff>
          <xdr:row>71</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C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0</xdr:colOff>
          <xdr:row>74</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C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17</xdr:col>
          <xdr:colOff>0</xdr:colOff>
          <xdr:row>74</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C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8</xdr:col>
          <xdr:colOff>0</xdr:colOff>
          <xdr:row>75</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C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0</xdr:rowOff>
        </xdr:from>
        <xdr:to>
          <xdr:col>17</xdr:col>
          <xdr:colOff>0</xdr:colOff>
          <xdr:row>75</xdr:row>
          <xdr:rowOff>25400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C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0</xdr:rowOff>
        </xdr:from>
        <xdr:to>
          <xdr:col>28</xdr:col>
          <xdr:colOff>0</xdr:colOff>
          <xdr:row>50</xdr:row>
          <xdr:rowOff>25400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C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C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8</xdr:col>
          <xdr:colOff>0</xdr:colOff>
          <xdr:row>57</xdr:row>
          <xdr:rowOff>25400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C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8</xdr:col>
          <xdr:colOff>0</xdr:colOff>
          <xdr:row>58</xdr:row>
          <xdr:rowOff>25400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C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8</xdr:col>
          <xdr:colOff>0</xdr:colOff>
          <xdr:row>59</xdr:row>
          <xdr:rowOff>25400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C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8</xdr:col>
          <xdr:colOff>0</xdr:colOff>
          <xdr:row>60</xdr:row>
          <xdr:rowOff>25400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C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0</xdr:colOff>
          <xdr:row>62</xdr:row>
          <xdr:rowOff>25400</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00000000-0008-0000-0C00-00005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11</xdr:col>
          <xdr:colOff>0</xdr:colOff>
          <xdr:row>62</xdr:row>
          <xdr:rowOff>25400</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00000000-0008-0000-0C00-00005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0</xdr:colOff>
          <xdr:row>63</xdr:row>
          <xdr:rowOff>25400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C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0</xdr:rowOff>
        </xdr:from>
        <xdr:to>
          <xdr:col>11</xdr:col>
          <xdr:colOff>0</xdr:colOff>
          <xdr:row>63</xdr:row>
          <xdr:rowOff>25400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C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8</xdr:col>
          <xdr:colOff>0</xdr:colOff>
          <xdr:row>65</xdr:row>
          <xdr:rowOff>25400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C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12</xdr:col>
          <xdr:colOff>0</xdr:colOff>
          <xdr:row>65</xdr:row>
          <xdr:rowOff>25400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C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8</xdr:col>
          <xdr:colOff>0</xdr:colOff>
          <xdr:row>66</xdr:row>
          <xdr:rowOff>25400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C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0</xdr:colOff>
          <xdr:row>93</xdr:row>
          <xdr:rowOff>25400</xdr:rowOff>
        </xdr:to>
        <xdr:sp macro="" textlink="">
          <xdr:nvSpPr>
            <xdr:cNvPr id="32869" name="Check Box 101" hidden="1">
              <a:extLst>
                <a:ext uri="{63B3BB69-23CF-44E3-9099-C40C66FF867C}">
                  <a14:compatExt spid="_x0000_s32869"/>
                </a:ext>
                <a:ext uri="{FF2B5EF4-FFF2-40B4-BE49-F238E27FC236}">
                  <a16:creationId xmlns:a16="http://schemas.microsoft.com/office/drawing/2014/main" id="{00000000-0008-0000-0C00-00006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92</xdr:row>
          <xdr:rowOff>0</xdr:rowOff>
        </xdr:from>
        <xdr:to>
          <xdr:col>17</xdr:col>
          <xdr:colOff>0</xdr:colOff>
          <xdr:row>93</xdr:row>
          <xdr:rowOff>25400</xdr:rowOff>
        </xdr:to>
        <xdr:sp macro="" textlink="">
          <xdr:nvSpPr>
            <xdr:cNvPr id="32870" name="Check Box 102" hidden="1">
              <a:extLst>
                <a:ext uri="{63B3BB69-23CF-44E3-9099-C40C66FF867C}">
                  <a14:compatExt spid="_x0000_s32870"/>
                </a:ext>
                <a:ext uri="{FF2B5EF4-FFF2-40B4-BE49-F238E27FC236}">
                  <a16:creationId xmlns:a16="http://schemas.microsoft.com/office/drawing/2014/main" id="{00000000-0008-0000-0C00-00006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0</xdr:colOff>
          <xdr:row>94</xdr:row>
          <xdr:rowOff>25400</xdr:rowOff>
        </xdr:to>
        <xdr:sp macro="" textlink="">
          <xdr:nvSpPr>
            <xdr:cNvPr id="32871" name="Check Box 103" hidden="1">
              <a:extLst>
                <a:ext uri="{63B3BB69-23CF-44E3-9099-C40C66FF867C}">
                  <a14:compatExt spid="_x0000_s32871"/>
                </a:ext>
                <a:ext uri="{FF2B5EF4-FFF2-40B4-BE49-F238E27FC236}">
                  <a16:creationId xmlns:a16="http://schemas.microsoft.com/office/drawing/2014/main" id="{00000000-0008-0000-0C00-00006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0</xdr:colOff>
          <xdr:row>95</xdr:row>
          <xdr:rowOff>25400</xdr:rowOff>
        </xdr:to>
        <xdr:sp macro="" textlink="">
          <xdr:nvSpPr>
            <xdr:cNvPr id="32872" name="Check Box 104" hidden="1">
              <a:extLst>
                <a:ext uri="{63B3BB69-23CF-44E3-9099-C40C66FF867C}">
                  <a14:compatExt spid="_x0000_s32872"/>
                </a:ext>
                <a:ext uri="{FF2B5EF4-FFF2-40B4-BE49-F238E27FC236}">
                  <a16:creationId xmlns:a16="http://schemas.microsoft.com/office/drawing/2014/main" id="{00000000-0008-0000-0C00-00006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0</xdr:rowOff>
        </xdr:from>
        <xdr:to>
          <xdr:col>24</xdr:col>
          <xdr:colOff>0</xdr:colOff>
          <xdr:row>95</xdr:row>
          <xdr:rowOff>25400</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00000000-0008-0000-0C00-00006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0</xdr:colOff>
          <xdr:row>96</xdr:row>
          <xdr:rowOff>25400</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00000000-0008-0000-0C00-00006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xdr:col>
      <xdr:colOff>83820</xdr:colOff>
      <xdr:row>45</xdr:row>
      <xdr:rowOff>15239</xdr:rowOff>
    </xdr:from>
    <xdr:to>
      <xdr:col>30</xdr:col>
      <xdr:colOff>106680</xdr:colOff>
      <xdr:row>48</xdr:row>
      <xdr:rowOff>161364</xdr:rowOff>
    </xdr:to>
    <xdr:sp macro="" textlink="">
      <xdr:nvSpPr>
        <xdr:cNvPr id="57" name="大かっこ 56">
          <a:extLst>
            <a:ext uri="{FF2B5EF4-FFF2-40B4-BE49-F238E27FC236}">
              <a16:creationId xmlns:a16="http://schemas.microsoft.com/office/drawing/2014/main" id="{00000000-0008-0000-0C00-000039000000}"/>
            </a:ext>
          </a:extLst>
        </xdr:cNvPr>
        <xdr:cNvSpPr/>
      </xdr:nvSpPr>
      <xdr:spPr>
        <a:xfrm>
          <a:off x="290008" y="7724886"/>
          <a:ext cx="6002319" cy="684007"/>
        </a:xfrm>
        <a:prstGeom prst="bracketPair">
          <a:avLst>
            <a:gd name="adj" fmla="val 123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00000000-0008-0000-0C00-00008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910" name="Check Box 142" hidden="1">
              <a:extLst>
                <a:ext uri="{63B3BB69-23CF-44E3-9099-C40C66FF867C}">
                  <a14:compatExt spid="_x0000_s32910"/>
                </a:ext>
                <a:ext uri="{FF2B5EF4-FFF2-40B4-BE49-F238E27FC236}">
                  <a16:creationId xmlns:a16="http://schemas.microsoft.com/office/drawing/2014/main" id="{00000000-0008-0000-0C00-00008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0</xdr:rowOff>
        </xdr:from>
        <xdr:to>
          <xdr:col>25</xdr:col>
          <xdr:colOff>0</xdr:colOff>
          <xdr:row>58</xdr:row>
          <xdr:rowOff>25400</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00000000-0008-0000-0C00-00009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0</xdr:rowOff>
        </xdr:from>
        <xdr:to>
          <xdr:col>25</xdr:col>
          <xdr:colOff>0</xdr:colOff>
          <xdr:row>59</xdr:row>
          <xdr:rowOff>25400</xdr:rowOff>
        </xdr:to>
        <xdr:sp macro="" textlink="">
          <xdr:nvSpPr>
            <xdr:cNvPr id="32916" name="Check Box 148" hidden="1">
              <a:extLst>
                <a:ext uri="{63B3BB69-23CF-44E3-9099-C40C66FF867C}">
                  <a14:compatExt spid="_x0000_s32916"/>
                </a:ext>
                <a:ext uri="{FF2B5EF4-FFF2-40B4-BE49-F238E27FC236}">
                  <a16:creationId xmlns:a16="http://schemas.microsoft.com/office/drawing/2014/main" id="{00000000-0008-0000-0C00-00009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0</xdr:rowOff>
        </xdr:from>
        <xdr:to>
          <xdr:col>25</xdr:col>
          <xdr:colOff>0</xdr:colOff>
          <xdr:row>60</xdr:row>
          <xdr:rowOff>25400</xdr:rowOff>
        </xdr:to>
        <xdr:sp macro="" textlink="">
          <xdr:nvSpPr>
            <xdr:cNvPr id="32917" name="Check Box 149" hidden="1">
              <a:extLst>
                <a:ext uri="{63B3BB69-23CF-44E3-9099-C40C66FF867C}">
                  <a14:compatExt spid="_x0000_s32917"/>
                </a:ext>
                <a:ext uri="{FF2B5EF4-FFF2-40B4-BE49-F238E27FC236}">
                  <a16:creationId xmlns:a16="http://schemas.microsoft.com/office/drawing/2014/main" id="{00000000-0008-0000-0C00-00009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56</xdr:row>
          <xdr:rowOff>0</xdr:rowOff>
        </xdr:from>
        <xdr:to>
          <xdr:col>25</xdr:col>
          <xdr:colOff>0</xdr:colOff>
          <xdr:row>57</xdr:row>
          <xdr:rowOff>25400</xdr:rowOff>
        </xdr:to>
        <xdr:sp macro="" textlink="">
          <xdr:nvSpPr>
            <xdr:cNvPr id="32918" name="Check Box 150" hidden="1">
              <a:extLst>
                <a:ext uri="{63B3BB69-23CF-44E3-9099-C40C66FF867C}">
                  <a14:compatExt spid="_x0000_s32918"/>
                </a:ext>
                <a:ext uri="{FF2B5EF4-FFF2-40B4-BE49-F238E27FC236}">
                  <a16:creationId xmlns:a16="http://schemas.microsoft.com/office/drawing/2014/main" id="{00000000-0008-0000-0C00-00009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12700</xdr:rowOff>
        </xdr:from>
        <xdr:to>
          <xdr:col>9</xdr:col>
          <xdr:colOff>0</xdr:colOff>
          <xdr:row>103</xdr:row>
          <xdr:rowOff>31750</xdr:rowOff>
        </xdr:to>
        <xdr:sp macro="" textlink="">
          <xdr:nvSpPr>
            <xdr:cNvPr id="32935" name="Check Box 167" hidden="1">
              <a:extLst>
                <a:ext uri="{63B3BB69-23CF-44E3-9099-C40C66FF867C}">
                  <a14:compatExt spid="_x0000_s32935"/>
                </a:ext>
                <a:ext uri="{FF2B5EF4-FFF2-40B4-BE49-F238E27FC236}">
                  <a16:creationId xmlns:a16="http://schemas.microsoft.com/office/drawing/2014/main" id="{00000000-0008-0000-0C00-0000A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102</xdr:row>
          <xdr:rowOff>0</xdr:rowOff>
        </xdr:from>
        <xdr:to>
          <xdr:col>19</xdr:col>
          <xdr:colOff>0</xdr:colOff>
          <xdr:row>103</xdr:row>
          <xdr:rowOff>25400</xdr:rowOff>
        </xdr:to>
        <xdr:sp macro="" textlink="">
          <xdr:nvSpPr>
            <xdr:cNvPr id="32936" name="Check Box 168" hidden="1">
              <a:extLst>
                <a:ext uri="{63B3BB69-23CF-44E3-9099-C40C66FF867C}">
                  <a14:compatExt spid="_x0000_s32936"/>
                </a:ext>
                <a:ext uri="{FF2B5EF4-FFF2-40B4-BE49-F238E27FC236}">
                  <a16:creationId xmlns:a16="http://schemas.microsoft.com/office/drawing/2014/main" id="{00000000-0008-0000-0C00-0000A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25400</xdr:rowOff>
        </xdr:to>
        <xdr:sp macro="" textlink="">
          <xdr:nvSpPr>
            <xdr:cNvPr id="32937" name="Check Box 169" hidden="1">
              <a:extLst>
                <a:ext uri="{63B3BB69-23CF-44E3-9099-C40C66FF867C}">
                  <a14:compatExt spid="_x0000_s32937"/>
                </a:ext>
                <a:ext uri="{FF2B5EF4-FFF2-40B4-BE49-F238E27FC236}">
                  <a16:creationId xmlns:a16="http://schemas.microsoft.com/office/drawing/2014/main" id="{00000000-0008-0000-0C00-0000A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103</xdr:row>
          <xdr:rowOff>0</xdr:rowOff>
        </xdr:from>
        <xdr:to>
          <xdr:col>12</xdr:col>
          <xdr:colOff>0</xdr:colOff>
          <xdr:row>104</xdr:row>
          <xdr:rowOff>25400</xdr:rowOff>
        </xdr:to>
        <xdr:sp macro="" textlink="">
          <xdr:nvSpPr>
            <xdr:cNvPr id="32938" name="Check Box 170" hidden="1">
              <a:extLst>
                <a:ext uri="{63B3BB69-23CF-44E3-9099-C40C66FF867C}">
                  <a14:compatExt spid="_x0000_s32938"/>
                </a:ext>
                <a:ext uri="{FF2B5EF4-FFF2-40B4-BE49-F238E27FC236}">
                  <a16:creationId xmlns:a16="http://schemas.microsoft.com/office/drawing/2014/main" id="{00000000-0008-0000-0C00-0000A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105</xdr:row>
          <xdr:rowOff>0</xdr:rowOff>
        </xdr:from>
        <xdr:to>
          <xdr:col>13</xdr:col>
          <xdr:colOff>0</xdr:colOff>
          <xdr:row>106</xdr:row>
          <xdr:rowOff>25400</xdr:rowOff>
        </xdr:to>
        <xdr:sp macro="" textlink="">
          <xdr:nvSpPr>
            <xdr:cNvPr id="32939" name="Check Box 171" hidden="1">
              <a:extLst>
                <a:ext uri="{63B3BB69-23CF-44E3-9099-C40C66FF867C}">
                  <a14:compatExt spid="_x0000_s32939"/>
                </a:ext>
                <a:ext uri="{FF2B5EF4-FFF2-40B4-BE49-F238E27FC236}">
                  <a16:creationId xmlns:a16="http://schemas.microsoft.com/office/drawing/2014/main" id="{00000000-0008-0000-0C00-0000A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105</xdr:row>
          <xdr:rowOff>0</xdr:rowOff>
        </xdr:from>
        <xdr:to>
          <xdr:col>18</xdr:col>
          <xdr:colOff>0</xdr:colOff>
          <xdr:row>106</xdr:row>
          <xdr:rowOff>25400</xdr:rowOff>
        </xdr:to>
        <xdr:sp macro="" textlink="">
          <xdr:nvSpPr>
            <xdr:cNvPr id="32940" name="Check Box 172" hidden="1">
              <a:extLst>
                <a:ext uri="{63B3BB69-23CF-44E3-9099-C40C66FF867C}">
                  <a14:compatExt spid="_x0000_s32940"/>
                </a:ext>
                <a:ext uri="{FF2B5EF4-FFF2-40B4-BE49-F238E27FC236}">
                  <a16:creationId xmlns:a16="http://schemas.microsoft.com/office/drawing/2014/main" id="{00000000-0008-0000-0C00-0000A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9</xdr:col>
          <xdr:colOff>0</xdr:colOff>
          <xdr:row>107</xdr:row>
          <xdr:rowOff>25400</xdr:rowOff>
        </xdr:to>
        <xdr:sp macro="" textlink="">
          <xdr:nvSpPr>
            <xdr:cNvPr id="32941" name="Check Box 173" hidden="1">
              <a:extLst>
                <a:ext uri="{63B3BB69-23CF-44E3-9099-C40C66FF867C}">
                  <a14:compatExt spid="_x0000_s32941"/>
                </a:ext>
                <a:ext uri="{FF2B5EF4-FFF2-40B4-BE49-F238E27FC236}">
                  <a16:creationId xmlns:a16="http://schemas.microsoft.com/office/drawing/2014/main" id="{00000000-0008-0000-0C00-0000A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106</xdr:row>
          <xdr:rowOff>0</xdr:rowOff>
        </xdr:from>
        <xdr:to>
          <xdr:col>12</xdr:col>
          <xdr:colOff>0</xdr:colOff>
          <xdr:row>107</xdr:row>
          <xdr:rowOff>25400</xdr:rowOff>
        </xdr:to>
        <xdr:sp macro="" textlink="">
          <xdr:nvSpPr>
            <xdr:cNvPr id="32942" name="Check Box 174" hidden="1">
              <a:extLst>
                <a:ext uri="{63B3BB69-23CF-44E3-9099-C40C66FF867C}">
                  <a14:compatExt spid="_x0000_s32942"/>
                </a:ext>
                <a:ext uri="{FF2B5EF4-FFF2-40B4-BE49-F238E27FC236}">
                  <a16:creationId xmlns:a16="http://schemas.microsoft.com/office/drawing/2014/main" id="{00000000-0008-0000-0C00-0000A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0</xdr:colOff>
          <xdr:row>108</xdr:row>
          <xdr:rowOff>25400</xdr:rowOff>
        </xdr:to>
        <xdr:sp macro="" textlink="">
          <xdr:nvSpPr>
            <xdr:cNvPr id="32943" name="Check Box 175" hidden="1">
              <a:extLst>
                <a:ext uri="{63B3BB69-23CF-44E3-9099-C40C66FF867C}">
                  <a14:compatExt spid="_x0000_s32943"/>
                </a:ext>
                <a:ext uri="{FF2B5EF4-FFF2-40B4-BE49-F238E27FC236}">
                  <a16:creationId xmlns:a16="http://schemas.microsoft.com/office/drawing/2014/main" id="{00000000-0008-0000-0C00-0000A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107</xdr:row>
          <xdr:rowOff>0</xdr:rowOff>
        </xdr:from>
        <xdr:to>
          <xdr:col>12</xdr:col>
          <xdr:colOff>0</xdr:colOff>
          <xdr:row>108</xdr:row>
          <xdr:rowOff>25400</xdr:rowOff>
        </xdr:to>
        <xdr:sp macro="" textlink="">
          <xdr:nvSpPr>
            <xdr:cNvPr id="32944" name="Check Box 176" hidden="1">
              <a:extLst>
                <a:ext uri="{63B3BB69-23CF-44E3-9099-C40C66FF867C}">
                  <a14:compatExt spid="_x0000_s32944"/>
                </a:ext>
                <a:ext uri="{FF2B5EF4-FFF2-40B4-BE49-F238E27FC236}">
                  <a16:creationId xmlns:a16="http://schemas.microsoft.com/office/drawing/2014/main" id="{00000000-0008-0000-0C00-0000B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13</xdr:col>
          <xdr:colOff>0</xdr:colOff>
          <xdr:row>110</xdr:row>
          <xdr:rowOff>25400</xdr:rowOff>
        </xdr:to>
        <xdr:sp macro="" textlink="">
          <xdr:nvSpPr>
            <xdr:cNvPr id="32945" name="Check Box 177" hidden="1">
              <a:extLst>
                <a:ext uri="{63B3BB69-23CF-44E3-9099-C40C66FF867C}">
                  <a14:compatExt spid="_x0000_s32945"/>
                </a:ext>
                <a:ext uri="{FF2B5EF4-FFF2-40B4-BE49-F238E27FC236}">
                  <a16:creationId xmlns:a16="http://schemas.microsoft.com/office/drawing/2014/main" id="{00000000-0008-0000-0C00-0000B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109</xdr:row>
          <xdr:rowOff>0</xdr:rowOff>
        </xdr:from>
        <xdr:to>
          <xdr:col>18</xdr:col>
          <xdr:colOff>0</xdr:colOff>
          <xdr:row>110</xdr:row>
          <xdr:rowOff>25400</xdr:rowOff>
        </xdr:to>
        <xdr:sp macro="" textlink="">
          <xdr:nvSpPr>
            <xdr:cNvPr id="32946" name="Check Box 178" hidden="1">
              <a:extLst>
                <a:ext uri="{63B3BB69-23CF-44E3-9099-C40C66FF867C}">
                  <a14:compatExt spid="_x0000_s32946"/>
                </a:ext>
                <a:ext uri="{FF2B5EF4-FFF2-40B4-BE49-F238E27FC236}">
                  <a16:creationId xmlns:a16="http://schemas.microsoft.com/office/drawing/2014/main" id="{00000000-0008-0000-0C00-0000B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102</xdr:row>
          <xdr:rowOff>0</xdr:rowOff>
        </xdr:from>
        <xdr:to>
          <xdr:col>12</xdr:col>
          <xdr:colOff>0</xdr:colOff>
          <xdr:row>103</xdr:row>
          <xdr:rowOff>25400</xdr:rowOff>
        </xdr:to>
        <xdr:sp macro="" textlink="">
          <xdr:nvSpPr>
            <xdr:cNvPr id="32950" name="Check Box 182" hidden="1">
              <a:extLst>
                <a:ext uri="{63B3BB69-23CF-44E3-9099-C40C66FF867C}">
                  <a14:compatExt spid="_x0000_s32950"/>
                </a:ext>
                <a:ext uri="{FF2B5EF4-FFF2-40B4-BE49-F238E27FC236}">
                  <a16:creationId xmlns:a16="http://schemas.microsoft.com/office/drawing/2014/main" id="{00000000-0008-0000-0C00-0000B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110</xdr:row>
          <xdr:rowOff>0</xdr:rowOff>
        </xdr:from>
        <xdr:to>
          <xdr:col>13</xdr:col>
          <xdr:colOff>0</xdr:colOff>
          <xdr:row>111</xdr:row>
          <xdr:rowOff>25400</xdr:rowOff>
        </xdr:to>
        <xdr:sp macro="" textlink="">
          <xdr:nvSpPr>
            <xdr:cNvPr id="32951" name="Check Box 183" hidden="1">
              <a:extLst>
                <a:ext uri="{63B3BB69-23CF-44E3-9099-C40C66FF867C}">
                  <a14:compatExt spid="_x0000_s32951"/>
                </a:ext>
                <a:ext uri="{FF2B5EF4-FFF2-40B4-BE49-F238E27FC236}">
                  <a16:creationId xmlns:a16="http://schemas.microsoft.com/office/drawing/2014/main" id="{00000000-0008-0000-0C00-0000B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110</xdr:row>
          <xdr:rowOff>0</xdr:rowOff>
        </xdr:from>
        <xdr:to>
          <xdr:col>16</xdr:col>
          <xdr:colOff>0</xdr:colOff>
          <xdr:row>111</xdr:row>
          <xdr:rowOff>25400</xdr:rowOff>
        </xdr:to>
        <xdr:sp macro="" textlink="">
          <xdr:nvSpPr>
            <xdr:cNvPr id="32952" name="Check Box 184" hidden="1">
              <a:extLst>
                <a:ext uri="{63B3BB69-23CF-44E3-9099-C40C66FF867C}">
                  <a14:compatExt spid="_x0000_s32952"/>
                </a:ext>
                <a:ext uri="{FF2B5EF4-FFF2-40B4-BE49-F238E27FC236}">
                  <a16:creationId xmlns:a16="http://schemas.microsoft.com/office/drawing/2014/main" id="{00000000-0008-0000-0C00-0000B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0</xdr:rowOff>
        </xdr:from>
        <xdr:to>
          <xdr:col>13</xdr:col>
          <xdr:colOff>0</xdr:colOff>
          <xdr:row>112</xdr:row>
          <xdr:rowOff>12700</xdr:rowOff>
        </xdr:to>
        <xdr:sp macro="" textlink="">
          <xdr:nvSpPr>
            <xdr:cNvPr id="32953" name="Check Box 185" hidden="1">
              <a:extLst>
                <a:ext uri="{63B3BB69-23CF-44E3-9099-C40C66FF867C}">
                  <a14:compatExt spid="_x0000_s32953"/>
                </a:ext>
                <a:ext uri="{FF2B5EF4-FFF2-40B4-BE49-F238E27FC236}">
                  <a16:creationId xmlns:a16="http://schemas.microsoft.com/office/drawing/2014/main" id="{00000000-0008-0000-0C00-0000B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25400</xdr:rowOff>
        </xdr:from>
        <xdr:to>
          <xdr:col>15</xdr:col>
          <xdr:colOff>165100</xdr:colOff>
          <xdr:row>112</xdr:row>
          <xdr:rowOff>12700</xdr:rowOff>
        </xdr:to>
        <xdr:sp macro="" textlink="">
          <xdr:nvSpPr>
            <xdr:cNvPr id="32954" name="Check Box 186" hidden="1">
              <a:extLst>
                <a:ext uri="{63B3BB69-23CF-44E3-9099-C40C66FF867C}">
                  <a14:compatExt spid="_x0000_s32954"/>
                </a:ext>
                <a:ext uri="{FF2B5EF4-FFF2-40B4-BE49-F238E27FC236}">
                  <a16:creationId xmlns:a16="http://schemas.microsoft.com/office/drawing/2014/main" id="{00000000-0008-0000-0C00-0000B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165100</xdr:rowOff>
        </xdr:from>
        <xdr:to>
          <xdr:col>15</xdr:col>
          <xdr:colOff>0</xdr:colOff>
          <xdr:row>44</xdr:row>
          <xdr:rowOff>0</xdr:rowOff>
        </xdr:to>
        <xdr:sp macro="" textlink="">
          <xdr:nvSpPr>
            <xdr:cNvPr id="32955" name="Check Box 187" hidden="1">
              <a:extLst>
                <a:ext uri="{63B3BB69-23CF-44E3-9099-C40C66FF867C}">
                  <a14:compatExt spid="_x0000_s32955"/>
                </a:ext>
                <a:ext uri="{FF2B5EF4-FFF2-40B4-BE49-F238E27FC236}">
                  <a16:creationId xmlns:a16="http://schemas.microsoft.com/office/drawing/2014/main" id="{00000000-0008-0000-0C00-0000B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43</xdr:row>
          <xdr:rowOff>0</xdr:rowOff>
        </xdr:from>
        <xdr:to>
          <xdr:col>34</xdr:col>
          <xdr:colOff>0</xdr:colOff>
          <xdr:row>44</xdr:row>
          <xdr:rowOff>0</xdr:rowOff>
        </xdr:to>
        <xdr:sp macro="" textlink="">
          <xdr:nvSpPr>
            <xdr:cNvPr id="32957" name="Check Box 189" hidden="1">
              <a:extLst>
                <a:ext uri="{63B3BB69-23CF-44E3-9099-C40C66FF867C}">
                  <a14:compatExt spid="_x0000_s3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43</xdr:row>
          <xdr:rowOff>0</xdr:rowOff>
        </xdr:from>
        <xdr:to>
          <xdr:col>43</xdr:col>
          <xdr:colOff>0</xdr:colOff>
          <xdr:row>44</xdr:row>
          <xdr:rowOff>0</xdr:rowOff>
        </xdr:to>
        <xdr:sp macro="" textlink="">
          <xdr:nvSpPr>
            <xdr:cNvPr id="32958" name="Check Box 190" hidden="1">
              <a:extLst>
                <a:ext uri="{63B3BB69-23CF-44E3-9099-C40C66FF867C}">
                  <a14:compatExt spid="_x0000_s3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ables/table1.xml><?xml version="1.0" encoding="utf-8"?>
<table xmlns="http://schemas.openxmlformats.org/spreadsheetml/2006/main" id="1" name="T_個別集計" displayName="T_個別集計" ref="A1:EH2" totalsRowShown="0" headerRowDxfId="233" dataDxfId="232">
  <autoFilter ref="A1:EH2"/>
  <tableColumns count="138">
    <tableColumn id="1" name="コード番号" dataDxfId="231">
      <calculatedColumnFormula>B1コード1&amp;"-"&amp;B1コード2&amp;"-"&amp;B1コード3&amp;"-"&amp;B1コード4</calculatedColumnFormula>
    </tableColumn>
    <tableColumn id="2" name="1(1)" dataDxfId="230">
      <calculatedColumnFormula>IF(SUMIF('4結果表'!$Q:$Q,B1,'4結果表'!$W:$W)&gt;=1,"A",IF(SUMIF('4結果表'!$Q:$Q,B1,'4結果表'!$T:$T)&gt;=1,"B","D"))</calculatedColumnFormula>
    </tableColumn>
    <tableColumn id="3" name="1(2)" dataDxfId="229">
      <calculatedColumnFormula>IF(SUMIF('4結果表'!$Q:$Q,C1,'4結果表'!$W:$W)&gt;=1,"A",IF(SUMIF('4結果表'!$Q:$Q,C1,'4結果表'!$T:$T)&gt;=1,"B","D"))</calculatedColumnFormula>
    </tableColumn>
    <tableColumn id="4" name="1(3)" dataDxfId="228">
      <calculatedColumnFormula>IF(SUMIF('4結果表'!$Q:$Q,D1,'4結果表'!$W:$W)&gt;=1,"A",IF(SUMIF('4結果表'!$Q:$Q,D1,'4結果表'!$T:$T)&gt;=1,"B","D"))</calculatedColumnFormula>
    </tableColumn>
    <tableColumn id="5" name="1(4)" dataDxfId="227">
      <calculatedColumnFormula>IF(SUMIF('4結果表'!$Q:$Q,E1,'4結果表'!$W:$W)&gt;=1,"A",IF(SUMIF('4結果表'!$Q:$Q,E1,'4結果表'!$T:$T)&gt;=1,"B","D"))</calculatedColumnFormula>
    </tableColumn>
    <tableColumn id="6" name="1(5)" dataDxfId="226">
      <calculatedColumnFormula>IF(SUMIF('4結果表'!$Q:$Q,F1,'4結果表'!$W:$W)&gt;=1,"A",IF(SUMIF('4結果表'!$Q:$Q,F1,'4結果表'!$T:$T)&gt;=1,"B","D"))</calculatedColumnFormula>
    </tableColumn>
    <tableColumn id="7" name="1(6)" dataDxfId="225">
      <calculatedColumnFormula>IF(SUMIF('4結果表'!$Q:$Q,G1,'4結果表'!$W:$W)&gt;=1,"A",IF(SUMIF('4結果表'!$Q:$Q,G1,'4結果表'!$T:$T)&gt;=1,"B","D"))</calculatedColumnFormula>
    </tableColumn>
    <tableColumn id="8" name="1(7)" dataDxfId="224">
      <calculatedColumnFormula>IF(SUMIF('4結果表'!$Q:$Q,H1,'4結果表'!$W:$W)&gt;=1,"A",IF(SUMIF('4結果表'!$Q:$Q,H1,'4結果表'!$T:$T)&gt;=1,"B","D"))</calculatedColumnFormula>
    </tableColumn>
    <tableColumn id="9" name="1(8)" dataDxfId="223">
      <calculatedColumnFormula>IF(SUMIF('4結果表'!$Q:$Q,I1,'4結果表'!$W:$W)&gt;=1,"A",IF(SUMIF('4結果表'!$Q:$Q,I1,'4結果表'!$T:$T)&gt;=1,"B","D"))</calculatedColumnFormula>
    </tableColumn>
    <tableColumn id="10" name="1(9)" dataDxfId="222">
      <calculatedColumnFormula>IF(SUMIF('4結果表'!$Q:$Q,J1,'4結果表'!$W:$W)&gt;=1,"A",IF(SUMIF('4結果表'!$Q:$Q,J1,'4結果表'!$T:$T)&gt;=1,"B","D"))</calculatedColumnFormula>
    </tableColumn>
    <tableColumn id="11" name="2(1)" dataDxfId="221">
      <calculatedColumnFormula>IF(SUMIF('4結果表'!$Q:$Q,K1,'4結果表'!$W:$W)&gt;=1,"A",IF(SUMIF('4結果表'!$Q:$Q,K1,'4結果表'!$T:$T)&gt;=1,"B","D"))</calculatedColumnFormula>
    </tableColumn>
    <tableColumn id="12" name="2(2)" dataDxfId="220">
      <calculatedColumnFormula>IF(SUMIF('4結果表'!$Q:$Q,L1,'4結果表'!$W:$W)&gt;=1,"A",IF(SUMIF('4結果表'!$Q:$Q,L1,'4結果表'!$T:$T)&gt;=1,"B","D"))</calculatedColumnFormula>
    </tableColumn>
    <tableColumn id="13" name="2(3)" dataDxfId="219">
      <calculatedColumnFormula>IF(SUMIF('4結果表'!$Q:$Q,M1,'4結果表'!$W:$W)&gt;=1,"A",IF(SUMIF('4結果表'!$Q:$Q,M1,'4結果表'!$T:$T)&gt;=1,"B","D"))</calculatedColumnFormula>
    </tableColumn>
    <tableColumn id="14" name="2(4)" dataDxfId="218">
      <calculatedColumnFormula>IF(SUMIF('4結果表'!$Q:$Q,N1,'4結果表'!$W:$W)&gt;=1,"A",IF(SUMIF('4結果表'!$Q:$Q,N1,'4結果表'!$T:$T)&gt;=1,"B","D"))</calculatedColumnFormula>
    </tableColumn>
    <tableColumn id="15" name="2(5)" dataDxfId="217">
      <calculatedColumnFormula>IF(SUMIF('4結果表'!$Q:$Q,O1,'4結果表'!$W:$W)&gt;=1,"A",IF(SUMIF('4結果表'!$Q:$Q,O1,'4結果表'!$T:$T)&gt;=1,"B","D"))</calculatedColumnFormula>
    </tableColumn>
    <tableColumn id="16" name="2(6)" dataDxfId="216">
      <calculatedColumnFormula>IF(SUMIF('4結果表'!$Q:$Q,P1,'4結果表'!$W:$W)&gt;=1,"A",IF(SUMIF('4結果表'!$Q:$Q,P1,'4結果表'!$T:$T)&gt;=1,"B","D"))</calculatedColumnFormula>
    </tableColumn>
    <tableColumn id="17" name="2(7)" dataDxfId="215">
      <calculatedColumnFormula>IF(SUMIF('4結果表'!$Q:$Q,Q1,'4結果表'!$W:$W)&gt;=1,"A",IF(SUMIF('4結果表'!$Q:$Q,Q1,'4結果表'!$T:$T)&gt;=1,"B","D"))</calculatedColumnFormula>
    </tableColumn>
    <tableColumn id="18" name="2(8)" dataDxfId="214">
      <calculatedColumnFormula>IF(SUMIF('4結果表'!$Q:$Q,R1,'4結果表'!$W:$W)&gt;=1,"A",IF(SUMIF('4結果表'!$Q:$Q,R1,'4結果表'!$T:$T)&gt;=1,"B","D"))</calculatedColumnFormula>
    </tableColumn>
    <tableColumn id="19" name="2(9)" dataDxfId="213">
      <calculatedColumnFormula>IF(SUMIF('4結果表'!$Q:$Q,S1,'4結果表'!$W:$W)&gt;=1,"A",IF(SUMIF('4結果表'!$Q:$Q,S1,'4結果表'!$T:$T)&gt;=1,"B","D"))</calculatedColumnFormula>
    </tableColumn>
    <tableColumn id="20" name="2(10)" dataDxfId="212">
      <calculatedColumnFormula>IF(SUMIF('4結果表'!$Q:$Q,T1,'4結果表'!$W:$W)&gt;=1,"A",IF(SUMIF('4結果表'!$Q:$Q,T1,'4結果表'!$T:$T)&gt;=1,"B","D"))</calculatedColumnFormula>
    </tableColumn>
    <tableColumn id="21" name="2(11)" dataDxfId="211">
      <calculatedColumnFormula>IF(SUMIF('4結果表'!$Q:$Q,U1,'4結果表'!$W:$W)&gt;=1,"A",IF(SUMIF('4結果表'!$Q:$Q,U1,'4結果表'!$T:$T)&gt;=1,"B","D"))</calculatedColumnFormula>
    </tableColumn>
    <tableColumn id="22" name="2(12)" dataDxfId="210">
      <calculatedColumnFormula>IF(SUMIF('4結果表'!$Q:$Q,V1,'4結果表'!$W:$W)&gt;=1,"A",IF(SUMIF('4結果表'!$Q:$Q,V1,'4結果表'!$T:$T)&gt;=1,"B","D"))</calculatedColumnFormula>
    </tableColumn>
    <tableColumn id="23" name="2(13)" dataDxfId="209">
      <calculatedColumnFormula>IF(SUMIF('4結果表'!$Q:$Q,W1,'4結果表'!$W:$W)&gt;=1,"A",IF(SUMIF('4結果表'!$Q:$Q,W1,'4結果表'!$T:$T)&gt;=1,"B","D"))</calculatedColumnFormula>
    </tableColumn>
    <tableColumn id="24" name="2(14)" dataDxfId="208">
      <calculatedColumnFormula>IF(SUMIF('4結果表'!$Q:$Q,X1,'4結果表'!$W:$W)&gt;=1,"A",IF(SUMIF('4結果表'!$Q:$Q,X1,'4結果表'!$T:$T)&gt;=1,"B","D"))</calculatedColumnFormula>
    </tableColumn>
    <tableColumn id="25" name="2(15)" dataDxfId="207">
      <calculatedColumnFormula>IF(SUMIF('4結果表'!$Q:$Q,Y1,'4結果表'!$W:$W)&gt;=1,"A",IF(SUMIF('4結果表'!$Q:$Q,Y1,'4結果表'!$T:$T)&gt;=1,"B","D"))</calculatedColumnFormula>
    </tableColumn>
    <tableColumn id="26" name="2(16)" dataDxfId="206">
      <calculatedColumnFormula>IF(SUMIF('4結果表'!$Q:$Q,Z1,'4結果表'!$W:$W)&gt;=1,"A",IF(SUMIF('4結果表'!$Q:$Q,Z1,'4結果表'!$T:$T)&gt;=1,"B","D"))</calculatedColumnFormula>
    </tableColumn>
    <tableColumn id="27" name="2(17)" dataDxfId="205">
      <calculatedColumnFormula>IF(SUMIF('4結果表'!$Q:$Q,AA1,'4結果表'!$W:$W)&gt;=1,"A",IF(SUMIF('4結果表'!$Q:$Q,AA1,'4結果表'!$T:$T)&gt;=1,"B","D"))</calculatedColumnFormula>
    </tableColumn>
    <tableColumn id="28" name="2(18)" dataDxfId="204">
      <calculatedColumnFormula>IF(SUMIF('4結果表'!$Q:$Q,AB1,'4結果表'!$W:$W)&gt;=1,"A",IF(SUMIF('4結果表'!$Q:$Q,AB1,'4結果表'!$T:$T)&gt;=1,"B","D"))</calculatedColumnFormula>
    </tableColumn>
    <tableColumn id="29" name="3(1)" dataDxfId="203">
      <calculatedColumnFormula>IF(SUMIF('4結果表'!$Q:$Q,AC1,'4結果表'!$W:$W)&gt;=1,"A",IF(SUMIF('4結果表'!$Q:$Q,AC1,'4結果表'!$T:$T)&gt;=1,"B","D"))</calculatedColumnFormula>
    </tableColumn>
    <tableColumn id="30" name="3(2)" dataDxfId="202">
      <calculatedColumnFormula>IF(SUMIF('4結果表'!$Q:$Q,AD1,'4結果表'!$W:$W)&gt;=1,"A",IF(SUMIF('4結果表'!$Q:$Q,AD1,'4結果表'!$T:$T)&gt;=1,"B","D"))</calculatedColumnFormula>
    </tableColumn>
    <tableColumn id="31" name="3(3)" dataDxfId="201">
      <calculatedColumnFormula>IF(SUMIF('4結果表'!$Q:$Q,AE1,'4結果表'!$W:$W)&gt;=1,"A",IF(SUMIF('4結果表'!$Q:$Q,AE1,'4結果表'!$T:$T)&gt;=1,"B","D"))</calculatedColumnFormula>
    </tableColumn>
    <tableColumn id="32" name="3(4)" dataDxfId="200">
      <calculatedColumnFormula>IF(SUMIF('4結果表'!$Q:$Q,AF1,'4結果表'!$W:$W)&gt;=1,"A",IF(SUMIF('4結果表'!$Q:$Q,AF1,'4結果表'!$T:$T)&gt;=1,"B","D"))</calculatedColumnFormula>
    </tableColumn>
    <tableColumn id="33" name="3(5)" dataDxfId="199">
      <calculatedColumnFormula>IF(SUMIF('4結果表'!$Q:$Q,AG1,'4結果表'!$W:$W)&gt;=1,"A",IF(SUMIF('4結果表'!$Q:$Q,AG1,'4結果表'!$T:$T)&gt;=1,"B","D"))</calculatedColumnFormula>
    </tableColumn>
    <tableColumn id="34" name="3(6)" dataDxfId="198">
      <calculatedColumnFormula>IF(SUMIF('4結果表'!$Q:$Q,AH1,'4結果表'!$W:$W)&gt;=1,"A",IF(SUMIF('4結果表'!$Q:$Q,AH1,'4結果表'!$T:$T)&gt;=1,"B","D"))</calculatedColumnFormula>
    </tableColumn>
    <tableColumn id="35" name="3(7)" dataDxfId="197">
      <calculatedColumnFormula>IF(SUMIF('4結果表'!$Q:$Q,AI1,'4結果表'!$W:$W)&gt;=1,"A",IF(SUMIF('4結果表'!$Q:$Q,AI1,'4結果表'!$T:$T)&gt;=1,"B","D"))</calculatedColumnFormula>
    </tableColumn>
    <tableColumn id="36" name="3(8)" dataDxfId="196">
      <calculatedColumnFormula>IF(SUMIF('4結果表'!$Q:$Q,AJ1,'4結果表'!$W:$W)&gt;=1,"A",IF(SUMIF('4結果表'!$Q:$Q,AJ1,'4結果表'!$T:$T)&gt;=1,"B","D"))</calculatedColumnFormula>
    </tableColumn>
    <tableColumn id="37" name="3(9)" dataDxfId="195">
      <calculatedColumnFormula>IF(SUMIF('4結果表'!$Q:$Q,AK1,'4結果表'!$W:$W)&gt;=1,"A",IF(SUMIF('4結果表'!$Q:$Q,AK1,'4結果表'!$T:$T)&gt;=1,"B","D"))</calculatedColumnFormula>
    </tableColumn>
    <tableColumn id="38" name="4(1)" dataDxfId="194">
      <calculatedColumnFormula>IF(SUMIF('4結果表'!$Q:$Q,AL1,'4結果表'!$W:$W)&gt;=1,"A",IF(SUMIF('4結果表'!$Q:$Q,AL1,'4結果表'!$T:$T)&gt;=1,"B","D"))</calculatedColumnFormula>
    </tableColumn>
    <tableColumn id="39" name="4(2)" dataDxfId="193">
      <calculatedColumnFormula>IF(SUMIF('4結果表'!$Q:$Q,AM1,'4結果表'!$W:$W)&gt;=1,"A",IF(SUMIF('4結果表'!$Q:$Q,AM1,'4結果表'!$T:$T)&gt;=1,"B","D"))</calculatedColumnFormula>
    </tableColumn>
    <tableColumn id="40" name="4(3)" dataDxfId="192">
      <calculatedColumnFormula>IF(SUMIF('4結果表'!$Q:$Q,AN1,'4結果表'!$W:$W)&gt;=1,"A",IF(SUMIF('4結果表'!$Q:$Q,AN1,'4結果表'!$T:$T)&gt;=1,"B","D"))</calculatedColumnFormula>
    </tableColumn>
    <tableColumn id="41" name="4(4)" dataDxfId="191">
      <calculatedColumnFormula>IF(SUMIF('4結果表'!$Q:$Q,AO1,'4結果表'!$W:$W)&gt;=1,"A",IF(SUMIF('4結果表'!$Q:$Q,AO1,'4結果表'!$T:$T)&gt;=1,"B","D"))</calculatedColumnFormula>
    </tableColumn>
    <tableColumn id="42" name="4(5)" dataDxfId="190">
      <calculatedColumnFormula>IF(SUMIF('4結果表'!$Q:$Q,AP1,'4結果表'!$W:$W)&gt;=1,"A",IF(SUMIF('4結果表'!$Q:$Q,AP1,'4結果表'!$T:$T)&gt;=1,"B","D"))</calculatedColumnFormula>
    </tableColumn>
    <tableColumn id="43" name="4(6)" dataDxfId="189">
      <calculatedColumnFormula>IF(SUMIF('4結果表'!$Q:$Q,AQ1,'4結果表'!$W:$W)&gt;=1,"A",IF(SUMIF('4結果表'!$Q:$Q,AQ1,'4結果表'!$T:$T)&gt;=1,"B","D"))</calculatedColumnFormula>
    </tableColumn>
    <tableColumn id="44" name="4(7)" dataDxfId="188">
      <calculatedColumnFormula>IF(SUMIF('4結果表'!$Q:$Q,AR1,'4結果表'!$W:$W)&gt;=1,"A",IF(SUMIF('4結果表'!$Q:$Q,AR1,'4結果表'!$T:$T)&gt;=1,"B","D"))</calculatedColumnFormula>
    </tableColumn>
    <tableColumn id="45" name="4(8)" dataDxfId="187">
      <calculatedColumnFormula>IF(SUMIF('4結果表'!$Q:$Q,AS1,'4結果表'!$W:$W)&gt;=1,"A",IF(SUMIF('4結果表'!$Q:$Q,AS1,'4結果表'!$T:$T)&gt;=1,"B","D"))</calculatedColumnFormula>
    </tableColumn>
    <tableColumn id="46" name="4(9)" dataDxfId="186">
      <calculatedColumnFormula>IF(SUMIF('4結果表'!$Q:$Q,AT1,'4結果表'!$W:$W)&gt;=1,"A",IF(SUMIF('4結果表'!$Q:$Q,AT1,'4結果表'!$T:$T)&gt;=1,"B","D"))</calculatedColumnFormula>
    </tableColumn>
    <tableColumn id="47" name="4(10)" dataDxfId="185">
      <calculatedColumnFormula>IF(SUMIF('4結果表'!$Q:$Q,AU1,'4結果表'!$W:$W)&gt;=1,"A",IF(SUMIF('4結果表'!$Q:$Q,AU1,'4結果表'!$T:$T)&gt;=1,"B","D"))</calculatedColumnFormula>
    </tableColumn>
    <tableColumn id="48" name="4(11)" dataDxfId="184">
      <calculatedColumnFormula>IF(SUMIF('4結果表'!$Q:$Q,AV1,'4結果表'!$W:$W)&gt;=1,"A",IF(SUMIF('4結果表'!$Q:$Q,AV1,'4結果表'!$T:$T)&gt;=1,"B","D"))</calculatedColumnFormula>
    </tableColumn>
    <tableColumn id="49" name="4(12)" dataDxfId="183">
      <calculatedColumnFormula>IF(SUMIF('4結果表'!$Q:$Q,AW1,'4結果表'!$W:$W)&gt;=1,"A",IF(SUMIF('4結果表'!$Q:$Q,AW1,'4結果表'!$T:$T)&gt;=1,"B","D"))</calculatedColumnFormula>
    </tableColumn>
    <tableColumn id="50" name="4(13)" dataDxfId="182">
      <calculatedColumnFormula>IF(SUMIF('4結果表'!$Q:$Q,AX1,'4結果表'!$W:$W)&gt;=1,"A",IF(SUMIF('4結果表'!$Q:$Q,AX1,'4結果表'!$T:$T)&gt;=1,"B","D"))</calculatedColumnFormula>
    </tableColumn>
    <tableColumn id="51" name="4(14)" dataDxfId="181">
      <calculatedColumnFormula>IF(SUMIF('4結果表'!$Q:$Q,AY1,'4結果表'!$W:$W)&gt;=1,"A",IF(SUMIF('4結果表'!$Q:$Q,AY1,'4結果表'!$T:$T)&gt;=1,"B","D"))</calculatedColumnFormula>
    </tableColumn>
    <tableColumn id="52" name="4(15)" dataDxfId="180">
      <calculatedColumnFormula>IF(SUMIF('4結果表'!$Q:$Q,AZ1,'4結果表'!$W:$W)&gt;=1,"A",IF(SUMIF('4結果表'!$Q:$Q,AZ1,'4結果表'!$T:$T)&gt;=1,"B","D"))</calculatedColumnFormula>
    </tableColumn>
    <tableColumn id="53" name="4(16)" dataDxfId="179">
      <calculatedColumnFormula>IF(SUMIF('4結果表'!$Q:$Q,BA1,'4結果表'!$W:$W)&gt;=1,"A",IF(SUMIF('4結果表'!$Q:$Q,BA1,'4結果表'!$T:$T)&gt;=1,"B","D"))</calculatedColumnFormula>
    </tableColumn>
    <tableColumn id="54" name="4(17)" dataDxfId="178">
      <calculatedColumnFormula>IF(SUMIF('4結果表'!$Q:$Q,BB1,'4結果表'!$W:$W)&gt;=1,"A",IF(SUMIF('4結果表'!$Q:$Q,BB1,'4結果表'!$T:$T)&gt;=1,"B","D"))</calculatedColumnFormula>
    </tableColumn>
    <tableColumn id="55" name="4(18)" dataDxfId="177">
      <calculatedColumnFormula>IF(SUMIF('4結果表'!$Q:$Q,BC1,'4結果表'!$W:$W)&gt;=1,"A",IF(SUMIF('4結果表'!$Q:$Q,BC1,'4結果表'!$T:$T)&gt;=1,"B","D"))</calculatedColumnFormula>
    </tableColumn>
    <tableColumn id="56" name="4(19)" dataDxfId="176">
      <calculatedColumnFormula>IF(SUMIF('4結果表'!$Q:$Q,BD1,'4結果表'!$W:$W)&gt;=1,"A",IF(SUMIF('4結果表'!$Q:$Q,BD1,'4結果表'!$T:$T)&gt;=1,"B","D"))</calculatedColumnFormula>
    </tableColumn>
    <tableColumn id="57" name="4(20)" dataDxfId="175">
      <calculatedColumnFormula>IF(SUMIF('4結果表'!$Q:$Q,BE1,'4結果表'!$W:$W)&gt;=1,"A",IF(SUMIF('4結果表'!$Q:$Q,BE1,'4結果表'!$T:$T)&gt;=1,"B","D"))</calculatedColumnFormula>
    </tableColumn>
    <tableColumn id="58" name="4(21)" dataDxfId="174">
      <calculatedColumnFormula>IF(SUMIF('4結果表'!$Q:$Q,BF1,'4結果表'!$W:$W)&gt;=1,"A",IF(SUMIF('4結果表'!$Q:$Q,BF1,'4結果表'!$T:$T)&gt;=1,"B","D"))</calculatedColumnFormula>
    </tableColumn>
    <tableColumn id="59" name="4(22)" dataDxfId="173">
      <calculatedColumnFormula>IF(SUMIF('4結果表'!$Q:$Q,BG1,'4結果表'!$W:$W)&gt;=1,"A",IF(SUMIF('4結果表'!$Q:$Q,BG1,'4結果表'!$T:$T)&gt;=1,"B","D"))</calculatedColumnFormula>
    </tableColumn>
    <tableColumn id="60" name="4(23)" dataDxfId="172">
      <calculatedColumnFormula>IF(SUMIF('4結果表'!$Q:$Q,BH1,'4結果表'!$W:$W)&gt;=1,"A",IF(SUMIF('4結果表'!$Q:$Q,BH1,'4結果表'!$T:$T)&gt;=1,"B","D"))</calculatedColumnFormula>
    </tableColumn>
    <tableColumn id="61" name="4(24)" dataDxfId="171">
      <calculatedColumnFormula>IF(SUMIF('4結果表'!$Q:$Q,BI1,'4結果表'!$W:$W)&gt;=1,"A",IF(SUMIF('4結果表'!$Q:$Q,BI1,'4結果表'!$T:$T)&gt;=1,"B","D"))</calculatedColumnFormula>
    </tableColumn>
    <tableColumn id="62" name="4(25)" dataDxfId="170">
      <calculatedColumnFormula>IF(SUMIF('4結果表'!$Q:$Q,BJ1,'4結果表'!$W:$W)&gt;=1,"A",IF(SUMIF('4結果表'!$Q:$Q,BJ1,'4結果表'!$T:$T)&gt;=1,"B","D"))</calculatedColumnFormula>
    </tableColumn>
    <tableColumn id="63" name="4(26)" dataDxfId="169">
      <calculatedColumnFormula>IF(SUMIF('4結果表'!$Q:$Q,BK1,'4結果表'!$W:$W)&gt;=1,"A",IF(SUMIF('4結果表'!$Q:$Q,BK1,'4結果表'!$T:$T)&gt;=1,"B","D"))</calculatedColumnFormula>
    </tableColumn>
    <tableColumn id="64" name="4(27)" dataDxfId="168">
      <calculatedColumnFormula>IF(SUMIF('4結果表'!$Q:$Q,BL1,'4結果表'!$W:$W)&gt;=1,"A",IF(SUMIF('4結果表'!$Q:$Q,BL1,'4結果表'!$T:$T)&gt;=1,"B","D"))</calculatedColumnFormula>
    </tableColumn>
    <tableColumn id="65" name="4(28)" dataDxfId="167">
      <calculatedColumnFormula>IF(SUMIF('4結果表'!$Q:$Q,BM1,'4結果表'!$W:$W)&gt;=1,"A",IF(SUMIF('4結果表'!$Q:$Q,BM1,'4結果表'!$T:$T)&gt;=1,"B","D"))</calculatedColumnFormula>
    </tableColumn>
    <tableColumn id="66" name="4(29)" dataDxfId="166">
      <calculatedColumnFormula>IF(SUMIF('4結果表'!$Q:$Q,BN1,'4結果表'!$W:$W)&gt;=1,"A",IF(SUMIF('4結果表'!$Q:$Q,BN1,'4結果表'!$T:$T)&gt;=1,"B","D"))</calculatedColumnFormula>
    </tableColumn>
    <tableColumn id="67" name="4(30)" dataDxfId="165">
      <calculatedColumnFormula>IF(SUMIF('4結果表'!$Q:$Q,BO1,'4結果表'!$W:$W)&gt;=1,"A",IF(SUMIF('4結果表'!$Q:$Q,BO1,'4結果表'!$T:$T)&gt;=1,"B","D"))</calculatedColumnFormula>
    </tableColumn>
    <tableColumn id="68" name="4(31)" dataDxfId="164">
      <calculatedColumnFormula>IF(SUMIF('4結果表'!$Q:$Q,BP1,'4結果表'!$W:$W)&gt;=1,"A",IF(SUMIF('4結果表'!$Q:$Q,BP1,'4結果表'!$T:$T)&gt;=1,"B","D"))</calculatedColumnFormula>
    </tableColumn>
    <tableColumn id="69" name="4(32)" dataDxfId="163">
      <calculatedColumnFormula>IF(SUMIF('4結果表'!$Q:$Q,BQ1,'4結果表'!$W:$W)&gt;=1,"A",IF(SUMIF('4結果表'!$Q:$Q,BQ1,'4結果表'!$T:$T)&gt;=1,"B","D"))</calculatedColumnFormula>
    </tableColumn>
    <tableColumn id="70" name="4(33)" dataDxfId="162">
      <calculatedColumnFormula>IF(SUMIF('4結果表'!$Q:$Q,BR1,'4結果表'!$W:$W)&gt;=1,"A",IF(SUMIF('4結果表'!$Q:$Q,BR1,'4結果表'!$T:$T)&gt;=1,"B","D"))</calculatedColumnFormula>
    </tableColumn>
    <tableColumn id="71" name="4(34)" dataDxfId="161">
      <calculatedColumnFormula>IF(SUMIF('4結果表'!$Q:$Q,BS1,'4結果表'!$W:$W)&gt;=1,"A",IF(SUMIF('4結果表'!$Q:$Q,BS1,'4結果表'!$T:$T)&gt;=1,"B","D"))</calculatedColumnFormula>
    </tableColumn>
    <tableColumn id="72" name="4(35)" dataDxfId="160">
      <calculatedColumnFormula>IF(SUMIF('4結果表'!$Q:$Q,BT1,'4結果表'!$W:$W)&gt;=1,"A",IF(SUMIF('4結果表'!$Q:$Q,BT1,'4結果表'!$T:$T)&gt;=1,"B","D"))</calculatedColumnFormula>
    </tableColumn>
    <tableColumn id="73" name="4(36)" dataDxfId="159">
      <calculatedColumnFormula>IF(SUMIF('4結果表'!$Q:$Q,BU1,'4結果表'!$W:$W)&gt;=1,"A",IF(SUMIF('4結果表'!$Q:$Q,BU1,'4結果表'!$T:$T)&gt;=1,"B","D"))</calculatedColumnFormula>
    </tableColumn>
    <tableColumn id="74" name="4(37)" dataDxfId="158">
      <calculatedColumnFormula>IF(SUMIF('4結果表'!$Q:$Q,BV1,'4結果表'!$W:$W)&gt;=1,"A",IF(SUMIF('4結果表'!$Q:$Q,BV1,'4結果表'!$T:$T)&gt;=1,"B","D"))</calculatedColumnFormula>
    </tableColumn>
    <tableColumn id="75" name="4(38)" dataDxfId="157">
      <calculatedColumnFormula>IF(SUMIF('4結果表'!$Q:$Q,BW1,'4結果表'!$W:$W)&gt;=1,"A",IF(SUMIF('4結果表'!$Q:$Q,BW1,'4結果表'!$T:$T)&gt;=1,"B","D"))</calculatedColumnFormula>
    </tableColumn>
    <tableColumn id="76" name="4(39)" dataDxfId="156">
      <calculatedColumnFormula>IF(SUMIF('4結果表'!$Q:$Q,BX1,'4結果表'!$W:$W)&gt;=1,"A",IF(SUMIF('4結果表'!$Q:$Q,BX1,'4結果表'!$T:$T)&gt;=1,"B","D"))</calculatedColumnFormula>
    </tableColumn>
    <tableColumn id="77" name="4(40)" dataDxfId="155">
      <calculatedColumnFormula>IF(SUMIF('4結果表'!$Q:$Q,BY1,'4結果表'!$W:$W)&gt;=1,"A",IF(SUMIF('4結果表'!$Q:$Q,BY1,'4結果表'!$T:$T)&gt;=1,"B","D"))</calculatedColumnFormula>
    </tableColumn>
    <tableColumn id="78" name="4(41)" dataDxfId="154">
      <calculatedColumnFormula>IF(SUMIF('4結果表'!$Q:$Q,BZ1,'4結果表'!$W:$W)&gt;=1,"A",IF(SUMIF('4結果表'!$Q:$Q,BZ1,'4結果表'!$T:$T)&gt;=1,"B","D"))</calculatedColumnFormula>
    </tableColumn>
    <tableColumn id="79" name="4(42)" dataDxfId="153">
      <calculatedColumnFormula>IF(SUMIF('4結果表'!$Q:$Q,CA1,'4結果表'!$W:$W)&gt;=1,"A",IF(SUMIF('4結果表'!$Q:$Q,CA1,'4結果表'!$T:$T)&gt;=1,"B","D"))</calculatedColumnFormula>
    </tableColumn>
    <tableColumn id="80" name="4(43)" dataDxfId="152">
      <calculatedColumnFormula>IF(SUMIF('4結果表'!$Q:$Q,CB1,'4結果表'!$W:$W)&gt;=1,"A",IF(SUMIF('4結果表'!$Q:$Q,CB1,'4結果表'!$T:$T)&gt;=1,"B","D"))</calculatedColumnFormula>
    </tableColumn>
    <tableColumn id="81" name="4(44)" dataDxfId="151">
      <calculatedColumnFormula>IF(SUMIF('4結果表'!$Q:$Q,CC1,'4結果表'!$W:$W)&gt;=1,"A",IF(SUMIF('4結果表'!$Q:$Q,CC1,'4結果表'!$T:$T)&gt;=1,"B","D"))</calculatedColumnFormula>
    </tableColumn>
    <tableColumn id="82" name="4(45)" dataDxfId="150">
      <calculatedColumnFormula>IF(SUMIF('4結果表'!$Q:$Q,CD1,'4結果表'!$W:$W)&gt;=1,"A",IF(SUMIF('4結果表'!$Q:$Q,CD1,'4結果表'!$T:$T)&gt;=1,"B","D"))</calculatedColumnFormula>
    </tableColumn>
    <tableColumn id="85" name="5(1)" dataDxfId="149">
      <calculatedColumnFormula>IF(SUMIF('4結果表'!$Q:$Q,CE1,'4結果表'!$W:$W)&gt;=1,"A",IF(SUMIF('4結果表'!$Q:$Q,CE1,'4結果表'!$T:$T)&gt;=1,"B","D"))</calculatedColumnFormula>
    </tableColumn>
    <tableColumn id="86" name="5(2)" dataDxfId="148">
      <calculatedColumnFormula>IF(SUMIF('4結果表'!$Q:$Q,CF1,'4結果表'!$W:$W)&gt;=1,"A",IF(SUMIF('4結果表'!$Q:$Q,CF1,'4結果表'!$T:$T)&gt;=1,"B","D"))</calculatedColumnFormula>
    </tableColumn>
    <tableColumn id="87" name="5(3)" dataDxfId="147">
      <calculatedColumnFormula>IF(SUMIF('4結果表'!$Q:$Q,CG1,'4結果表'!$W:$W)&gt;=1,"A",IF(SUMIF('4結果表'!$Q:$Q,CG1,'4結果表'!$T:$T)&gt;=1,"B","D"))</calculatedColumnFormula>
    </tableColumn>
    <tableColumn id="88" name="5(4)" dataDxfId="146">
      <calculatedColumnFormula>IF(SUMIF('4結果表'!$Q:$Q,CH1,'4結果表'!$W:$W)&gt;=1,"A",IF(SUMIF('4結果表'!$Q:$Q,CH1,'4結果表'!$T:$T)&gt;=1,"B","D"))</calculatedColumnFormula>
    </tableColumn>
    <tableColumn id="89" name="5(5)" dataDxfId="145">
      <calculatedColumnFormula>IF(SUMIF('4結果表'!$Q:$Q,CI1,'4結果表'!$W:$W)&gt;=1,"A",IF(SUMIF('4結果表'!$Q:$Q,CI1,'4結果表'!$T:$T)&gt;=1,"B","D"))</calculatedColumnFormula>
    </tableColumn>
    <tableColumn id="90" name="5(6)" dataDxfId="144">
      <calculatedColumnFormula>IF(SUMIF('4結果表'!$Q:$Q,CJ1,'4結果表'!$W:$W)&gt;=1,"A",IF(SUMIF('4結果表'!$Q:$Q,CJ1,'4結果表'!$T:$T)&gt;=1,"B","D"))</calculatedColumnFormula>
    </tableColumn>
    <tableColumn id="91" name="5(7)" dataDxfId="143">
      <calculatedColumnFormula>IF(SUMIF('4結果表'!$Q:$Q,CK1,'4結果表'!$W:$W)&gt;=1,"A",IF(SUMIF('4結果表'!$Q:$Q,CK1,'4結果表'!$T:$T)&gt;=1,"B","D"))</calculatedColumnFormula>
    </tableColumn>
    <tableColumn id="92" name="5(8)" dataDxfId="142">
      <calculatedColumnFormula>IF(SUMIF('4結果表'!$Q:$Q,CL1,'4結果表'!$W:$W)&gt;=1,"A",IF(SUMIF('4結果表'!$Q:$Q,CL1,'4結果表'!$T:$T)&gt;=1,"B","D"))</calculatedColumnFormula>
    </tableColumn>
    <tableColumn id="93" name="5(9)" dataDxfId="141">
      <calculatedColumnFormula>IF(SUMIF('4結果表'!$Q:$Q,CM1,'4結果表'!$W:$W)&gt;=1,"A",IF(SUMIF('4結果表'!$Q:$Q,CM1,'4結果表'!$T:$T)&gt;=1,"B","D"))</calculatedColumnFormula>
    </tableColumn>
    <tableColumn id="94" name="5(10)" dataDxfId="140">
      <calculatedColumnFormula>IF(SUMIF('4結果表'!$Q:$Q,CN1,'4結果表'!$W:$W)&gt;=1,"A",IF(SUMIF('4結果表'!$Q:$Q,CN1,'4結果表'!$T:$T)&gt;=1,"B","D"))</calculatedColumnFormula>
    </tableColumn>
    <tableColumn id="95" name="5(11)" dataDxfId="139">
      <calculatedColumnFormula>IF(SUMIF('4結果表'!$Q:$Q,CO1,'4結果表'!$W:$W)&gt;=1,"A",IF(SUMIF('4結果表'!$Q:$Q,CO1,'4結果表'!$T:$T)&gt;=1,"B","D"))</calculatedColumnFormula>
    </tableColumn>
    <tableColumn id="96" name="5(12)" dataDxfId="138">
      <calculatedColumnFormula>IF(SUMIF('4結果表'!$Q:$Q,CP1,'4結果表'!$W:$W)&gt;=1,"A",IF(SUMIF('4結果表'!$Q:$Q,CP1,'4結果表'!$T:$T)&gt;=1,"B","D"))</calculatedColumnFormula>
    </tableColumn>
    <tableColumn id="97" name="5(13)" dataDxfId="137">
      <calculatedColumnFormula>IF(SUMIF('4結果表'!$Q:$Q,CQ1,'4結果表'!$W:$W)&gt;=1,"A",IF(SUMIF('4結果表'!$Q:$Q,CQ1,'4結果表'!$T:$T)&gt;=1,"B","D"))</calculatedColumnFormula>
    </tableColumn>
    <tableColumn id="98" name="5(14)" dataDxfId="136">
      <calculatedColumnFormula>IF(SUMIF('4結果表'!$Q:$Q,CR1,'4結果表'!$W:$W)&gt;=1,"A",IF(SUMIF('4結果表'!$Q:$Q,CR1,'4結果表'!$T:$T)&gt;=1,"B","D"))</calculatedColumnFormula>
    </tableColumn>
    <tableColumn id="99" name="5(15)" dataDxfId="135">
      <calculatedColumnFormula>IF(SUMIF('4結果表'!$Q:$Q,CS1,'4結果表'!$W:$W)&gt;=1,"A",IF(SUMIF('4結果表'!$Q:$Q,CS1,'4結果表'!$T:$T)&gt;=1,"B","D"))</calculatedColumnFormula>
    </tableColumn>
    <tableColumn id="100" name="5(16)" dataDxfId="134">
      <calculatedColumnFormula>IF(SUMIF('4結果表'!$Q:$Q,CT1,'4結果表'!$W:$W)&gt;=1,"A",IF(SUMIF('4結果表'!$Q:$Q,CT1,'4結果表'!$T:$T)&gt;=1,"B","D"))</calculatedColumnFormula>
    </tableColumn>
    <tableColumn id="101" name="5(17)" dataDxfId="133">
      <calculatedColumnFormula>IF(SUMIF('4結果表'!$Q:$Q,CU1,'4結果表'!$W:$W)&gt;=1,"A",IF(SUMIF('4結果表'!$Q:$Q,CU1,'4結果表'!$T:$T)&gt;=1,"B","D"))</calculatedColumnFormula>
    </tableColumn>
    <tableColumn id="102" name="5(18)" dataDxfId="132">
      <calculatedColumnFormula>IF(SUMIF('4結果表'!$Q:$Q,CV1,'4結果表'!$W:$W)&gt;=1,"A",IF(SUMIF('4結果表'!$Q:$Q,CV1,'4結果表'!$T:$T)&gt;=1,"B","D"))</calculatedColumnFormula>
    </tableColumn>
    <tableColumn id="103" name="5(19)" dataDxfId="131">
      <calculatedColumnFormula>IF(SUMIF('4結果表'!$Q:$Q,CW1,'4結果表'!$W:$W)&gt;=1,"A",IF(SUMIF('4結果表'!$Q:$Q,CW1,'4結果表'!$T:$T)&gt;=1,"B","D"))</calculatedColumnFormula>
    </tableColumn>
    <tableColumn id="104" name="5(20)" dataDxfId="130">
      <calculatedColumnFormula>IF(SUMIF('4結果表'!$Q:$Q,CX1,'4結果表'!$W:$W)&gt;=1,"A",IF(SUMIF('4結果表'!$Q:$Q,CX1,'4結果表'!$T:$T)&gt;=1,"B","D"))</calculatedColumnFormula>
    </tableColumn>
    <tableColumn id="105" name="5(21)" dataDxfId="129">
      <calculatedColumnFormula>IF(SUMIF('4結果表'!$Q:$Q,CY1,'4結果表'!$W:$W)&gt;=1,"A",IF(SUMIF('4結果表'!$Q:$Q,CY1,'4結果表'!$T:$T)&gt;=1,"B","D"))</calculatedColumnFormula>
    </tableColumn>
    <tableColumn id="106" name="5(22)" dataDxfId="128">
      <calculatedColumnFormula>IF(SUMIF('4結果表'!$Q:$Q,CZ1,'4結果表'!$W:$W)&gt;=1,"A",IF(SUMIF('4結果表'!$Q:$Q,CZ1,'4結果表'!$T:$T)&gt;=1,"B","D"))</calculatedColumnFormula>
    </tableColumn>
    <tableColumn id="107" name="5(23)" dataDxfId="127">
      <calculatedColumnFormula>IF(SUMIF('4結果表'!$Q:$Q,DA1,'4結果表'!$W:$W)&gt;=1,"A",IF(SUMIF('4結果表'!$Q:$Q,DA1,'4結果表'!$T:$T)&gt;=1,"B","D"))</calculatedColumnFormula>
    </tableColumn>
    <tableColumn id="108" name="5(24)" dataDxfId="126">
      <calculatedColumnFormula>IF(SUMIF('4結果表'!$Q:$Q,DB1,'4結果表'!$W:$W)&gt;=1,"A",IF(SUMIF('4結果表'!$Q:$Q,DB1,'4結果表'!$T:$T)&gt;=1,"B","D"))</calculatedColumnFormula>
    </tableColumn>
    <tableColumn id="109" name="5(25)" dataDxfId="125">
      <calculatedColumnFormula>IF(SUMIF('4結果表'!$Q:$Q,DC1,'4結果表'!$W:$W)&gt;=1,"A",IF(SUMIF('4結果表'!$Q:$Q,DC1,'4結果表'!$T:$T)&gt;=1,"B","D"))</calculatedColumnFormula>
    </tableColumn>
    <tableColumn id="110" name="5(26)" dataDxfId="124">
      <calculatedColumnFormula>IF(SUMIF('4結果表'!$Q:$Q,DD1,'4結果表'!$W:$W)&gt;=1,"A",IF(SUMIF('4結果表'!$Q:$Q,DD1,'4結果表'!$T:$T)&gt;=1,"B","D"))</calculatedColumnFormula>
    </tableColumn>
    <tableColumn id="111" name="5(27)" dataDxfId="123">
      <calculatedColumnFormula>IF(SUMIF('4結果表'!$Q:$Q,DE1,'4結果表'!$W:$W)&gt;=1,"A",IF(SUMIF('4結果表'!$Q:$Q,DE1,'4結果表'!$T:$T)&gt;=1,"B","D"))</calculatedColumnFormula>
    </tableColumn>
    <tableColumn id="112" name="5(28)" dataDxfId="122">
      <calculatedColumnFormula>IF(SUMIF('4結果表'!$Q:$Q,DF1,'4結果表'!$W:$W)&gt;=1,"A",IF(SUMIF('4結果表'!$Q:$Q,DF1,'4結果表'!$T:$T)&gt;=1,"B","D"))</calculatedColumnFormula>
    </tableColumn>
    <tableColumn id="113" name="5(29)" dataDxfId="121">
      <calculatedColumnFormula>IF(SUMIF('4結果表'!$Q:$Q,DG1,'4結果表'!$W:$W)&gt;=1,"A",IF(SUMIF('4結果表'!$Q:$Q,DG1,'4結果表'!$T:$T)&gt;=1,"B","D"))</calculatedColumnFormula>
    </tableColumn>
    <tableColumn id="114" name="5(30)" dataDxfId="120">
      <calculatedColumnFormula>IF(SUMIF('4結果表'!$Q:$Q,DH1,'4結果表'!$W:$W)&gt;=1,"A",IF(SUMIF('4結果表'!$Q:$Q,DH1,'4結果表'!$T:$T)&gt;=1,"B","D"))</calculatedColumnFormula>
    </tableColumn>
    <tableColumn id="115" name="5(31)" dataDxfId="119">
      <calculatedColumnFormula>IF(SUMIF('4結果表'!$Q:$Q,DI1,'4結果表'!$W:$W)&gt;=1,"A",IF(SUMIF('4結果表'!$Q:$Q,DI1,'4結果表'!$T:$T)&gt;=1,"B","D"))</calculatedColumnFormula>
    </tableColumn>
    <tableColumn id="116" name="5(32)" dataDxfId="118">
      <calculatedColumnFormula>IF(SUMIF('4結果表'!$Q:$Q,DJ1,'4結果表'!$W:$W)&gt;=1,"A",IF(SUMIF('4結果表'!$Q:$Q,DJ1,'4結果表'!$T:$T)&gt;=1,"B","D"))</calculatedColumnFormula>
    </tableColumn>
    <tableColumn id="117" name="5(33)" dataDxfId="117">
      <calculatedColumnFormula>IF(SUMIF('4結果表'!$Q:$Q,DK1,'4結果表'!$W:$W)&gt;=1,"A",IF(SUMIF('4結果表'!$Q:$Q,DK1,'4結果表'!$T:$T)&gt;=1,"B","D"))</calculatedColumnFormula>
    </tableColumn>
    <tableColumn id="125" name="6(1)" dataDxfId="116">
      <calculatedColumnFormula>IF(SUMIF('4結果表'!$Q:$Q,DL1,'4結果表'!$W:$W)&gt;=1,"A",IF(SUMIF('4結果表'!$Q:$Q,DL1,'4結果表'!$T:$T)&gt;=1,"B","D"))</calculatedColumnFormula>
    </tableColumn>
    <tableColumn id="126" name="6(2)" dataDxfId="115">
      <calculatedColumnFormula>IF(SUMIF('4結果表'!$Q:$Q,DM1,'4結果表'!$W:$W)&gt;=1,"A",IF(SUMIF('4結果表'!$Q:$Q,DM1,'4結果表'!$T:$T)&gt;=1,"B","D"))</calculatedColumnFormula>
    </tableColumn>
    <tableColumn id="127" name="6(3)" dataDxfId="114">
      <calculatedColumnFormula>IF(SUMIF('4結果表'!$Q:$Q,DN1,'4結果表'!$W:$W)&gt;=1,"A",IF(SUMIF('4結果表'!$Q:$Q,DN1,'4結果表'!$T:$T)&gt;=1,"B","D"))</calculatedColumnFormula>
    </tableColumn>
    <tableColumn id="128" name="6(4)" dataDxfId="113">
      <calculatedColumnFormula>IF(SUMIF('4結果表'!$Q:$Q,DO1,'4結果表'!$W:$W)&gt;=1,"A",IF(SUMIF('4結果表'!$Q:$Q,DO1,'4結果表'!$T:$T)&gt;=1,"B","D"))</calculatedColumnFormula>
    </tableColumn>
    <tableColumn id="129" name="6(5)" dataDxfId="112">
      <calculatedColumnFormula>IF(SUMIF('4結果表'!$Q:$Q,DP1,'4結果表'!$W:$W)&gt;=1,"A",IF(SUMIF('4結果表'!$Q:$Q,DP1,'4結果表'!$T:$T)&gt;=1,"B","D"))</calculatedColumnFormula>
    </tableColumn>
    <tableColumn id="130" name="6(6)" dataDxfId="111">
      <calculatedColumnFormula>IF(SUMIF('4結果表'!$Q:$Q,DQ1,'4結果表'!$W:$W)&gt;=1,"A",IF(SUMIF('4結果表'!$Q:$Q,DQ1,'4結果表'!$T:$T)&gt;=1,"B","D"))</calculatedColumnFormula>
    </tableColumn>
    <tableColumn id="131" name="6(7)" dataDxfId="110">
      <calculatedColumnFormula>IF(SUMIF('4結果表'!$Q:$Q,DR1,'4結果表'!$W:$W)&gt;=1,"A",IF(SUMIF('4結果表'!$Q:$Q,DR1,'4結果表'!$T:$T)&gt;=1,"B","D"))</calculatedColumnFormula>
    </tableColumn>
    <tableColumn id="132" name="6(8)" dataDxfId="109">
      <calculatedColumnFormula>IF(SUMIF('4結果表'!$Q:$Q,DS1,'4結果表'!$W:$W)&gt;=1,"A",IF(SUMIF('4結果表'!$Q:$Q,DS1,'4結果表'!$T:$T)&gt;=1,"B","D"))</calculatedColumnFormula>
    </tableColumn>
    <tableColumn id="133" name="6(9)" dataDxfId="108">
      <calculatedColumnFormula>IF(SUMIF('4結果表'!$Q:$Q,DT1,'4結果表'!$W:$W)&gt;=1,"A",IF(SUMIF('4結果表'!$Q:$Q,DT1,'4結果表'!$T:$T)&gt;=1,"B","D"))</calculatedColumnFormula>
    </tableColumn>
    <tableColumn id="136" name="*7(1)" dataDxfId="107">
      <calculatedColumnFormula>IF(SUMIF('4結果表'!$Q:$Q,DU1,'4結果表'!$W:$W)&gt;=1,"A",IF(SUMIF('4結果表'!$Q:$Q,DU1,'4結果表'!$T:$T)&gt;=1,"B","D"))</calculatedColumnFormula>
    </tableColumn>
    <tableColumn id="138" name="*7(2)" dataDxfId="106">
      <calculatedColumnFormula>IF(SUMIF('4結果表'!$Q:$Q,DV1,'4結果表'!$W:$W)&gt;=1,"A",IF(SUMIF('4結果表'!$Q:$Q,DV1,'4結果表'!$T:$T)&gt;=1,"B","D"))</calculatedColumnFormula>
    </tableColumn>
    <tableColumn id="139" name="*7(3)" dataDxfId="105">
      <calculatedColumnFormula>IF(SUMIF('4結果表'!$Q:$Q,DW1,'4結果表'!$W:$W)&gt;=1,"A",IF(SUMIF('4結果表'!$Q:$Q,DW1,'4結果表'!$T:$T)&gt;=1,"B","D"))</calculatedColumnFormula>
    </tableColumn>
    <tableColumn id="140" name="*7(4)" dataDxfId="104">
      <calculatedColumnFormula>IF(SUMIF('4結果表'!$Q:$Q,DX1,'4結果表'!$W:$W)&gt;=1,"A",IF(SUMIF('4結果表'!$Q:$Q,DX1,'4結果表'!$T:$T)&gt;=1,"B","D"))</calculatedColumnFormula>
    </tableColumn>
    <tableColumn id="141" name="*7(5)" dataDxfId="103">
      <calculatedColumnFormula>IF(SUMIF('4結果表'!$Q:$Q,DY1,'4結果表'!$W:$W)&gt;=1,"A",IF(SUMIF('4結果表'!$Q:$Q,DY1,'4結果表'!$T:$T)&gt;=1,"B","D"))</calculatedColumnFormula>
    </tableColumn>
    <tableColumn id="134" name="*7(6)" dataDxfId="102">
      <calculatedColumnFormula>IF(SUMIF('4結果表'!$Q:$Q,DZ1,'4結果表'!$W:$W)&gt;=1,"A",IF(SUMIF('4結果表'!$Q:$Q,DZ1,'4結果表'!$T:$T)&gt;=1,"B","D"))</calculatedColumnFormula>
    </tableColumn>
    <tableColumn id="83" name="*7(7)" dataDxfId="101">
      <calculatedColumnFormula>IF(SUMIF('4結果表'!$Q:$Q,EA1,'4結果表'!$W:$W)&gt;=1,"A",IF(SUMIF('4結果表'!$Q:$Q,EA1,'4結果表'!$T:$T)&gt;=1,"B","D"))</calculatedColumnFormula>
    </tableColumn>
    <tableColumn id="84" name="*7(8)" dataDxfId="100">
      <calculatedColumnFormula>IF(SUMIF('4結果表'!$Q:$Q,EB1,'4結果表'!$W:$W)&gt;=1,"A",IF(SUMIF('4結果表'!$Q:$Q,EB1,'4結果表'!$T:$T)&gt;=1,"B","D"))</calculatedColumnFormula>
    </tableColumn>
    <tableColumn id="118" name="*7(9)" dataDxfId="99">
      <calculatedColumnFormula>IF(SUMIF('4結果表'!$Q:$Q,EC1,'4結果表'!$W:$W)&gt;=1,"A",IF(SUMIF('4結果表'!$Q:$Q,EC1,'4結果表'!$T:$T)&gt;=1,"B","D"))</calculatedColumnFormula>
    </tableColumn>
    <tableColumn id="119" name="*7(10)" dataDxfId="98">
      <calculatedColumnFormula>IF(SUMIF('4結果表'!$Q:$Q,ED1,'4結果表'!$W:$W)&gt;=1,"A",IF(SUMIF('4結果表'!$Q:$Q,ED1,'4結果表'!$T:$T)&gt;=1,"B","D"))</calculatedColumnFormula>
    </tableColumn>
    <tableColumn id="120" name="*7(11)" dataDxfId="97">
      <calculatedColumnFormula>IF(SUMIF('4結果表'!$Q:$Q,EE1,'4結果表'!$W:$W)&gt;=1,"A",IF(SUMIF('4結果表'!$Q:$Q,EE1,'4結果表'!$T:$T)&gt;=1,"B","D"))</calculatedColumnFormula>
    </tableColumn>
    <tableColumn id="121" name="*7(12)" dataDxfId="96">
      <calculatedColumnFormula>IF(SUMIF('4結果表'!$Q:$Q,EF1,'4結果表'!$W:$W)&gt;=1,"A",IF(SUMIF('4結果表'!$Q:$Q,EF1,'4結果表'!$T:$T)&gt;=1,"B","D"))</calculatedColumnFormula>
    </tableColumn>
    <tableColumn id="122" name="*7(13)" dataDxfId="95">
      <calculatedColumnFormula>IF(SUMIF('4結果表'!$Q:$Q,EG1,'4結果表'!$W:$W)&gt;=1,"A",IF(SUMIF('4結果表'!$Q:$Q,EG1,'4結果表'!$T:$T)&gt;=1,"B","D"))</calculatedColumnFormula>
    </tableColumn>
    <tableColumn id="123" name="7(14)" dataDxfId="94">
      <calculatedColumnFormula>IF(SUMIF('4結果表'!$Q:$Q,EH1,'4結果表'!$W:$W)&gt;=1,"A",IF(SUMIF('4結果表'!$Q:$Q,EH1,'4結果表'!$T:$T)&gt;=1,"B","D"))</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Schoolbook">
      <a:majorFont>
        <a:latin typeface="Century Schoolbook" panose="02040604050505020304"/>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panose="02040604050505020304"/>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3" Type="http://schemas.openxmlformats.org/officeDocument/2006/relationships/vmlDrawing" Target="../drawings/vmlDrawing4.v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 Type="http://schemas.openxmlformats.org/officeDocument/2006/relationships/drawing" Target="../drawings/drawing8.xml"/><Relationship Id="rId16" Type="http://schemas.openxmlformats.org/officeDocument/2006/relationships/ctrlProp" Target="../ctrlProps/ctrlProp151.xml"/><Relationship Id="rId1" Type="http://schemas.openxmlformats.org/officeDocument/2006/relationships/printerSettings" Target="../printerSettings/printerSettings15.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5" Type="http://schemas.openxmlformats.org/officeDocument/2006/relationships/ctrlProp" Target="../ctrlProps/ctrlProp150.xml"/><Relationship Id="rId10" Type="http://schemas.openxmlformats.org/officeDocument/2006/relationships/ctrlProp" Target="../ctrlProps/ctrlProp145.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9" Type="http://schemas.openxmlformats.org/officeDocument/2006/relationships/ctrlProp" Target="../ctrlProps/ctrlProp188.xml"/><Relationship Id="rId21" Type="http://schemas.openxmlformats.org/officeDocument/2006/relationships/ctrlProp" Target="../ctrlProps/ctrlProp170.xml"/><Relationship Id="rId34" Type="http://schemas.openxmlformats.org/officeDocument/2006/relationships/ctrlProp" Target="../ctrlProps/ctrlProp183.xml"/><Relationship Id="rId42" Type="http://schemas.openxmlformats.org/officeDocument/2006/relationships/ctrlProp" Target="../ctrlProps/ctrlProp191.xml"/><Relationship Id="rId47" Type="http://schemas.openxmlformats.org/officeDocument/2006/relationships/ctrlProp" Target="../ctrlProps/ctrlProp196.xml"/><Relationship Id="rId50" Type="http://schemas.openxmlformats.org/officeDocument/2006/relationships/ctrlProp" Target="../ctrlProps/ctrlProp199.xml"/><Relationship Id="rId55" Type="http://schemas.openxmlformats.org/officeDocument/2006/relationships/ctrlProp" Target="../ctrlProps/ctrlProp204.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46" Type="http://schemas.openxmlformats.org/officeDocument/2006/relationships/ctrlProp" Target="../ctrlProps/ctrlProp195.xml"/><Relationship Id="rId2" Type="http://schemas.openxmlformats.org/officeDocument/2006/relationships/drawing" Target="../drawings/drawing9.xml"/><Relationship Id="rId16" Type="http://schemas.openxmlformats.org/officeDocument/2006/relationships/ctrlProp" Target="../ctrlProps/ctrlProp165.xml"/><Relationship Id="rId20" Type="http://schemas.openxmlformats.org/officeDocument/2006/relationships/ctrlProp" Target="../ctrlProps/ctrlProp169.xml"/><Relationship Id="rId29" Type="http://schemas.openxmlformats.org/officeDocument/2006/relationships/ctrlProp" Target="../ctrlProps/ctrlProp178.xml"/><Relationship Id="rId41" Type="http://schemas.openxmlformats.org/officeDocument/2006/relationships/ctrlProp" Target="../ctrlProps/ctrlProp190.xml"/><Relationship Id="rId54" Type="http://schemas.openxmlformats.org/officeDocument/2006/relationships/ctrlProp" Target="../ctrlProps/ctrlProp203.xml"/><Relationship Id="rId1" Type="http://schemas.openxmlformats.org/officeDocument/2006/relationships/printerSettings" Target="../printerSettings/printerSettings16.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45" Type="http://schemas.openxmlformats.org/officeDocument/2006/relationships/ctrlProp" Target="../ctrlProps/ctrlProp194.xml"/><Relationship Id="rId53" Type="http://schemas.openxmlformats.org/officeDocument/2006/relationships/ctrlProp" Target="../ctrlProps/ctrlProp202.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49" Type="http://schemas.openxmlformats.org/officeDocument/2006/relationships/ctrlProp" Target="../ctrlProps/ctrlProp198.xml"/><Relationship Id="rId57" Type="http://schemas.openxmlformats.org/officeDocument/2006/relationships/ctrlProp" Target="../ctrlProps/ctrlProp206.xml"/><Relationship Id="rId10" Type="http://schemas.openxmlformats.org/officeDocument/2006/relationships/ctrlProp" Target="../ctrlProps/ctrlProp159.xml"/><Relationship Id="rId19" Type="http://schemas.openxmlformats.org/officeDocument/2006/relationships/ctrlProp" Target="../ctrlProps/ctrlProp168.xml"/><Relationship Id="rId31" Type="http://schemas.openxmlformats.org/officeDocument/2006/relationships/ctrlProp" Target="../ctrlProps/ctrlProp180.xml"/><Relationship Id="rId44" Type="http://schemas.openxmlformats.org/officeDocument/2006/relationships/ctrlProp" Target="../ctrlProps/ctrlProp193.xml"/><Relationship Id="rId52" Type="http://schemas.openxmlformats.org/officeDocument/2006/relationships/ctrlProp" Target="../ctrlProps/ctrlProp201.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 Id="rId48" Type="http://schemas.openxmlformats.org/officeDocument/2006/relationships/ctrlProp" Target="../ctrlProps/ctrlProp197.xml"/><Relationship Id="rId56" Type="http://schemas.openxmlformats.org/officeDocument/2006/relationships/ctrlProp" Target="../ctrlProps/ctrlProp205.xml"/><Relationship Id="rId8" Type="http://schemas.openxmlformats.org/officeDocument/2006/relationships/ctrlProp" Target="../ctrlProps/ctrlProp157.xml"/><Relationship Id="rId51" Type="http://schemas.openxmlformats.org/officeDocument/2006/relationships/ctrlProp" Target="../ctrlProps/ctrlProp200.xml"/><Relationship Id="rId3" Type="http://schemas.openxmlformats.org/officeDocument/2006/relationships/vmlDrawing" Target="../drawings/vmlDrawing5.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hyperlink" Target="mailto:teikihoukoku-k@city.kobe.lg.jp" TargetMode="External"/><Relationship Id="rId2" Type="http://schemas.openxmlformats.org/officeDocument/2006/relationships/hyperlink" Target="https://www.city.kobe.lg.jp/a92551/business/todokede/jutakutoshikyoku/building/procedure/teikihoukoku/kenchiku.html" TargetMode="External"/><Relationship Id="rId1" Type="http://schemas.openxmlformats.org/officeDocument/2006/relationships/hyperlink" Target="mailto:teikihoukoku-k@city.kobe.lg.jp"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kobe.lg.jp/a92551/business/todokede/jutakutoshikyoku/building/procedure/teikihoukoku/teikihoukokuonlin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97" Type="http://schemas.openxmlformats.org/officeDocument/2006/relationships/ctrlProp" Target="../ctrlProps/ctrlProp9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6.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city.kobe.lg.jp/a92551/business/todokede/jutakutoshikyoku/building/procedure/teikihoukoku/teikihoukokukouhyo.html"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3" Type="http://schemas.openxmlformats.org/officeDocument/2006/relationships/vmlDrawing" Target="../drawings/vmlDrawing2.v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2" Type="http://schemas.openxmlformats.org/officeDocument/2006/relationships/drawing" Target="../drawings/drawing4.xml"/><Relationship Id="rId16" Type="http://schemas.openxmlformats.org/officeDocument/2006/relationships/ctrlProp" Target="../ctrlProps/ctrlProp108.xml"/><Relationship Id="rId20" Type="http://schemas.openxmlformats.org/officeDocument/2006/relationships/ctrlProp" Target="../ctrlProps/ctrlProp112.xml"/><Relationship Id="rId29" Type="http://schemas.openxmlformats.org/officeDocument/2006/relationships/ctrlProp" Target="../ctrlProps/ctrlProp121.xml"/><Relationship Id="rId41" Type="http://schemas.openxmlformats.org/officeDocument/2006/relationships/ctrlProp" Target="../ctrlProps/ctrlProp133.xml"/><Relationship Id="rId1" Type="http://schemas.openxmlformats.org/officeDocument/2006/relationships/printerSettings" Target="../printerSettings/printerSettings8.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4" Type="http://schemas.openxmlformats.org/officeDocument/2006/relationships/ctrlProp" Target="../ctrlProps/ctrlProp136.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R130"/>
  <sheetViews>
    <sheetView workbookViewId="0">
      <selection activeCell="Q14" sqref="Q14"/>
    </sheetView>
  </sheetViews>
  <sheetFormatPr defaultColWidth="8.90625" defaultRowHeight="13"/>
  <cols>
    <col min="1" max="1" width="23.453125" style="25" bestFit="1" customWidth="1"/>
    <col min="2" max="2" width="12.08984375" style="38" bestFit="1" customWidth="1"/>
    <col min="3" max="3" width="22.1796875" style="25" customWidth="1"/>
    <col min="4" max="4" width="13.08984375" style="25" customWidth="1"/>
    <col min="5" max="5" width="10.6328125" style="25" customWidth="1"/>
    <col min="6" max="6" width="14.36328125" style="25" customWidth="1"/>
    <col min="7" max="7" width="31.36328125" style="25" customWidth="1"/>
    <col min="8" max="8" width="3.90625" style="826" customWidth="1"/>
    <col min="9" max="10" width="10.6328125" style="25" customWidth="1"/>
    <col min="11" max="11" width="5.453125" style="25" bestFit="1" customWidth="1"/>
    <col min="12" max="12" width="11.6328125" style="25" bestFit="1" customWidth="1"/>
    <col min="13" max="13" width="27.08984375" style="25" bestFit="1" customWidth="1"/>
    <col min="14" max="14" width="5.453125" style="25" bestFit="1" customWidth="1"/>
    <col min="15" max="15" width="5.453125" style="25" customWidth="1"/>
    <col min="16" max="16" width="13.90625" style="25" bestFit="1" customWidth="1"/>
    <col min="17" max="16384" width="8.90625" style="25"/>
  </cols>
  <sheetData>
    <row r="1" spans="1:18" ht="27" customHeight="1">
      <c r="A1" s="852" t="s">
        <v>660</v>
      </c>
      <c r="B1" s="853" t="s">
        <v>661</v>
      </c>
      <c r="E1" s="25" t="s">
        <v>684</v>
      </c>
      <c r="F1" s="25" t="s">
        <v>1653</v>
      </c>
      <c r="H1" s="965" t="s">
        <v>1645</v>
      </c>
      <c r="I1" s="25" t="s">
        <v>453</v>
      </c>
      <c r="J1" s="25" t="s">
        <v>44</v>
      </c>
      <c r="K1" s="25" t="s">
        <v>45</v>
      </c>
      <c r="L1" s="25" t="s">
        <v>46</v>
      </c>
      <c r="M1" s="25" t="s">
        <v>47</v>
      </c>
      <c r="N1" s="25" t="s">
        <v>60</v>
      </c>
      <c r="P1" s="25" t="s">
        <v>480</v>
      </c>
    </row>
    <row r="2" spans="1:18">
      <c r="A2" s="854" t="s">
        <v>580</v>
      </c>
      <c r="B2" s="859" t="b">
        <v>0</v>
      </c>
      <c r="D2" s="25" t="s">
        <v>676</v>
      </c>
      <c r="E2" s="25" t="str">
        <f>IF(AND(SUM(D判定要是正1敷地)=0,D1敷地指摘B=""),"☐","☑")</f>
        <v>☐</v>
      </c>
      <c r="F2" s="25" t="s">
        <v>1647</v>
      </c>
      <c r="H2" s="965"/>
      <c r="I2" s="25" t="s">
        <v>506</v>
      </c>
      <c r="J2" s="25" t="s">
        <v>48</v>
      </c>
      <c r="K2" s="25" t="s">
        <v>50</v>
      </c>
      <c r="L2" s="25" t="s">
        <v>59</v>
      </c>
      <c r="M2" s="25" t="s">
        <v>61</v>
      </c>
      <c r="N2" s="25" t="s">
        <v>550</v>
      </c>
      <c r="P2" s="25" t="s">
        <v>439</v>
      </c>
      <c r="Q2" s="529">
        <v>1</v>
      </c>
      <c r="R2" s="529" t="s">
        <v>1169</v>
      </c>
    </row>
    <row r="3" spans="1:18">
      <c r="A3" s="854" t="s">
        <v>1225</v>
      </c>
      <c r="B3" s="859" t="b">
        <v>0</v>
      </c>
      <c r="D3" s="25" t="s">
        <v>677</v>
      </c>
      <c r="E3" s="25" t="str">
        <f>IF(AND(SUM(D判定要是正2外部)=0,D2外部指摘B=""),"☐","☑")</f>
        <v>☐</v>
      </c>
      <c r="F3" s="25" t="s">
        <v>1646</v>
      </c>
      <c r="H3" s="965"/>
      <c r="I3" s="25" t="s">
        <v>507</v>
      </c>
      <c r="J3" s="25" t="s">
        <v>49</v>
      </c>
      <c r="K3" s="25" t="s">
        <v>51</v>
      </c>
      <c r="M3" s="25" t="s">
        <v>62</v>
      </c>
      <c r="N3" s="25" t="s">
        <v>551</v>
      </c>
      <c r="P3" s="25" t="s">
        <v>685</v>
      </c>
      <c r="Q3" s="529">
        <v>2</v>
      </c>
      <c r="R3" s="529" t="s">
        <v>1170</v>
      </c>
    </row>
    <row r="4" spans="1:18">
      <c r="A4" s="854" t="s">
        <v>662</v>
      </c>
      <c r="B4" s="859" t="b">
        <v>0</v>
      </c>
      <c r="D4" s="25" t="s">
        <v>678</v>
      </c>
      <c r="E4" s="25" t="str">
        <f>IF(AND(SUM(D判定要是正3屋上)=0,D3屋上指摘B=""),"☐","☑")</f>
        <v>☐</v>
      </c>
      <c r="F4" s="25" t="s">
        <v>1648</v>
      </c>
      <c r="H4" s="965"/>
      <c r="K4" s="25" t="s">
        <v>52</v>
      </c>
      <c r="M4" s="25" t="s">
        <v>78</v>
      </c>
      <c r="N4" s="25" t="s">
        <v>73</v>
      </c>
      <c r="Q4" s="529">
        <v>3</v>
      </c>
      <c r="R4" s="529" t="s">
        <v>1731</v>
      </c>
    </row>
    <row r="5" spans="1:18">
      <c r="A5" s="854" t="s">
        <v>581</v>
      </c>
      <c r="B5" s="859" t="b">
        <v>0</v>
      </c>
      <c r="D5" s="25" t="s">
        <v>679</v>
      </c>
      <c r="E5" s="25" t="str">
        <f>IF(AND(SUM(D判定要是正4内部)=0,D4内部指摘B=""),"☐","☑")</f>
        <v>☐</v>
      </c>
      <c r="F5" s="25" t="s">
        <v>1649</v>
      </c>
      <c r="G5" s="25" t="s">
        <v>1652</v>
      </c>
      <c r="H5" s="965"/>
      <c r="K5" s="25" t="s">
        <v>53</v>
      </c>
      <c r="M5" s="25" t="s">
        <v>79</v>
      </c>
      <c r="N5" s="25" t="s">
        <v>74</v>
      </c>
      <c r="Q5" s="529">
        <v>4</v>
      </c>
      <c r="R5" s="529" t="s">
        <v>1171</v>
      </c>
    </row>
    <row r="6" spans="1:18">
      <c r="A6" s="854" t="s">
        <v>582</v>
      </c>
      <c r="B6" s="859" t="b">
        <v>0</v>
      </c>
      <c r="D6" s="25" t="s">
        <v>680</v>
      </c>
      <c r="E6" s="25" t="str">
        <f>IF(AND(SUM(D判定要是正5避難)=0,D5避難指摘B=""),"☐","☑")</f>
        <v>☐</v>
      </c>
      <c r="F6" s="25" t="s">
        <v>1650</v>
      </c>
      <c r="H6" s="965"/>
      <c r="K6" s="25" t="s">
        <v>54</v>
      </c>
      <c r="M6" s="25" t="s">
        <v>63</v>
      </c>
      <c r="N6" s="25" t="s">
        <v>75</v>
      </c>
      <c r="Q6" s="529">
        <v>5</v>
      </c>
      <c r="R6" s="529" t="s">
        <v>1172</v>
      </c>
    </row>
    <row r="7" spans="1:18">
      <c r="A7" s="854" t="s">
        <v>583</v>
      </c>
      <c r="B7" s="859" t="b">
        <v>0</v>
      </c>
      <c r="D7" s="25" t="s">
        <v>681</v>
      </c>
      <c r="E7" s="25" t="str">
        <f>IF(AND(SUM(D判定要是正6その他)=0,D6その他指摘B=""),"☐","☑")</f>
        <v>☐</v>
      </c>
      <c r="F7" s="25" t="s">
        <v>1651</v>
      </c>
      <c r="H7" s="965"/>
      <c r="K7" s="25" t="s">
        <v>55</v>
      </c>
      <c r="M7" s="25" t="s">
        <v>64</v>
      </c>
      <c r="Q7" s="529">
        <v>6</v>
      </c>
      <c r="R7" s="529" t="s">
        <v>1173</v>
      </c>
    </row>
    <row r="8" spans="1:18">
      <c r="A8" s="854" t="s">
        <v>584</v>
      </c>
      <c r="B8" s="859" t="b">
        <v>0</v>
      </c>
      <c r="D8" s="25" t="s">
        <v>682</v>
      </c>
      <c r="E8" s="25" t="str">
        <f>IF(AND(SUM(D判定要是正7上記以外)=0,D7上記以外指摘B=""),"☐","☑")</f>
        <v>☐</v>
      </c>
      <c r="F8" s="25" t="s">
        <v>1654</v>
      </c>
      <c r="H8" s="965"/>
      <c r="K8" s="25" t="s">
        <v>56</v>
      </c>
      <c r="M8" s="25" t="s">
        <v>65</v>
      </c>
      <c r="Q8" s="529">
        <v>7</v>
      </c>
      <c r="R8" s="529" t="s">
        <v>1174</v>
      </c>
    </row>
    <row r="9" spans="1:18">
      <c r="A9" s="854" t="s">
        <v>585</v>
      </c>
      <c r="B9" s="859" t="b">
        <v>0</v>
      </c>
      <c r="D9" s="25" t="s">
        <v>683</v>
      </c>
      <c r="E9" s="25" t="str">
        <f>IF(COUNTIF(E2:E8,"☑")&gt;=1,"☑","☐")</f>
        <v>☐</v>
      </c>
      <c r="F9" s="25" t="s">
        <v>1655</v>
      </c>
      <c r="H9" s="965"/>
      <c r="K9" s="25" t="s">
        <v>57</v>
      </c>
      <c r="M9" s="25" t="s">
        <v>66</v>
      </c>
      <c r="Q9" s="529" t="s">
        <v>1766</v>
      </c>
      <c r="R9" s="529" t="s">
        <v>1175</v>
      </c>
    </row>
    <row r="10" spans="1:18">
      <c r="A10" s="854" t="s">
        <v>586</v>
      </c>
      <c r="B10" s="859" t="b">
        <v>0</v>
      </c>
      <c r="H10" s="965"/>
      <c r="K10" s="25" t="s">
        <v>58</v>
      </c>
      <c r="M10" s="25" t="s">
        <v>67</v>
      </c>
      <c r="Q10" s="529" t="s">
        <v>1792</v>
      </c>
      <c r="R10" s="529" t="s">
        <v>1176</v>
      </c>
    </row>
    <row r="11" spans="1:18">
      <c r="A11" s="854" t="s">
        <v>587</v>
      </c>
      <c r="B11" s="859" t="b">
        <v>0</v>
      </c>
      <c r="H11" s="965"/>
      <c r="M11" s="25" t="s">
        <v>68</v>
      </c>
      <c r="Q11" s="529" t="s">
        <v>1793</v>
      </c>
      <c r="R11" s="529" t="s">
        <v>1789</v>
      </c>
    </row>
    <row r="12" spans="1:18">
      <c r="A12" s="854" t="s">
        <v>588</v>
      </c>
      <c r="B12" s="859" t="b">
        <v>0</v>
      </c>
      <c r="D12" s="25" t="s">
        <v>1566</v>
      </c>
      <c r="E12" s="742" t="str">
        <f>IFERROR(DATEVALUE('3履歴事項'!M8&amp;'3履歴事項'!P8&amp;"年"&amp;'3履歴事項'!S8&amp;"月1日"),"")</f>
        <v/>
      </c>
      <c r="H12" s="965"/>
      <c r="M12" s="25" t="s">
        <v>69</v>
      </c>
      <c r="Q12" s="529" t="s">
        <v>1769</v>
      </c>
      <c r="R12" s="529" t="s">
        <v>1790</v>
      </c>
    </row>
    <row r="13" spans="1:18">
      <c r="A13" s="854" t="s">
        <v>589</v>
      </c>
      <c r="B13" s="859" t="b">
        <v>0</v>
      </c>
      <c r="D13" s="25" t="s">
        <v>1567</v>
      </c>
      <c r="E13" s="742" t="str">
        <f>IFERROR(DATEVALUE('3履歴事項'!O10&amp;'3履歴事項'!R10&amp;"年"&amp;'3履歴事項'!U10&amp;"月1日"),"")</f>
        <v/>
      </c>
      <c r="H13" s="965"/>
      <c r="M13" s="25" t="s">
        <v>70</v>
      </c>
      <c r="Q13" s="529" t="s">
        <v>1770</v>
      </c>
      <c r="R13" s="529" t="s">
        <v>192</v>
      </c>
    </row>
    <row r="14" spans="1:18">
      <c r="A14" s="854" t="s">
        <v>590</v>
      </c>
      <c r="B14" s="859" t="b">
        <v>0</v>
      </c>
      <c r="D14" s="25" t="s">
        <v>1568</v>
      </c>
      <c r="E14" s="742" t="str">
        <f>IF(AND(H外壁調査="",H外壁改修=""),"",MAX(E12:E13))</f>
        <v/>
      </c>
      <c r="H14" s="965"/>
      <c r="M14" s="25" t="s">
        <v>71</v>
      </c>
      <c r="Q14" s="529" t="s">
        <v>1771</v>
      </c>
      <c r="R14" s="529" t="s">
        <v>194</v>
      </c>
    </row>
    <row r="15" spans="1:18">
      <c r="A15" s="854" t="s">
        <v>666</v>
      </c>
      <c r="B15" s="859" t="b">
        <v>0</v>
      </c>
      <c r="H15" s="965"/>
      <c r="M15" s="25" t="s">
        <v>72</v>
      </c>
      <c r="Q15" s="529" t="s">
        <v>1772</v>
      </c>
      <c r="R15" s="529" t="s">
        <v>197</v>
      </c>
    </row>
    <row r="16" spans="1:18">
      <c r="A16" s="854" t="s">
        <v>591</v>
      </c>
      <c r="B16" s="859" t="b">
        <v>0</v>
      </c>
      <c r="F16" s="25" t="s">
        <v>776</v>
      </c>
      <c r="H16" s="965"/>
      <c r="Q16" s="529" t="s">
        <v>1773</v>
      </c>
      <c r="R16" s="529" t="s">
        <v>199</v>
      </c>
    </row>
    <row r="17" spans="1:18">
      <c r="A17" s="854" t="s">
        <v>592</v>
      </c>
      <c r="B17" s="859" t="b">
        <v>0</v>
      </c>
      <c r="H17" s="965"/>
      <c r="Q17" s="529" t="s">
        <v>1774</v>
      </c>
      <c r="R17" s="529" t="s">
        <v>1177</v>
      </c>
    </row>
    <row r="18" spans="1:18">
      <c r="A18" s="854" t="s">
        <v>593</v>
      </c>
      <c r="B18" s="859" t="b">
        <v>0</v>
      </c>
      <c r="D18" s="25" t="s">
        <v>1565</v>
      </c>
      <c r="E18" s="25">
        <f>COUNTIF('4結果表'!I13:I158,"○")</f>
        <v>0</v>
      </c>
      <c r="H18" s="965"/>
      <c r="Q18" s="529" t="s">
        <v>1775</v>
      </c>
      <c r="R18" s="529" t="s">
        <v>1178</v>
      </c>
    </row>
    <row r="19" spans="1:18">
      <c r="A19" s="854" t="s">
        <v>594</v>
      </c>
      <c r="B19" s="859" t="b">
        <v>0</v>
      </c>
      <c r="D19" s="25" t="s">
        <v>1526</v>
      </c>
      <c r="E19" s="25">
        <f>COUNTIF('4結果表'!J13:J158,"○")</f>
        <v>0</v>
      </c>
      <c r="H19" s="965"/>
      <c r="Q19" s="529" t="s">
        <v>1776</v>
      </c>
      <c r="R19" s="529" t="s">
        <v>1179</v>
      </c>
    </row>
    <row r="20" spans="1:18">
      <c r="A20" s="854" t="s">
        <v>595</v>
      </c>
      <c r="B20" s="859" t="b">
        <v>0</v>
      </c>
      <c r="Q20" s="529" t="s">
        <v>1777</v>
      </c>
      <c r="R20" s="529" t="s">
        <v>1180</v>
      </c>
    </row>
    <row r="21" spans="1:18">
      <c r="A21" s="854" t="s">
        <v>596</v>
      </c>
      <c r="B21" s="859" t="b">
        <v>0</v>
      </c>
      <c r="Q21" s="529" t="s">
        <v>1782</v>
      </c>
      <c r="R21" s="529" t="s">
        <v>1181</v>
      </c>
    </row>
    <row r="22" spans="1:18">
      <c r="A22" s="854" t="s">
        <v>597</v>
      </c>
      <c r="B22" s="859" t="b">
        <v>0</v>
      </c>
      <c r="D22" s="25" t="s">
        <v>1632</v>
      </c>
      <c r="Q22" s="529"/>
      <c r="R22" s="529" t="s">
        <v>1182</v>
      </c>
    </row>
    <row r="23" spans="1:18">
      <c r="A23" s="854" t="s">
        <v>598</v>
      </c>
      <c r="B23" s="859" t="b">
        <v>0</v>
      </c>
      <c r="D23" s="25" t="s">
        <v>1630</v>
      </c>
      <c r="E23" s="25" t="b">
        <v>0</v>
      </c>
      <c r="Q23" s="529"/>
      <c r="R23" s="529" t="s">
        <v>1183</v>
      </c>
    </row>
    <row r="24" spans="1:18">
      <c r="A24" s="854" t="s">
        <v>599</v>
      </c>
      <c r="B24" s="859" t="b">
        <v>0</v>
      </c>
      <c r="D24" s="25" t="s">
        <v>1631</v>
      </c>
      <c r="E24" s="25" t="b">
        <v>0</v>
      </c>
      <c r="R24" s="529" t="s">
        <v>1184</v>
      </c>
    </row>
    <row r="25" spans="1:18">
      <c r="A25" s="854" t="s">
        <v>787</v>
      </c>
      <c r="B25" s="859" t="b">
        <v>0</v>
      </c>
      <c r="R25" s="529" t="s">
        <v>1185</v>
      </c>
    </row>
    <row r="26" spans="1:18">
      <c r="A26" s="854" t="s">
        <v>613</v>
      </c>
      <c r="B26" s="859" t="b">
        <v>0</v>
      </c>
      <c r="D26" s="25" t="s">
        <v>1728</v>
      </c>
      <c r="R26" s="529" t="s">
        <v>1186</v>
      </c>
    </row>
    <row r="27" spans="1:18">
      <c r="A27" s="854" t="s">
        <v>614</v>
      </c>
      <c r="B27" s="859" t="b">
        <v>0</v>
      </c>
      <c r="D27" s="25" t="s">
        <v>1729</v>
      </c>
      <c r="E27" s="25" t="b">
        <f>IF(OR(B26C前回無=TRUE,B26C前回対象外=TRUE),TRUE,FALSE)</f>
        <v>0</v>
      </c>
      <c r="F27" s="25" t="s">
        <v>1730</v>
      </c>
      <c r="R27" s="529" t="s">
        <v>1187</v>
      </c>
    </row>
    <row r="28" spans="1:18">
      <c r="A28" s="854" t="s">
        <v>615</v>
      </c>
      <c r="B28" s="859" t="b">
        <v>0</v>
      </c>
      <c r="R28" s="529" t="s">
        <v>1188</v>
      </c>
    </row>
    <row r="29" spans="1:18">
      <c r="A29" s="854" t="s">
        <v>616</v>
      </c>
      <c r="B29" s="859" t="b">
        <v>0</v>
      </c>
      <c r="R29" s="529" t="s">
        <v>1189</v>
      </c>
    </row>
    <row r="30" spans="1:18">
      <c r="A30" s="854" t="s">
        <v>617</v>
      </c>
      <c r="B30" s="859" t="b">
        <v>0</v>
      </c>
      <c r="R30" s="529" t="s">
        <v>1190</v>
      </c>
    </row>
    <row r="31" spans="1:18">
      <c r="A31" s="854" t="s">
        <v>618</v>
      </c>
      <c r="B31" s="859" t="b">
        <v>0</v>
      </c>
      <c r="R31" s="529" t="s">
        <v>1191</v>
      </c>
    </row>
    <row r="32" spans="1:18">
      <c r="A32" s="854" t="s">
        <v>619</v>
      </c>
      <c r="B32" s="859" t="b">
        <v>0</v>
      </c>
      <c r="R32" s="529" t="s">
        <v>1192</v>
      </c>
    </row>
    <row r="33" spans="1:18">
      <c r="A33" s="854" t="s">
        <v>620</v>
      </c>
      <c r="B33" s="859" t="b">
        <v>0</v>
      </c>
      <c r="R33" s="529" t="s">
        <v>1193</v>
      </c>
    </row>
    <row r="34" spans="1:18">
      <c r="A34" s="854" t="s">
        <v>621</v>
      </c>
      <c r="B34" s="859" t="b">
        <v>0</v>
      </c>
      <c r="R34" s="529" t="s">
        <v>1237</v>
      </c>
    </row>
    <row r="35" spans="1:18">
      <c r="A35" s="854" t="s">
        <v>622</v>
      </c>
      <c r="B35" s="859" t="b">
        <v>0</v>
      </c>
      <c r="R35" s="529" t="s">
        <v>1194</v>
      </c>
    </row>
    <row r="36" spans="1:18">
      <c r="A36" s="854" t="s">
        <v>623</v>
      </c>
      <c r="B36" s="859" t="b">
        <v>0</v>
      </c>
      <c r="R36" s="529" t="s">
        <v>1195</v>
      </c>
    </row>
    <row r="37" spans="1:18">
      <c r="A37" s="854" t="s">
        <v>624</v>
      </c>
      <c r="B37" s="859" t="b">
        <v>0</v>
      </c>
      <c r="R37" s="529" t="s">
        <v>1196</v>
      </c>
    </row>
    <row r="38" spans="1:18">
      <c r="A38" s="854" t="s">
        <v>625</v>
      </c>
      <c r="B38" s="859" t="b">
        <v>0</v>
      </c>
      <c r="R38" s="529" t="s">
        <v>1197</v>
      </c>
    </row>
    <row r="39" spans="1:18">
      <c r="A39" s="854" t="s">
        <v>600</v>
      </c>
      <c r="B39" s="859" t="b">
        <v>0</v>
      </c>
      <c r="R39" s="529" t="s">
        <v>1198</v>
      </c>
    </row>
    <row r="40" spans="1:18">
      <c r="A40" s="854" t="s">
        <v>601</v>
      </c>
      <c r="B40" s="859" t="b">
        <v>0</v>
      </c>
      <c r="R40" s="529" t="s">
        <v>1199</v>
      </c>
    </row>
    <row r="41" spans="1:18">
      <c r="A41" s="854" t="s">
        <v>602</v>
      </c>
      <c r="B41" s="859" t="b">
        <v>0</v>
      </c>
      <c r="R41" s="529" t="s">
        <v>1200</v>
      </c>
    </row>
    <row r="42" spans="1:18">
      <c r="A42" s="854" t="s">
        <v>603</v>
      </c>
      <c r="B42" s="859" t="b">
        <v>0</v>
      </c>
      <c r="R42" s="529" t="s">
        <v>1201</v>
      </c>
    </row>
    <row r="43" spans="1:18">
      <c r="A43" s="854" t="s">
        <v>604</v>
      </c>
      <c r="B43" s="859" t="b">
        <v>0</v>
      </c>
      <c r="R43" s="529" t="s">
        <v>1202</v>
      </c>
    </row>
    <row r="44" spans="1:18">
      <c r="A44" s="854" t="s">
        <v>605</v>
      </c>
      <c r="B44" s="859" t="b">
        <v>0</v>
      </c>
      <c r="R44" s="529" t="s">
        <v>1203</v>
      </c>
    </row>
    <row r="45" spans="1:18">
      <c r="A45" s="854" t="s">
        <v>606</v>
      </c>
      <c r="B45" s="859" t="b">
        <v>0</v>
      </c>
      <c r="R45" s="529" t="s">
        <v>1204</v>
      </c>
    </row>
    <row r="46" spans="1:18">
      <c r="A46" s="854" t="s">
        <v>607</v>
      </c>
      <c r="B46" s="859" t="b">
        <v>0</v>
      </c>
      <c r="R46" s="529" t="s">
        <v>1791</v>
      </c>
    </row>
    <row r="47" spans="1:18">
      <c r="A47" s="854" t="s">
        <v>608</v>
      </c>
      <c r="B47" s="859" t="b">
        <v>0</v>
      </c>
      <c r="R47" s="529"/>
    </row>
    <row r="48" spans="1:18">
      <c r="A48" s="854" t="s">
        <v>609</v>
      </c>
      <c r="B48" s="859" t="b">
        <v>0</v>
      </c>
    </row>
    <row r="49" spans="1:3">
      <c r="A49" s="854" t="s">
        <v>610</v>
      </c>
      <c r="B49" s="859" t="b">
        <v>0</v>
      </c>
    </row>
    <row r="50" spans="1:3">
      <c r="A50" s="854" t="s">
        <v>611</v>
      </c>
      <c r="B50" s="859" t="b">
        <v>0</v>
      </c>
    </row>
    <row r="51" spans="1:3">
      <c r="A51" s="854" t="s">
        <v>612</v>
      </c>
      <c r="B51" s="859" t="b">
        <v>0</v>
      </c>
    </row>
    <row r="52" spans="1:3">
      <c r="A52" s="854" t="s">
        <v>626</v>
      </c>
      <c r="B52" s="859" t="b">
        <v>0</v>
      </c>
    </row>
    <row r="53" spans="1:3">
      <c r="A53" s="854" t="s">
        <v>663</v>
      </c>
      <c r="B53" s="859" t="b">
        <v>0</v>
      </c>
    </row>
    <row r="54" spans="1:3">
      <c r="A54" s="855" t="s">
        <v>668</v>
      </c>
      <c r="B54" s="856" t="b">
        <v>0</v>
      </c>
      <c r="C54" s="829" t="s">
        <v>1656</v>
      </c>
    </row>
    <row r="55" spans="1:3">
      <c r="A55" s="854" t="s">
        <v>664</v>
      </c>
      <c r="B55" s="859" t="b">
        <v>0</v>
      </c>
    </row>
    <row r="56" spans="1:3">
      <c r="A56" s="854" t="s">
        <v>665</v>
      </c>
      <c r="B56" s="859" t="b">
        <v>0</v>
      </c>
    </row>
    <row r="57" spans="1:3">
      <c r="A57" s="854" t="s">
        <v>1121</v>
      </c>
      <c r="B57" s="859" t="b">
        <v>0</v>
      </c>
    </row>
    <row r="58" spans="1:3">
      <c r="A58" s="855" t="s">
        <v>700</v>
      </c>
      <c r="B58" s="856" t="b">
        <v>0</v>
      </c>
      <c r="C58" s="829" t="s">
        <v>1656</v>
      </c>
    </row>
    <row r="59" spans="1:3">
      <c r="A59" s="854" t="s">
        <v>627</v>
      </c>
      <c r="B59" s="859" t="b">
        <v>0</v>
      </c>
    </row>
    <row r="60" spans="1:3">
      <c r="A60" s="854" t="s">
        <v>1137</v>
      </c>
      <c r="B60" s="859" t="b">
        <v>0</v>
      </c>
    </row>
    <row r="61" spans="1:3">
      <c r="A61" s="854" t="s">
        <v>628</v>
      </c>
      <c r="B61" s="859" t="b">
        <v>0</v>
      </c>
    </row>
    <row r="62" spans="1:3">
      <c r="A62" s="854" t="s">
        <v>629</v>
      </c>
      <c r="B62" s="859" t="b">
        <v>0</v>
      </c>
    </row>
    <row r="63" spans="1:3">
      <c r="A63" s="854" t="s">
        <v>630</v>
      </c>
      <c r="B63" s="859" t="b">
        <v>0</v>
      </c>
    </row>
    <row r="64" spans="1:3">
      <c r="A64" s="854" t="s">
        <v>631</v>
      </c>
      <c r="B64" s="859" t="b">
        <v>0</v>
      </c>
    </row>
    <row r="65" spans="1:2">
      <c r="A65" s="854" t="s">
        <v>632</v>
      </c>
      <c r="B65" s="859" t="b">
        <v>0</v>
      </c>
    </row>
    <row r="66" spans="1:2">
      <c r="A66" s="854" t="s">
        <v>633</v>
      </c>
      <c r="B66" s="859" t="b">
        <v>0</v>
      </c>
    </row>
    <row r="67" spans="1:2">
      <c r="A67" s="854" t="s">
        <v>1226</v>
      </c>
      <c r="B67" s="859" t="b">
        <v>0</v>
      </c>
    </row>
    <row r="68" spans="1:2">
      <c r="A68" s="854" t="s">
        <v>634</v>
      </c>
      <c r="B68" s="859" t="b">
        <v>0</v>
      </c>
    </row>
    <row r="69" spans="1:2">
      <c r="A69" s="854" t="s">
        <v>635</v>
      </c>
      <c r="B69" s="859" t="b">
        <v>0</v>
      </c>
    </row>
    <row r="70" spans="1:2">
      <c r="A70" s="854" t="s">
        <v>1227</v>
      </c>
      <c r="B70" s="859" t="b">
        <v>0</v>
      </c>
    </row>
    <row r="71" spans="1:2">
      <c r="A71" s="854" t="s">
        <v>636</v>
      </c>
      <c r="B71" s="859" t="b">
        <v>0</v>
      </c>
    </row>
    <row r="72" spans="1:2">
      <c r="A72" s="854" t="s">
        <v>637</v>
      </c>
      <c r="B72" s="859" t="b">
        <v>0</v>
      </c>
    </row>
    <row r="73" spans="1:2">
      <c r="A73" s="854" t="s">
        <v>1228</v>
      </c>
      <c r="B73" s="859" t="b">
        <v>0</v>
      </c>
    </row>
    <row r="74" spans="1:2">
      <c r="A74" s="854" t="s">
        <v>638</v>
      </c>
      <c r="B74" s="859" t="b">
        <v>0</v>
      </c>
    </row>
    <row r="75" spans="1:2">
      <c r="A75" s="854" t="s">
        <v>639</v>
      </c>
      <c r="B75" s="859" t="b">
        <v>0</v>
      </c>
    </row>
    <row r="76" spans="1:2">
      <c r="A76" s="854" t="s">
        <v>1229</v>
      </c>
      <c r="B76" s="859" t="b">
        <v>0</v>
      </c>
    </row>
    <row r="77" spans="1:2">
      <c r="A77" s="854" t="s">
        <v>640</v>
      </c>
      <c r="B77" s="859" t="b">
        <v>0</v>
      </c>
    </row>
    <row r="78" spans="1:2">
      <c r="A78" s="854" t="s">
        <v>641</v>
      </c>
      <c r="B78" s="859" t="b">
        <v>0</v>
      </c>
    </row>
    <row r="79" spans="1:2">
      <c r="A79" s="854" t="s">
        <v>1230</v>
      </c>
      <c r="B79" s="859" t="b">
        <v>0</v>
      </c>
    </row>
    <row r="80" spans="1:2">
      <c r="A80" s="854" t="s">
        <v>642</v>
      </c>
      <c r="B80" s="859" t="b">
        <v>0</v>
      </c>
    </row>
    <row r="81" spans="1:2">
      <c r="A81" s="854" t="s">
        <v>643</v>
      </c>
      <c r="B81" s="859" t="b">
        <v>0</v>
      </c>
    </row>
    <row r="82" spans="1:2">
      <c r="A82" s="854" t="s">
        <v>1232</v>
      </c>
      <c r="B82" s="859" t="b">
        <v>0</v>
      </c>
    </row>
    <row r="83" spans="1:2">
      <c r="A83" s="854" t="s">
        <v>1231</v>
      </c>
      <c r="B83" s="859" t="b">
        <v>0</v>
      </c>
    </row>
    <row r="84" spans="1:2">
      <c r="A84" s="854" t="s">
        <v>644</v>
      </c>
      <c r="B84" s="859" t="b">
        <v>0</v>
      </c>
    </row>
    <row r="85" spans="1:2">
      <c r="A85" s="854" t="s">
        <v>645</v>
      </c>
      <c r="B85" s="859" t="b">
        <v>0</v>
      </c>
    </row>
    <row r="86" spans="1:2">
      <c r="A86" s="854" t="s">
        <v>646</v>
      </c>
      <c r="B86" s="859" t="b">
        <v>0</v>
      </c>
    </row>
    <row r="87" spans="1:2">
      <c r="A87" s="854" t="s">
        <v>647</v>
      </c>
      <c r="B87" s="859" t="b">
        <v>0</v>
      </c>
    </row>
    <row r="88" spans="1:2">
      <c r="A88" s="854" t="s">
        <v>648</v>
      </c>
      <c r="B88" s="859" t="b">
        <v>0</v>
      </c>
    </row>
    <row r="89" spans="1:2">
      <c r="A89" s="854" t="s">
        <v>649</v>
      </c>
      <c r="B89" s="859" t="b">
        <v>0</v>
      </c>
    </row>
    <row r="90" spans="1:2">
      <c r="A90" s="854" t="s">
        <v>749</v>
      </c>
      <c r="B90" s="859" t="b">
        <v>0</v>
      </c>
    </row>
    <row r="91" spans="1:2">
      <c r="A91" s="854" t="s">
        <v>650</v>
      </c>
      <c r="B91" s="859" t="b">
        <v>0</v>
      </c>
    </row>
    <row r="92" spans="1:2">
      <c r="A92" s="854" t="s">
        <v>651</v>
      </c>
      <c r="B92" s="859" t="b">
        <v>0</v>
      </c>
    </row>
    <row r="93" spans="1:2">
      <c r="A93" s="854" t="s">
        <v>652</v>
      </c>
      <c r="B93" s="859" t="b">
        <v>0</v>
      </c>
    </row>
    <row r="94" spans="1:2">
      <c r="A94" s="854" t="s">
        <v>669</v>
      </c>
      <c r="B94" s="859" t="b">
        <v>0</v>
      </c>
    </row>
    <row r="95" spans="1:2">
      <c r="A95" s="854" t="s">
        <v>670</v>
      </c>
      <c r="B95" s="859" t="b">
        <v>0</v>
      </c>
    </row>
    <row r="96" spans="1:2">
      <c r="A96" s="854" t="s">
        <v>671</v>
      </c>
      <c r="B96" s="859" t="b">
        <v>0</v>
      </c>
    </row>
    <row r="97" spans="1:10">
      <c r="A97" s="854" t="s">
        <v>653</v>
      </c>
      <c r="B97" s="859" t="b">
        <v>0</v>
      </c>
    </row>
    <row r="98" spans="1:10">
      <c r="A98" s="854" t="s">
        <v>654</v>
      </c>
      <c r="B98" s="859" t="b">
        <v>0</v>
      </c>
    </row>
    <row r="99" spans="1:10">
      <c r="A99" s="854" t="s">
        <v>655</v>
      </c>
      <c r="B99" s="859" t="b">
        <v>0</v>
      </c>
    </row>
    <row r="100" spans="1:10">
      <c r="A100" s="854" t="s">
        <v>656</v>
      </c>
      <c r="B100" s="859" t="b">
        <v>0</v>
      </c>
    </row>
    <row r="101" spans="1:10">
      <c r="A101" s="854" t="s">
        <v>657</v>
      </c>
      <c r="B101" s="859" t="b">
        <v>0</v>
      </c>
      <c r="D101" s="619"/>
      <c r="E101" s="619"/>
    </row>
    <row r="102" spans="1:10">
      <c r="A102" s="854" t="s">
        <v>658</v>
      </c>
      <c r="B102" s="859" t="b">
        <v>0</v>
      </c>
      <c r="D102" s="619"/>
      <c r="E102" s="619"/>
      <c r="F102" s="619"/>
      <c r="G102" s="619"/>
      <c r="I102" s="619"/>
      <c r="J102" s="619"/>
    </row>
    <row r="103" spans="1:10">
      <c r="A103" s="854" t="s">
        <v>659</v>
      </c>
      <c r="B103" s="859" t="b">
        <v>0</v>
      </c>
      <c r="D103" s="621"/>
      <c r="E103" s="620"/>
      <c r="F103" s="619"/>
      <c r="G103" s="619"/>
      <c r="I103" s="619"/>
      <c r="J103" s="619"/>
    </row>
    <row r="104" spans="1:10" ht="13.5" thickBot="1">
      <c r="A104" s="854" t="s">
        <v>705</v>
      </c>
      <c r="B104" s="859" t="b">
        <v>0</v>
      </c>
      <c r="D104" s="621"/>
      <c r="E104" s="620"/>
      <c r="F104" s="620"/>
      <c r="G104" s="620"/>
      <c r="H104" s="827"/>
      <c r="I104" s="620"/>
      <c r="J104" s="620"/>
    </row>
    <row r="105" spans="1:10">
      <c r="A105" s="854" t="s">
        <v>706</v>
      </c>
      <c r="B105" s="859" t="b">
        <v>0</v>
      </c>
      <c r="C105" s="848" t="s">
        <v>1659</v>
      </c>
      <c r="D105" s="834"/>
      <c r="E105" s="834"/>
      <c r="F105" s="834"/>
      <c r="G105" s="835"/>
      <c r="H105" s="827"/>
      <c r="I105" s="618"/>
      <c r="J105" s="618"/>
    </row>
    <row r="106" spans="1:10">
      <c r="A106" s="857" t="s">
        <v>712</v>
      </c>
      <c r="B106" s="860" t="b">
        <v>0</v>
      </c>
      <c r="C106" s="831" t="s">
        <v>1275</v>
      </c>
      <c r="D106" s="846" t="str">
        <f>IF(H1C部分打診NG=TRUE,"NG",IF(AND(H1C全面打診NG=TRUE,H1Cタイル改修完了=FALSE),"NG",IF(OR(H1C部分打診OK=TRUE,H1C全面打診OK=TRUE,AND(H1C全面打診NG=TRUE,H1Cタイル改修完了=TRUE)),"OK","")))</f>
        <v/>
      </c>
      <c r="E106" s="837" t="s">
        <v>1657</v>
      </c>
      <c r="F106" s="621"/>
      <c r="G106" s="830"/>
      <c r="H106" s="828"/>
    </row>
    <row r="107" spans="1:10">
      <c r="A107" s="854" t="s">
        <v>711</v>
      </c>
      <c r="B107" s="859" t="b">
        <v>0</v>
      </c>
      <c r="C107" s="849"/>
      <c r="D107" s="839"/>
      <c r="E107" s="840" t="s">
        <v>1658</v>
      </c>
      <c r="F107" s="841"/>
      <c r="G107" s="842"/>
      <c r="H107" s="828"/>
    </row>
    <row r="108" spans="1:10">
      <c r="A108" s="854" t="s">
        <v>714</v>
      </c>
      <c r="B108" s="859" t="b">
        <v>0</v>
      </c>
      <c r="C108" s="850" t="s">
        <v>1276</v>
      </c>
      <c r="D108" s="847" t="str">
        <f>IF(H1Cタイル13年以上=TRUE,"NG",IF(OR(H1Cタイル10から13年=TRUE,H1Cタイル10年未満=TRUE),"OK",""))</f>
        <v/>
      </c>
      <c r="E108" s="843" t="s">
        <v>1660</v>
      </c>
      <c r="F108" s="844"/>
      <c r="G108" s="845"/>
      <c r="H108" s="828"/>
    </row>
    <row r="109" spans="1:10" ht="13.5" thickBot="1">
      <c r="A109" s="854" t="s">
        <v>1271</v>
      </c>
      <c r="B109" s="859" t="b">
        <v>0</v>
      </c>
      <c r="C109" s="851" t="s">
        <v>1277</v>
      </c>
      <c r="D109" s="836" t="str">
        <f>IF(OR(H1Cタイル10から13年=TRUE,H1Cタイル13年以上=TRUE),"その他","")</f>
        <v/>
      </c>
      <c r="E109" s="838" t="s">
        <v>1661</v>
      </c>
      <c r="F109" s="832"/>
      <c r="G109" s="833"/>
      <c r="H109" s="828"/>
    </row>
    <row r="110" spans="1:10">
      <c r="A110" s="854" t="s">
        <v>715</v>
      </c>
      <c r="B110" s="859" t="b">
        <v>0</v>
      </c>
      <c r="D110" s="621"/>
      <c r="E110" s="621"/>
      <c r="F110" s="621"/>
      <c r="G110" s="621"/>
      <c r="H110" s="828"/>
    </row>
    <row r="111" spans="1:10">
      <c r="A111" s="857" t="s">
        <v>717</v>
      </c>
      <c r="B111" s="860" t="b">
        <v>0</v>
      </c>
      <c r="D111" s="621"/>
      <c r="E111" s="621"/>
      <c r="F111" s="621"/>
      <c r="G111" s="621"/>
      <c r="H111" s="828"/>
    </row>
    <row r="112" spans="1:10">
      <c r="A112" s="854" t="s">
        <v>716</v>
      </c>
      <c r="B112" s="859" t="b">
        <v>0</v>
      </c>
      <c r="F112" s="621"/>
      <c r="G112" s="621"/>
    </row>
    <row r="113" spans="1:2" ht="14" customHeight="1">
      <c r="A113" s="857" t="s">
        <v>707</v>
      </c>
      <c r="B113" s="860" t="b">
        <v>0</v>
      </c>
    </row>
    <row r="114" spans="1:2">
      <c r="A114" s="854" t="s">
        <v>726</v>
      </c>
      <c r="B114" s="859" t="b">
        <v>0</v>
      </c>
    </row>
    <row r="115" spans="1:2">
      <c r="A115" s="854" t="s">
        <v>708</v>
      </c>
      <c r="B115" s="859" t="b">
        <v>0</v>
      </c>
    </row>
    <row r="116" spans="1:2">
      <c r="A116" s="854" t="s">
        <v>723</v>
      </c>
      <c r="B116" s="859" t="b">
        <v>0</v>
      </c>
    </row>
    <row r="117" spans="1:2">
      <c r="A117" s="854" t="s">
        <v>727</v>
      </c>
      <c r="B117" s="859" t="b">
        <v>0</v>
      </c>
    </row>
    <row r="118" spans="1:2">
      <c r="A118" s="854" t="s">
        <v>729</v>
      </c>
      <c r="B118" s="859" t="b">
        <v>0</v>
      </c>
    </row>
    <row r="119" spans="1:2">
      <c r="A119" s="854" t="s">
        <v>728</v>
      </c>
      <c r="B119" s="859" t="b">
        <v>0</v>
      </c>
    </row>
    <row r="120" spans="1:2">
      <c r="A120" s="854" t="s">
        <v>1259</v>
      </c>
      <c r="B120" s="859" t="b">
        <v>0</v>
      </c>
    </row>
    <row r="121" spans="1:2">
      <c r="A121" s="854" t="s">
        <v>1260</v>
      </c>
      <c r="B121" s="859" t="b">
        <v>0</v>
      </c>
    </row>
    <row r="122" spans="1:2">
      <c r="A122" s="854" t="s">
        <v>1261</v>
      </c>
      <c r="B122" s="859" t="b">
        <v>0</v>
      </c>
    </row>
    <row r="123" spans="1:2">
      <c r="A123" s="854" t="s">
        <v>1262</v>
      </c>
      <c r="B123" s="859" t="b">
        <v>0</v>
      </c>
    </row>
    <row r="124" spans="1:2">
      <c r="A124" s="854" t="s">
        <v>1263</v>
      </c>
      <c r="B124" s="859" t="b">
        <v>0</v>
      </c>
    </row>
    <row r="125" spans="1:2">
      <c r="A125" s="854" t="s">
        <v>1264</v>
      </c>
      <c r="B125" s="859" t="b">
        <v>0</v>
      </c>
    </row>
    <row r="126" spans="1:2">
      <c r="A126" s="854" t="s">
        <v>1253</v>
      </c>
      <c r="B126" s="859" t="b">
        <v>0</v>
      </c>
    </row>
    <row r="127" spans="1:2">
      <c r="A127" s="854" t="s">
        <v>1254</v>
      </c>
      <c r="B127" s="859" t="b">
        <v>0</v>
      </c>
    </row>
    <row r="128" spans="1:2">
      <c r="A128" s="854" t="s">
        <v>1255</v>
      </c>
      <c r="B128" s="859" t="b">
        <v>0</v>
      </c>
    </row>
    <row r="129" spans="1:2">
      <c r="A129" s="854" t="s">
        <v>732</v>
      </c>
      <c r="B129" s="859" t="b">
        <v>0</v>
      </c>
    </row>
    <row r="130" spans="1:2" ht="13.5" thickBot="1">
      <c r="A130" s="858" t="s">
        <v>733</v>
      </c>
      <c r="B130" s="861" t="b">
        <v>0</v>
      </c>
    </row>
  </sheetData>
  <sheetProtection selectLockedCells="1" selectUnlockedCells="1"/>
  <mergeCells count="1">
    <mergeCell ref="H1:H19"/>
  </mergeCells>
  <phoneticPr fontId="3"/>
  <conditionalFormatting sqref="B58 A59:B103 A2:B57">
    <cfRule type="expression" dxfId="235" priority="8">
      <formula>$B2=TRUE</formula>
    </cfRule>
  </conditionalFormatting>
  <conditionalFormatting sqref="A58">
    <cfRule type="expression" dxfId="234" priority="16">
      <formula>#REF!=TRUE</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Z167"/>
  <sheetViews>
    <sheetView showZeros="0" topLeftCell="D1" zoomScale="85" zoomScaleNormal="85" zoomScaleSheetLayoutView="100" workbookViewId="0">
      <selection activeCell="D1" sqref="D1"/>
    </sheetView>
  </sheetViews>
  <sheetFormatPr defaultColWidth="9" defaultRowHeight="14" customHeight="1" outlineLevelCol="1"/>
  <cols>
    <col min="1" max="2" width="3.36328125" style="49" hidden="1" customWidth="1" outlineLevel="1"/>
    <col min="3" max="3" width="3.36328125" style="50" hidden="1" customWidth="1" outlineLevel="1"/>
    <col min="4" max="4" width="5.1796875" style="53" customWidth="1" collapsed="1"/>
    <col min="5" max="5" width="3.90625" style="53" customWidth="1"/>
    <col min="6" max="6" width="17.453125" style="53" customWidth="1"/>
    <col min="7" max="7" width="42.08984375" style="53" customWidth="1"/>
    <col min="8" max="11" width="4.453125" style="55" customWidth="1"/>
    <col min="12" max="12" width="8.08984375" style="53" customWidth="1"/>
    <col min="13" max="13" width="22.6328125" style="73" customWidth="1"/>
    <col min="14" max="14" width="22" style="73" customWidth="1"/>
    <col min="15" max="15" width="14" style="73" customWidth="1"/>
    <col min="16" max="16" width="44.453125" style="57" customWidth="1"/>
    <col min="17" max="17" width="5.453125" style="58" hidden="1" customWidth="1" outlineLevel="1"/>
    <col min="18" max="18" width="23.1796875" style="74" hidden="1" customWidth="1" outlineLevel="1"/>
    <col min="19" max="23" width="3.36328125" style="49" hidden="1" customWidth="1" outlineLevel="1"/>
    <col min="24" max="24" width="17.453125" style="69" hidden="1" customWidth="1" outlineLevel="1"/>
    <col min="25" max="25" width="17.453125" style="58" hidden="1" customWidth="1" outlineLevel="1"/>
    <col min="26" max="26" width="8.1796875" style="58" customWidth="1" collapsed="1"/>
    <col min="27" max="256" width="9" style="53"/>
    <col min="257" max="257" width="3.1796875" style="53" customWidth="1"/>
    <col min="258" max="258" width="2.81640625" style="53" customWidth="1"/>
    <col min="259" max="259" width="5.1796875" style="53" customWidth="1"/>
    <col min="260" max="260" width="3.90625" style="53" customWidth="1"/>
    <col min="261" max="261" width="14.1796875" style="53" customWidth="1"/>
    <col min="262" max="262" width="37.6328125" style="53" customWidth="1"/>
    <col min="263" max="266" width="5.1796875" style="53" customWidth="1"/>
    <col min="267" max="267" width="8.08984375" style="53" customWidth="1"/>
    <col min="268" max="269" width="25.36328125" style="53" customWidth="1"/>
    <col min="270" max="270" width="9.6328125" style="53" customWidth="1"/>
    <col min="271" max="271" width="57" style="53" customWidth="1"/>
    <col min="272" max="272" width="5.453125" style="53" customWidth="1"/>
    <col min="273" max="273" width="36" style="53" customWidth="1"/>
    <col min="274" max="512" width="9" style="53"/>
    <col min="513" max="513" width="3.1796875" style="53" customWidth="1"/>
    <col min="514" max="514" width="2.81640625" style="53" customWidth="1"/>
    <col min="515" max="515" width="5.1796875" style="53" customWidth="1"/>
    <col min="516" max="516" width="3.90625" style="53" customWidth="1"/>
    <col min="517" max="517" width="14.1796875" style="53" customWidth="1"/>
    <col min="518" max="518" width="37.6328125" style="53" customWidth="1"/>
    <col min="519" max="522" width="5.1796875" style="53" customWidth="1"/>
    <col min="523" max="523" width="8.08984375" style="53" customWidth="1"/>
    <col min="524" max="525" width="25.36328125" style="53" customWidth="1"/>
    <col min="526" max="526" width="9.6328125" style="53" customWidth="1"/>
    <col min="527" max="527" width="57" style="53" customWidth="1"/>
    <col min="528" max="528" width="5.453125" style="53" customWidth="1"/>
    <col min="529" max="529" width="36" style="53" customWidth="1"/>
    <col min="530" max="768" width="9" style="53"/>
    <col min="769" max="769" width="3.1796875" style="53" customWidth="1"/>
    <col min="770" max="770" width="2.81640625" style="53" customWidth="1"/>
    <col min="771" max="771" width="5.1796875" style="53" customWidth="1"/>
    <col min="772" max="772" width="3.90625" style="53" customWidth="1"/>
    <col min="773" max="773" width="14.1796875" style="53" customWidth="1"/>
    <col min="774" max="774" width="37.6328125" style="53" customWidth="1"/>
    <col min="775" max="778" width="5.1796875" style="53" customWidth="1"/>
    <col min="779" max="779" width="8.08984375" style="53" customWidth="1"/>
    <col min="780" max="781" width="25.36328125" style="53" customWidth="1"/>
    <col min="782" max="782" width="9.6328125" style="53" customWidth="1"/>
    <col min="783" max="783" width="57" style="53" customWidth="1"/>
    <col min="784" max="784" width="5.453125" style="53" customWidth="1"/>
    <col min="785" max="785" width="36" style="53" customWidth="1"/>
    <col min="786" max="1024" width="9" style="53"/>
    <col min="1025" max="1025" width="3.1796875" style="53" customWidth="1"/>
    <col min="1026" max="1026" width="2.81640625" style="53" customWidth="1"/>
    <col min="1027" max="1027" width="5.1796875" style="53" customWidth="1"/>
    <col min="1028" max="1028" width="3.90625" style="53" customWidth="1"/>
    <col min="1029" max="1029" width="14.1796875" style="53" customWidth="1"/>
    <col min="1030" max="1030" width="37.6328125" style="53" customWidth="1"/>
    <col min="1031" max="1034" width="5.1796875" style="53" customWidth="1"/>
    <col min="1035" max="1035" width="8.08984375" style="53" customWidth="1"/>
    <col min="1036" max="1037" width="25.36328125" style="53" customWidth="1"/>
    <col min="1038" max="1038" width="9.6328125" style="53" customWidth="1"/>
    <col min="1039" max="1039" width="57" style="53" customWidth="1"/>
    <col min="1040" max="1040" width="5.453125" style="53" customWidth="1"/>
    <col min="1041" max="1041" width="36" style="53" customWidth="1"/>
    <col min="1042" max="1280" width="9" style="53"/>
    <col min="1281" max="1281" width="3.1796875" style="53" customWidth="1"/>
    <col min="1282" max="1282" width="2.81640625" style="53" customWidth="1"/>
    <col min="1283" max="1283" width="5.1796875" style="53" customWidth="1"/>
    <col min="1284" max="1284" width="3.90625" style="53" customWidth="1"/>
    <col min="1285" max="1285" width="14.1796875" style="53" customWidth="1"/>
    <col min="1286" max="1286" width="37.6328125" style="53" customWidth="1"/>
    <col min="1287" max="1290" width="5.1796875" style="53" customWidth="1"/>
    <col min="1291" max="1291" width="8.08984375" style="53" customWidth="1"/>
    <col min="1292" max="1293" width="25.36328125" style="53" customWidth="1"/>
    <col min="1294" max="1294" width="9.6328125" style="53" customWidth="1"/>
    <col min="1295" max="1295" width="57" style="53" customWidth="1"/>
    <col min="1296" max="1296" width="5.453125" style="53" customWidth="1"/>
    <col min="1297" max="1297" width="36" style="53" customWidth="1"/>
    <col min="1298" max="1536" width="9" style="53"/>
    <col min="1537" max="1537" width="3.1796875" style="53" customWidth="1"/>
    <col min="1538" max="1538" width="2.81640625" style="53" customWidth="1"/>
    <col min="1539" max="1539" width="5.1796875" style="53" customWidth="1"/>
    <col min="1540" max="1540" width="3.90625" style="53" customWidth="1"/>
    <col min="1541" max="1541" width="14.1796875" style="53" customWidth="1"/>
    <col min="1542" max="1542" width="37.6328125" style="53" customWidth="1"/>
    <col min="1543" max="1546" width="5.1796875" style="53" customWidth="1"/>
    <col min="1547" max="1547" width="8.08984375" style="53" customWidth="1"/>
    <col min="1548" max="1549" width="25.36328125" style="53" customWidth="1"/>
    <col min="1550" max="1550" width="9.6328125" style="53" customWidth="1"/>
    <col min="1551" max="1551" width="57" style="53" customWidth="1"/>
    <col min="1552" max="1552" width="5.453125" style="53" customWidth="1"/>
    <col min="1553" max="1553" width="36" style="53" customWidth="1"/>
    <col min="1554" max="1792" width="9" style="53"/>
    <col min="1793" max="1793" width="3.1796875" style="53" customWidth="1"/>
    <col min="1794" max="1794" width="2.81640625" style="53" customWidth="1"/>
    <col min="1795" max="1795" width="5.1796875" style="53" customWidth="1"/>
    <col min="1796" max="1796" width="3.90625" style="53" customWidth="1"/>
    <col min="1797" max="1797" width="14.1796875" style="53" customWidth="1"/>
    <col min="1798" max="1798" width="37.6328125" style="53" customWidth="1"/>
    <col min="1799" max="1802" width="5.1796875" style="53" customWidth="1"/>
    <col min="1803" max="1803" width="8.08984375" style="53" customWidth="1"/>
    <col min="1804" max="1805" width="25.36328125" style="53" customWidth="1"/>
    <col min="1806" max="1806" width="9.6328125" style="53" customWidth="1"/>
    <col min="1807" max="1807" width="57" style="53" customWidth="1"/>
    <col min="1808" max="1808" width="5.453125" style="53" customWidth="1"/>
    <col min="1809" max="1809" width="36" style="53" customWidth="1"/>
    <col min="1810" max="2048" width="9" style="53"/>
    <col min="2049" max="2049" width="3.1796875" style="53" customWidth="1"/>
    <col min="2050" max="2050" width="2.81640625" style="53" customWidth="1"/>
    <col min="2051" max="2051" width="5.1796875" style="53" customWidth="1"/>
    <col min="2052" max="2052" width="3.90625" style="53" customWidth="1"/>
    <col min="2053" max="2053" width="14.1796875" style="53" customWidth="1"/>
    <col min="2054" max="2054" width="37.6328125" style="53" customWidth="1"/>
    <col min="2055" max="2058" width="5.1796875" style="53" customWidth="1"/>
    <col min="2059" max="2059" width="8.08984375" style="53" customWidth="1"/>
    <col min="2060" max="2061" width="25.36328125" style="53" customWidth="1"/>
    <col min="2062" max="2062" width="9.6328125" style="53" customWidth="1"/>
    <col min="2063" max="2063" width="57" style="53" customWidth="1"/>
    <col min="2064" max="2064" width="5.453125" style="53" customWidth="1"/>
    <col min="2065" max="2065" width="36" style="53" customWidth="1"/>
    <col min="2066" max="2304" width="9" style="53"/>
    <col min="2305" max="2305" width="3.1796875" style="53" customWidth="1"/>
    <col min="2306" max="2306" width="2.81640625" style="53" customWidth="1"/>
    <col min="2307" max="2307" width="5.1796875" style="53" customWidth="1"/>
    <col min="2308" max="2308" width="3.90625" style="53" customWidth="1"/>
    <col min="2309" max="2309" width="14.1796875" style="53" customWidth="1"/>
    <col min="2310" max="2310" width="37.6328125" style="53" customWidth="1"/>
    <col min="2311" max="2314" width="5.1796875" style="53" customWidth="1"/>
    <col min="2315" max="2315" width="8.08984375" style="53" customWidth="1"/>
    <col min="2316" max="2317" width="25.36328125" style="53" customWidth="1"/>
    <col min="2318" max="2318" width="9.6328125" style="53" customWidth="1"/>
    <col min="2319" max="2319" width="57" style="53" customWidth="1"/>
    <col min="2320" max="2320" width="5.453125" style="53" customWidth="1"/>
    <col min="2321" max="2321" width="36" style="53" customWidth="1"/>
    <col min="2322" max="2560" width="9" style="53"/>
    <col min="2561" max="2561" width="3.1796875" style="53" customWidth="1"/>
    <col min="2562" max="2562" width="2.81640625" style="53" customWidth="1"/>
    <col min="2563" max="2563" width="5.1796875" style="53" customWidth="1"/>
    <col min="2564" max="2564" width="3.90625" style="53" customWidth="1"/>
    <col min="2565" max="2565" width="14.1796875" style="53" customWidth="1"/>
    <col min="2566" max="2566" width="37.6328125" style="53" customWidth="1"/>
    <col min="2567" max="2570" width="5.1796875" style="53" customWidth="1"/>
    <col min="2571" max="2571" width="8.08984375" style="53" customWidth="1"/>
    <col min="2572" max="2573" width="25.36328125" style="53" customWidth="1"/>
    <col min="2574" max="2574" width="9.6328125" style="53" customWidth="1"/>
    <col min="2575" max="2575" width="57" style="53" customWidth="1"/>
    <col min="2576" max="2576" width="5.453125" style="53" customWidth="1"/>
    <col min="2577" max="2577" width="36" style="53" customWidth="1"/>
    <col min="2578" max="2816" width="9" style="53"/>
    <col min="2817" max="2817" width="3.1796875" style="53" customWidth="1"/>
    <col min="2818" max="2818" width="2.81640625" style="53" customWidth="1"/>
    <col min="2819" max="2819" width="5.1796875" style="53" customWidth="1"/>
    <col min="2820" max="2820" width="3.90625" style="53" customWidth="1"/>
    <col min="2821" max="2821" width="14.1796875" style="53" customWidth="1"/>
    <col min="2822" max="2822" width="37.6328125" style="53" customWidth="1"/>
    <col min="2823" max="2826" width="5.1796875" style="53" customWidth="1"/>
    <col min="2827" max="2827" width="8.08984375" style="53" customWidth="1"/>
    <col min="2828" max="2829" width="25.36328125" style="53" customWidth="1"/>
    <col min="2830" max="2830" width="9.6328125" style="53" customWidth="1"/>
    <col min="2831" max="2831" width="57" style="53" customWidth="1"/>
    <col min="2832" max="2832" width="5.453125" style="53" customWidth="1"/>
    <col min="2833" max="2833" width="36" style="53" customWidth="1"/>
    <col min="2834" max="3072" width="9" style="53"/>
    <col min="3073" max="3073" width="3.1796875" style="53" customWidth="1"/>
    <col min="3074" max="3074" width="2.81640625" style="53" customWidth="1"/>
    <col min="3075" max="3075" width="5.1796875" style="53" customWidth="1"/>
    <col min="3076" max="3076" width="3.90625" style="53" customWidth="1"/>
    <col min="3077" max="3077" width="14.1796875" style="53" customWidth="1"/>
    <col min="3078" max="3078" width="37.6328125" style="53" customWidth="1"/>
    <col min="3079" max="3082" width="5.1796875" style="53" customWidth="1"/>
    <col min="3083" max="3083" width="8.08984375" style="53" customWidth="1"/>
    <col min="3084" max="3085" width="25.36328125" style="53" customWidth="1"/>
    <col min="3086" max="3086" width="9.6328125" style="53" customWidth="1"/>
    <col min="3087" max="3087" width="57" style="53" customWidth="1"/>
    <col min="3088" max="3088" width="5.453125" style="53" customWidth="1"/>
    <col min="3089" max="3089" width="36" style="53" customWidth="1"/>
    <col min="3090" max="3328" width="9" style="53"/>
    <col min="3329" max="3329" width="3.1796875" style="53" customWidth="1"/>
    <col min="3330" max="3330" width="2.81640625" style="53" customWidth="1"/>
    <col min="3331" max="3331" width="5.1796875" style="53" customWidth="1"/>
    <col min="3332" max="3332" width="3.90625" style="53" customWidth="1"/>
    <col min="3333" max="3333" width="14.1796875" style="53" customWidth="1"/>
    <col min="3334" max="3334" width="37.6328125" style="53" customWidth="1"/>
    <col min="3335" max="3338" width="5.1796875" style="53" customWidth="1"/>
    <col min="3339" max="3339" width="8.08984375" style="53" customWidth="1"/>
    <col min="3340" max="3341" width="25.36328125" style="53" customWidth="1"/>
    <col min="3342" max="3342" width="9.6328125" style="53" customWidth="1"/>
    <col min="3343" max="3343" width="57" style="53" customWidth="1"/>
    <col min="3344" max="3344" width="5.453125" style="53" customWidth="1"/>
    <col min="3345" max="3345" width="36" style="53" customWidth="1"/>
    <col min="3346" max="3584" width="9" style="53"/>
    <col min="3585" max="3585" width="3.1796875" style="53" customWidth="1"/>
    <col min="3586" max="3586" width="2.81640625" style="53" customWidth="1"/>
    <col min="3587" max="3587" width="5.1796875" style="53" customWidth="1"/>
    <col min="3588" max="3588" width="3.90625" style="53" customWidth="1"/>
    <col min="3589" max="3589" width="14.1796875" style="53" customWidth="1"/>
    <col min="3590" max="3590" width="37.6328125" style="53" customWidth="1"/>
    <col min="3591" max="3594" width="5.1796875" style="53" customWidth="1"/>
    <col min="3595" max="3595" width="8.08984375" style="53" customWidth="1"/>
    <col min="3596" max="3597" width="25.36328125" style="53" customWidth="1"/>
    <col min="3598" max="3598" width="9.6328125" style="53" customWidth="1"/>
    <col min="3599" max="3599" width="57" style="53" customWidth="1"/>
    <col min="3600" max="3600" width="5.453125" style="53" customWidth="1"/>
    <col min="3601" max="3601" width="36" style="53" customWidth="1"/>
    <col min="3602" max="3840" width="9" style="53"/>
    <col min="3841" max="3841" width="3.1796875" style="53" customWidth="1"/>
    <col min="3842" max="3842" width="2.81640625" style="53" customWidth="1"/>
    <col min="3843" max="3843" width="5.1796875" style="53" customWidth="1"/>
    <col min="3844" max="3844" width="3.90625" style="53" customWidth="1"/>
    <col min="3845" max="3845" width="14.1796875" style="53" customWidth="1"/>
    <col min="3846" max="3846" width="37.6328125" style="53" customWidth="1"/>
    <col min="3847" max="3850" width="5.1796875" style="53" customWidth="1"/>
    <col min="3851" max="3851" width="8.08984375" style="53" customWidth="1"/>
    <col min="3852" max="3853" width="25.36328125" style="53" customWidth="1"/>
    <col min="3854" max="3854" width="9.6328125" style="53" customWidth="1"/>
    <col min="3855" max="3855" width="57" style="53" customWidth="1"/>
    <col min="3856" max="3856" width="5.453125" style="53" customWidth="1"/>
    <col min="3857" max="3857" width="36" style="53" customWidth="1"/>
    <col min="3858" max="4096" width="9" style="53"/>
    <col min="4097" max="4097" width="3.1796875" style="53" customWidth="1"/>
    <col min="4098" max="4098" width="2.81640625" style="53" customWidth="1"/>
    <col min="4099" max="4099" width="5.1796875" style="53" customWidth="1"/>
    <col min="4100" max="4100" width="3.90625" style="53" customWidth="1"/>
    <col min="4101" max="4101" width="14.1796875" style="53" customWidth="1"/>
    <col min="4102" max="4102" width="37.6328125" style="53" customWidth="1"/>
    <col min="4103" max="4106" width="5.1796875" style="53" customWidth="1"/>
    <col min="4107" max="4107" width="8.08984375" style="53" customWidth="1"/>
    <col min="4108" max="4109" width="25.36328125" style="53" customWidth="1"/>
    <col min="4110" max="4110" width="9.6328125" style="53" customWidth="1"/>
    <col min="4111" max="4111" width="57" style="53" customWidth="1"/>
    <col min="4112" max="4112" width="5.453125" style="53" customWidth="1"/>
    <col min="4113" max="4113" width="36" style="53" customWidth="1"/>
    <col min="4114" max="4352" width="9" style="53"/>
    <col min="4353" max="4353" width="3.1796875" style="53" customWidth="1"/>
    <col min="4354" max="4354" width="2.81640625" style="53" customWidth="1"/>
    <col min="4355" max="4355" width="5.1796875" style="53" customWidth="1"/>
    <col min="4356" max="4356" width="3.90625" style="53" customWidth="1"/>
    <col min="4357" max="4357" width="14.1796875" style="53" customWidth="1"/>
    <col min="4358" max="4358" width="37.6328125" style="53" customWidth="1"/>
    <col min="4359" max="4362" width="5.1796875" style="53" customWidth="1"/>
    <col min="4363" max="4363" width="8.08984375" style="53" customWidth="1"/>
    <col min="4364" max="4365" width="25.36328125" style="53" customWidth="1"/>
    <col min="4366" max="4366" width="9.6328125" style="53" customWidth="1"/>
    <col min="4367" max="4367" width="57" style="53" customWidth="1"/>
    <col min="4368" max="4368" width="5.453125" style="53" customWidth="1"/>
    <col min="4369" max="4369" width="36" style="53" customWidth="1"/>
    <col min="4370" max="4608" width="9" style="53"/>
    <col min="4609" max="4609" width="3.1796875" style="53" customWidth="1"/>
    <col min="4610" max="4610" width="2.81640625" style="53" customWidth="1"/>
    <col min="4611" max="4611" width="5.1796875" style="53" customWidth="1"/>
    <col min="4612" max="4612" width="3.90625" style="53" customWidth="1"/>
    <col min="4613" max="4613" width="14.1796875" style="53" customWidth="1"/>
    <col min="4614" max="4614" width="37.6328125" style="53" customWidth="1"/>
    <col min="4615" max="4618" width="5.1796875" style="53" customWidth="1"/>
    <col min="4619" max="4619" width="8.08984375" style="53" customWidth="1"/>
    <col min="4620" max="4621" width="25.36328125" style="53" customWidth="1"/>
    <col min="4622" max="4622" width="9.6328125" style="53" customWidth="1"/>
    <col min="4623" max="4623" width="57" style="53" customWidth="1"/>
    <col min="4624" max="4624" width="5.453125" style="53" customWidth="1"/>
    <col min="4625" max="4625" width="36" style="53" customWidth="1"/>
    <col min="4626" max="4864" width="9" style="53"/>
    <col min="4865" max="4865" width="3.1796875" style="53" customWidth="1"/>
    <col min="4866" max="4866" width="2.81640625" style="53" customWidth="1"/>
    <col min="4867" max="4867" width="5.1796875" style="53" customWidth="1"/>
    <col min="4868" max="4868" width="3.90625" style="53" customWidth="1"/>
    <col min="4869" max="4869" width="14.1796875" style="53" customWidth="1"/>
    <col min="4870" max="4870" width="37.6328125" style="53" customWidth="1"/>
    <col min="4871" max="4874" width="5.1796875" style="53" customWidth="1"/>
    <col min="4875" max="4875" width="8.08984375" style="53" customWidth="1"/>
    <col min="4876" max="4877" width="25.36328125" style="53" customWidth="1"/>
    <col min="4878" max="4878" width="9.6328125" style="53" customWidth="1"/>
    <col min="4879" max="4879" width="57" style="53" customWidth="1"/>
    <col min="4880" max="4880" width="5.453125" style="53" customWidth="1"/>
    <col min="4881" max="4881" width="36" style="53" customWidth="1"/>
    <col min="4882" max="5120" width="9" style="53"/>
    <col min="5121" max="5121" width="3.1796875" style="53" customWidth="1"/>
    <col min="5122" max="5122" width="2.81640625" style="53" customWidth="1"/>
    <col min="5123" max="5123" width="5.1796875" style="53" customWidth="1"/>
    <col min="5124" max="5124" width="3.90625" style="53" customWidth="1"/>
    <col min="5125" max="5125" width="14.1796875" style="53" customWidth="1"/>
    <col min="5126" max="5126" width="37.6328125" style="53" customWidth="1"/>
    <col min="5127" max="5130" width="5.1796875" style="53" customWidth="1"/>
    <col min="5131" max="5131" width="8.08984375" style="53" customWidth="1"/>
    <col min="5132" max="5133" width="25.36328125" style="53" customWidth="1"/>
    <col min="5134" max="5134" width="9.6328125" style="53" customWidth="1"/>
    <col min="5135" max="5135" width="57" style="53" customWidth="1"/>
    <col min="5136" max="5136" width="5.453125" style="53" customWidth="1"/>
    <col min="5137" max="5137" width="36" style="53" customWidth="1"/>
    <col min="5138" max="5376" width="9" style="53"/>
    <col min="5377" max="5377" width="3.1796875" style="53" customWidth="1"/>
    <col min="5378" max="5378" width="2.81640625" style="53" customWidth="1"/>
    <col min="5379" max="5379" width="5.1796875" style="53" customWidth="1"/>
    <col min="5380" max="5380" width="3.90625" style="53" customWidth="1"/>
    <col min="5381" max="5381" width="14.1796875" style="53" customWidth="1"/>
    <col min="5382" max="5382" width="37.6328125" style="53" customWidth="1"/>
    <col min="5383" max="5386" width="5.1796875" style="53" customWidth="1"/>
    <col min="5387" max="5387" width="8.08984375" style="53" customWidth="1"/>
    <col min="5388" max="5389" width="25.36328125" style="53" customWidth="1"/>
    <col min="5390" max="5390" width="9.6328125" style="53" customWidth="1"/>
    <col min="5391" max="5391" width="57" style="53" customWidth="1"/>
    <col min="5392" max="5392" width="5.453125" style="53" customWidth="1"/>
    <col min="5393" max="5393" width="36" style="53" customWidth="1"/>
    <col min="5394" max="5632" width="9" style="53"/>
    <col min="5633" max="5633" width="3.1796875" style="53" customWidth="1"/>
    <col min="5634" max="5634" width="2.81640625" style="53" customWidth="1"/>
    <col min="5635" max="5635" width="5.1796875" style="53" customWidth="1"/>
    <col min="5636" max="5636" width="3.90625" style="53" customWidth="1"/>
    <col min="5637" max="5637" width="14.1796875" style="53" customWidth="1"/>
    <col min="5638" max="5638" width="37.6328125" style="53" customWidth="1"/>
    <col min="5639" max="5642" width="5.1796875" style="53" customWidth="1"/>
    <col min="5643" max="5643" width="8.08984375" style="53" customWidth="1"/>
    <col min="5644" max="5645" width="25.36328125" style="53" customWidth="1"/>
    <col min="5646" max="5646" width="9.6328125" style="53" customWidth="1"/>
    <col min="5647" max="5647" width="57" style="53" customWidth="1"/>
    <col min="5648" max="5648" width="5.453125" style="53" customWidth="1"/>
    <col min="5649" max="5649" width="36" style="53" customWidth="1"/>
    <col min="5650" max="5888" width="9" style="53"/>
    <col min="5889" max="5889" width="3.1796875" style="53" customWidth="1"/>
    <col min="5890" max="5890" width="2.81640625" style="53" customWidth="1"/>
    <col min="5891" max="5891" width="5.1796875" style="53" customWidth="1"/>
    <col min="5892" max="5892" width="3.90625" style="53" customWidth="1"/>
    <col min="5893" max="5893" width="14.1796875" style="53" customWidth="1"/>
    <col min="5894" max="5894" width="37.6328125" style="53" customWidth="1"/>
    <col min="5895" max="5898" width="5.1796875" style="53" customWidth="1"/>
    <col min="5899" max="5899" width="8.08984375" style="53" customWidth="1"/>
    <col min="5900" max="5901" width="25.36328125" style="53" customWidth="1"/>
    <col min="5902" max="5902" width="9.6328125" style="53" customWidth="1"/>
    <col min="5903" max="5903" width="57" style="53" customWidth="1"/>
    <col min="5904" max="5904" width="5.453125" style="53" customWidth="1"/>
    <col min="5905" max="5905" width="36" style="53" customWidth="1"/>
    <col min="5906" max="6144" width="9" style="53"/>
    <col min="6145" max="6145" width="3.1796875" style="53" customWidth="1"/>
    <col min="6146" max="6146" width="2.81640625" style="53" customWidth="1"/>
    <col min="6147" max="6147" width="5.1796875" style="53" customWidth="1"/>
    <col min="6148" max="6148" width="3.90625" style="53" customWidth="1"/>
    <col min="6149" max="6149" width="14.1796875" style="53" customWidth="1"/>
    <col min="6150" max="6150" width="37.6328125" style="53" customWidth="1"/>
    <col min="6151" max="6154" width="5.1796875" style="53" customWidth="1"/>
    <col min="6155" max="6155" width="8.08984375" style="53" customWidth="1"/>
    <col min="6156" max="6157" width="25.36328125" style="53" customWidth="1"/>
    <col min="6158" max="6158" width="9.6328125" style="53" customWidth="1"/>
    <col min="6159" max="6159" width="57" style="53" customWidth="1"/>
    <col min="6160" max="6160" width="5.453125" style="53" customWidth="1"/>
    <col min="6161" max="6161" width="36" style="53" customWidth="1"/>
    <col min="6162" max="6400" width="9" style="53"/>
    <col min="6401" max="6401" width="3.1796875" style="53" customWidth="1"/>
    <col min="6402" max="6402" width="2.81640625" style="53" customWidth="1"/>
    <col min="6403" max="6403" width="5.1796875" style="53" customWidth="1"/>
    <col min="6404" max="6404" width="3.90625" style="53" customWidth="1"/>
    <col min="6405" max="6405" width="14.1796875" style="53" customWidth="1"/>
    <col min="6406" max="6406" width="37.6328125" style="53" customWidth="1"/>
    <col min="6407" max="6410" width="5.1796875" style="53" customWidth="1"/>
    <col min="6411" max="6411" width="8.08984375" style="53" customWidth="1"/>
    <col min="6412" max="6413" width="25.36328125" style="53" customWidth="1"/>
    <col min="6414" max="6414" width="9.6328125" style="53" customWidth="1"/>
    <col min="6415" max="6415" width="57" style="53" customWidth="1"/>
    <col min="6416" max="6416" width="5.453125" style="53" customWidth="1"/>
    <col min="6417" max="6417" width="36" style="53" customWidth="1"/>
    <col min="6418" max="6656" width="9" style="53"/>
    <col min="6657" max="6657" width="3.1796875" style="53" customWidth="1"/>
    <col min="6658" max="6658" width="2.81640625" style="53" customWidth="1"/>
    <col min="6659" max="6659" width="5.1796875" style="53" customWidth="1"/>
    <col min="6660" max="6660" width="3.90625" style="53" customWidth="1"/>
    <col min="6661" max="6661" width="14.1796875" style="53" customWidth="1"/>
    <col min="6662" max="6662" width="37.6328125" style="53" customWidth="1"/>
    <col min="6663" max="6666" width="5.1796875" style="53" customWidth="1"/>
    <col min="6667" max="6667" width="8.08984375" style="53" customWidth="1"/>
    <col min="6668" max="6669" width="25.36328125" style="53" customWidth="1"/>
    <col min="6670" max="6670" width="9.6328125" style="53" customWidth="1"/>
    <col min="6671" max="6671" width="57" style="53" customWidth="1"/>
    <col min="6672" max="6672" width="5.453125" style="53" customWidth="1"/>
    <col min="6673" max="6673" width="36" style="53" customWidth="1"/>
    <col min="6674" max="6912" width="9" style="53"/>
    <col min="6913" max="6913" width="3.1796875" style="53" customWidth="1"/>
    <col min="6914" max="6914" width="2.81640625" style="53" customWidth="1"/>
    <col min="6915" max="6915" width="5.1796875" style="53" customWidth="1"/>
    <col min="6916" max="6916" width="3.90625" style="53" customWidth="1"/>
    <col min="6917" max="6917" width="14.1796875" style="53" customWidth="1"/>
    <col min="6918" max="6918" width="37.6328125" style="53" customWidth="1"/>
    <col min="6919" max="6922" width="5.1796875" style="53" customWidth="1"/>
    <col min="6923" max="6923" width="8.08984375" style="53" customWidth="1"/>
    <col min="6924" max="6925" width="25.36328125" style="53" customWidth="1"/>
    <col min="6926" max="6926" width="9.6328125" style="53" customWidth="1"/>
    <col min="6927" max="6927" width="57" style="53" customWidth="1"/>
    <col min="6928" max="6928" width="5.453125" style="53" customWidth="1"/>
    <col min="6929" max="6929" width="36" style="53" customWidth="1"/>
    <col min="6930" max="7168" width="9" style="53"/>
    <col min="7169" max="7169" width="3.1796875" style="53" customWidth="1"/>
    <col min="7170" max="7170" width="2.81640625" style="53" customWidth="1"/>
    <col min="7171" max="7171" width="5.1796875" style="53" customWidth="1"/>
    <col min="7172" max="7172" width="3.90625" style="53" customWidth="1"/>
    <col min="7173" max="7173" width="14.1796875" style="53" customWidth="1"/>
    <col min="7174" max="7174" width="37.6328125" style="53" customWidth="1"/>
    <col min="7175" max="7178" width="5.1796875" style="53" customWidth="1"/>
    <col min="7179" max="7179" width="8.08984375" style="53" customWidth="1"/>
    <col min="7180" max="7181" width="25.36328125" style="53" customWidth="1"/>
    <col min="7182" max="7182" width="9.6328125" style="53" customWidth="1"/>
    <col min="7183" max="7183" width="57" style="53" customWidth="1"/>
    <col min="7184" max="7184" width="5.453125" style="53" customWidth="1"/>
    <col min="7185" max="7185" width="36" style="53" customWidth="1"/>
    <col min="7186" max="7424" width="9" style="53"/>
    <col min="7425" max="7425" width="3.1796875" style="53" customWidth="1"/>
    <col min="7426" max="7426" width="2.81640625" style="53" customWidth="1"/>
    <col min="7427" max="7427" width="5.1796875" style="53" customWidth="1"/>
    <col min="7428" max="7428" width="3.90625" style="53" customWidth="1"/>
    <col min="7429" max="7429" width="14.1796875" style="53" customWidth="1"/>
    <col min="7430" max="7430" width="37.6328125" style="53" customWidth="1"/>
    <col min="7431" max="7434" width="5.1796875" style="53" customWidth="1"/>
    <col min="7435" max="7435" width="8.08984375" style="53" customWidth="1"/>
    <col min="7436" max="7437" width="25.36328125" style="53" customWidth="1"/>
    <col min="7438" max="7438" width="9.6328125" style="53" customWidth="1"/>
    <col min="7439" max="7439" width="57" style="53" customWidth="1"/>
    <col min="7440" max="7440" width="5.453125" style="53" customWidth="1"/>
    <col min="7441" max="7441" width="36" style="53" customWidth="1"/>
    <col min="7442" max="7680" width="9" style="53"/>
    <col min="7681" max="7681" width="3.1796875" style="53" customWidth="1"/>
    <col min="7682" max="7682" width="2.81640625" style="53" customWidth="1"/>
    <col min="7683" max="7683" width="5.1796875" style="53" customWidth="1"/>
    <col min="7684" max="7684" width="3.90625" style="53" customWidth="1"/>
    <col min="7685" max="7685" width="14.1796875" style="53" customWidth="1"/>
    <col min="7686" max="7686" width="37.6328125" style="53" customWidth="1"/>
    <col min="7687" max="7690" width="5.1796875" style="53" customWidth="1"/>
    <col min="7691" max="7691" width="8.08984375" style="53" customWidth="1"/>
    <col min="7692" max="7693" width="25.36328125" style="53" customWidth="1"/>
    <col min="7694" max="7694" width="9.6328125" style="53" customWidth="1"/>
    <col min="7695" max="7695" width="57" style="53" customWidth="1"/>
    <col min="7696" max="7696" width="5.453125" style="53" customWidth="1"/>
    <col min="7697" max="7697" width="36" style="53" customWidth="1"/>
    <col min="7698" max="7936" width="9" style="53"/>
    <col min="7937" max="7937" width="3.1796875" style="53" customWidth="1"/>
    <col min="7938" max="7938" width="2.81640625" style="53" customWidth="1"/>
    <col min="7939" max="7939" width="5.1796875" style="53" customWidth="1"/>
    <col min="7940" max="7940" width="3.90625" style="53" customWidth="1"/>
    <col min="7941" max="7941" width="14.1796875" style="53" customWidth="1"/>
    <col min="7942" max="7942" width="37.6328125" style="53" customWidth="1"/>
    <col min="7943" max="7946" width="5.1796875" style="53" customWidth="1"/>
    <col min="7947" max="7947" width="8.08984375" style="53" customWidth="1"/>
    <col min="7948" max="7949" width="25.36328125" style="53" customWidth="1"/>
    <col min="7950" max="7950" width="9.6328125" style="53" customWidth="1"/>
    <col min="7951" max="7951" width="57" style="53" customWidth="1"/>
    <col min="7952" max="7952" width="5.453125" style="53" customWidth="1"/>
    <col min="7953" max="7953" width="36" style="53" customWidth="1"/>
    <col min="7954" max="8192" width="9" style="53"/>
    <col min="8193" max="8193" width="3.1796875" style="53" customWidth="1"/>
    <col min="8194" max="8194" width="2.81640625" style="53" customWidth="1"/>
    <col min="8195" max="8195" width="5.1796875" style="53" customWidth="1"/>
    <col min="8196" max="8196" width="3.90625" style="53" customWidth="1"/>
    <col min="8197" max="8197" width="14.1796875" style="53" customWidth="1"/>
    <col min="8198" max="8198" width="37.6328125" style="53" customWidth="1"/>
    <col min="8199" max="8202" width="5.1796875" style="53" customWidth="1"/>
    <col min="8203" max="8203" width="8.08984375" style="53" customWidth="1"/>
    <col min="8204" max="8205" width="25.36328125" style="53" customWidth="1"/>
    <col min="8206" max="8206" width="9.6328125" style="53" customWidth="1"/>
    <col min="8207" max="8207" width="57" style="53" customWidth="1"/>
    <col min="8208" max="8208" width="5.453125" style="53" customWidth="1"/>
    <col min="8209" max="8209" width="36" style="53" customWidth="1"/>
    <col min="8210" max="8448" width="9" style="53"/>
    <col min="8449" max="8449" width="3.1796875" style="53" customWidth="1"/>
    <col min="8450" max="8450" width="2.81640625" style="53" customWidth="1"/>
    <col min="8451" max="8451" width="5.1796875" style="53" customWidth="1"/>
    <col min="8452" max="8452" width="3.90625" style="53" customWidth="1"/>
    <col min="8453" max="8453" width="14.1796875" style="53" customWidth="1"/>
    <col min="8454" max="8454" width="37.6328125" style="53" customWidth="1"/>
    <col min="8455" max="8458" width="5.1796875" style="53" customWidth="1"/>
    <col min="8459" max="8459" width="8.08984375" style="53" customWidth="1"/>
    <col min="8460" max="8461" width="25.36328125" style="53" customWidth="1"/>
    <col min="8462" max="8462" width="9.6328125" style="53" customWidth="1"/>
    <col min="8463" max="8463" width="57" style="53" customWidth="1"/>
    <col min="8464" max="8464" width="5.453125" style="53" customWidth="1"/>
    <col min="8465" max="8465" width="36" style="53" customWidth="1"/>
    <col min="8466" max="8704" width="9" style="53"/>
    <col min="8705" max="8705" width="3.1796875" style="53" customWidth="1"/>
    <col min="8706" max="8706" width="2.81640625" style="53" customWidth="1"/>
    <col min="8707" max="8707" width="5.1796875" style="53" customWidth="1"/>
    <col min="8708" max="8708" width="3.90625" style="53" customWidth="1"/>
    <col min="8709" max="8709" width="14.1796875" style="53" customWidth="1"/>
    <col min="8710" max="8710" width="37.6328125" style="53" customWidth="1"/>
    <col min="8711" max="8714" width="5.1796875" style="53" customWidth="1"/>
    <col min="8715" max="8715" width="8.08984375" style="53" customWidth="1"/>
    <col min="8716" max="8717" width="25.36328125" style="53" customWidth="1"/>
    <col min="8718" max="8718" width="9.6328125" style="53" customWidth="1"/>
    <col min="8719" max="8719" width="57" style="53" customWidth="1"/>
    <col min="8720" max="8720" width="5.453125" style="53" customWidth="1"/>
    <col min="8721" max="8721" width="36" style="53" customWidth="1"/>
    <col min="8722" max="8960" width="9" style="53"/>
    <col min="8961" max="8961" width="3.1796875" style="53" customWidth="1"/>
    <col min="8962" max="8962" width="2.81640625" style="53" customWidth="1"/>
    <col min="8963" max="8963" width="5.1796875" style="53" customWidth="1"/>
    <col min="8964" max="8964" width="3.90625" style="53" customWidth="1"/>
    <col min="8965" max="8965" width="14.1796875" style="53" customWidth="1"/>
    <col min="8966" max="8966" width="37.6328125" style="53" customWidth="1"/>
    <col min="8967" max="8970" width="5.1796875" style="53" customWidth="1"/>
    <col min="8971" max="8971" width="8.08984375" style="53" customWidth="1"/>
    <col min="8972" max="8973" width="25.36328125" style="53" customWidth="1"/>
    <col min="8974" max="8974" width="9.6328125" style="53" customWidth="1"/>
    <col min="8975" max="8975" width="57" style="53" customWidth="1"/>
    <col min="8976" max="8976" width="5.453125" style="53" customWidth="1"/>
    <col min="8977" max="8977" width="36" style="53" customWidth="1"/>
    <col min="8978" max="9216" width="9" style="53"/>
    <col min="9217" max="9217" width="3.1796875" style="53" customWidth="1"/>
    <col min="9218" max="9218" width="2.81640625" style="53" customWidth="1"/>
    <col min="9219" max="9219" width="5.1796875" style="53" customWidth="1"/>
    <col min="9220" max="9220" width="3.90625" style="53" customWidth="1"/>
    <col min="9221" max="9221" width="14.1796875" style="53" customWidth="1"/>
    <col min="9222" max="9222" width="37.6328125" style="53" customWidth="1"/>
    <col min="9223" max="9226" width="5.1796875" style="53" customWidth="1"/>
    <col min="9227" max="9227" width="8.08984375" style="53" customWidth="1"/>
    <col min="9228" max="9229" width="25.36328125" style="53" customWidth="1"/>
    <col min="9230" max="9230" width="9.6328125" style="53" customWidth="1"/>
    <col min="9231" max="9231" width="57" style="53" customWidth="1"/>
    <col min="9232" max="9232" width="5.453125" style="53" customWidth="1"/>
    <col min="9233" max="9233" width="36" style="53" customWidth="1"/>
    <col min="9234" max="9472" width="9" style="53"/>
    <col min="9473" max="9473" width="3.1796875" style="53" customWidth="1"/>
    <col min="9474" max="9474" width="2.81640625" style="53" customWidth="1"/>
    <col min="9475" max="9475" width="5.1796875" style="53" customWidth="1"/>
    <col min="9476" max="9476" width="3.90625" style="53" customWidth="1"/>
    <col min="9477" max="9477" width="14.1796875" style="53" customWidth="1"/>
    <col min="9478" max="9478" width="37.6328125" style="53" customWidth="1"/>
    <col min="9479" max="9482" width="5.1796875" style="53" customWidth="1"/>
    <col min="9483" max="9483" width="8.08984375" style="53" customWidth="1"/>
    <col min="9484" max="9485" width="25.36328125" style="53" customWidth="1"/>
    <col min="9486" max="9486" width="9.6328125" style="53" customWidth="1"/>
    <col min="9487" max="9487" width="57" style="53" customWidth="1"/>
    <col min="9488" max="9488" width="5.453125" style="53" customWidth="1"/>
    <col min="9489" max="9489" width="36" style="53" customWidth="1"/>
    <col min="9490" max="9728" width="9" style="53"/>
    <col min="9729" max="9729" width="3.1796875" style="53" customWidth="1"/>
    <col min="9730" max="9730" width="2.81640625" style="53" customWidth="1"/>
    <col min="9731" max="9731" width="5.1796875" style="53" customWidth="1"/>
    <col min="9732" max="9732" width="3.90625" style="53" customWidth="1"/>
    <col min="9733" max="9733" width="14.1796875" style="53" customWidth="1"/>
    <col min="9734" max="9734" width="37.6328125" style="53" customWidth="1"/>
    <col min="9735" max="9738" width="5.1796875" style="53" customWidth="1"/>
    <col min="9739" max="9739" width="8.08984375" style="53" customWidth="1"/>
    <col min="9740" max="9741" width="25.36328125" style="53" customWidth="1"/>
    <col min="9742" max="9742" width="9.6328125" style="53" customWidth="1"/>
    <col min="9743" max="9743" width="57" style="53" customWidth="1"/>
    <col min="9744" max="9744" width="5.453125" style="53" customWidth="1"/>
    <col min="9745" max="9745" width="36" style="53" customWidth="1"/>
    <col min="9746" max="9984" width="9" style="53"/>
    <col min="9985" max="9985" width="3.1796875" style="53" customWidth="1"/>
    <col min="9986" max="9986" width="2.81640625" style="53" customWidth="1"/>
    <col min="9987" max="9987" width="5.1796875" style="53" customWidth="1"/>
    <col min="9988" max="9988" width="3.90625" style="53" customWidth="1"/>
    <col min="9989" max="9989" width="14.1796875" style="53" customWidth="1"/>
    <col min="9990" max="9990" width="37.6328125" style="53" customWidth="1"/>
    <col min="9991" max="9994" width="5.1796875" style="53" customWidth="1"/>
    <col min="9995" max="9995" width="8.08984375" style="53" customWidth="1"/>
    <col min="9996" max="9997" width="25.36328125" style="53" customWidth="1"/>
    <col min="9998" max="9998" width="9.6328125" style="53" customWidth="1"/>
    <col min="9999" max="9999" width="57" style="53" customWidth="1"/>
    <col min="10000" max="10000" width="5.453125" style="53" customWidth="1"/>
    <col min="10001" max="10001" width="36" style="53" customWidth="1"/>
    <col min="10002" max="10240" width="9" style="53"/>
    <col min="10241" max="10241" width="3.1796875" style="53" customWidth="1"/>
    <col min="10242" max="10242" width="2.81640625" style="53" customWidth="1"/>
    <col min="10243" max="10243" width="5.1796875" style="53" customWidth="1"/>
    <col min="10244" max="10244" width="3.90625" style="53" customWidth="1"/>
    <col min="10245" max="10245" width="14.1796875" style="53" customWidth="1"/>
    <col min="10246" max="10246" width="37.6328125" style="53" customWidth="1"/>
    <col min="10247" max="10250" width="5.1796875" style="53" customWidth="1"/>
    <col min="10251" max="10251" width="8.08984375" style="53" customWidth="1"/>
    <col min="10252" max="10253" width="25.36328125" style="53" customWidth="1"/>
    <col min="10254" max="10254" width="9.6328125" style="53" customWidth="1"/>
    <col min="10255" max="10255" width="57" style="53" customWidth="1"/>
    <col min="10256" max="10256" width="5.453125" style="53" customWidth="1"/>
    <col min="10257" max="10257" width="36" style="53" customWidth="1"/>
    <col min="10258" max="10496" width="9" style="53"/>
    <col min="10497" max="10497" width="3.1796875" style="53" customWidth="1"/>
    <col min="10498" max="10498" width="2.81640625" style="53" customWidth="1"/>
    <col min="10499" max="10499" width="5.1796875" style="53" customWidth="1"/>
    <col min="10500" max="10500" width="3.90625" style="53" customWidth="1"/>
    <col min="10501" max="10501" width="14.1796875" style="53" customWidth="1"/>
    <col min="10502" max="10502" width="37.6328125" style="53" customWidth="1"/>
    <col min="10503" max="10506" width="5.1796875" style="53" customWidth="1"/>
    <col min="10507" max="10507" width="8.08984375" style="53" customWidth="1"/>
    <col min="10508" max="10509" width="25.36328125" style="53" customWidth="1"/>
    <col min="10510" max="10510" width="9.6328125" style="53" customWidth="1"/>
    <col min="10511" max="10511" width="57" style="53" customWidth="1"/>
    <col min="10512" max="10512" width="5.453125" style="53" customWidth="1"/>
    <col min="10513" max="10513" width="36" style="53" customWidth="1"/>
    <col min="10514" max="10752" width="9" style="53"/>
    <col min="10753" max="10753" width="3.1796875" style="53" customWidth="1"/>
    <col min="10754" max="10754" width="2.81640625" style="53" customWidth="1"/>
    <col min="10755" max="10755" width="5.1796875" style="53" customWidth="1"/>
    <col min="10756" max="10756" width="3.90625" style="53" customWidth="1"/>
    <col min="10757" max="10757" width="14.1796875" style="53" customWidth="1"/>
    <col min="10758" max="10758" width="37.6328125" style="53" customWidth="1"/>
    <col min="10759" max="10762" width="5.1796875" style="53" customWidth="1"/>
    <col min="10763" max="10763" width="8.08984375" style="53" customWidth="1"/>
    <col min="10764" max="10765" width="25.36328125" style="53" customWidth="1"/>
    <col min="10766" max="10766" width="9.6328125" style="53" customWidth="1"/>
    <col min="10767" max="10767" width="57" style="53" customWidth="1"/>
    <col min="10768" max="10768" width="5.453125" style="53" customWidth="1"/>
    <col min="10769" max="10769" width="36" style="53" customWidth="1"/>
    <col min="10770" max="11008" width="9" style="53"/>
    <col min="11009" max="11009" width="3.1796875" style="53" customWidth="1"/>
    <col min="11010" max="11010" width="2.81640625" style="53" customWidth="1"/>
    <col min="11011" max="11011" width="5.1796875" style="53" customWidth="1"/>
    <col min="11012" max="11012" width="3.90625" style="53" customWidth="1"/>
    <col min="11013" max="11013" width="14.1796875" style="53" customWidth="1"/>
    <col min="11014" max="11014" width="37.6328125" style="53" customWidth="1"/>
    <col min="11015" max="11018" width="5.1796875" style="53" customWidth="1"/>
    <col min="11019" max="11019" width="8.08984375" style="53" customWidth="1"/>
    <col min="11020" max="11021" width="25.36328125" style="53" customWidth="1"/>
    <col min="11022" max="11022" width="9.6328125" style="53" customWidth="1"/>
    <col min="11023" max="11023" width="57" style="53" customWidth="1"/>
    <col min="11024" max="11024" width="5.453125" style="53" customWidth="1"/>
    <col min="11025" max="11025" width="36" style="53" customWidth="1"/>
    <col min="11026" max="11264" width="9" style="53"/>
    <col min="11265" max="11265" width="3.1796875" style="53" customWidth="1"/>
    <col min="11266" max="11266" width="2.81640625" style="53" customWidth="1"/>
    <col min="11267" max="11267" width="5.1796875" style="53" customWidth="1"/>
    <col min="11268" max="11268" width="3.90625" style="53" customWidth="1"/>
    <col min="11269" max="11269" width="14.1796875" style="53" customWidth="1"/>
    <col min="11270" max="11270" width="37.6328125" style="53" customWidth="1"/>
    <col min="11271" max="11274" width="5.1796875" style="53" customWidth="1"/>
    <col min="11275" max="11275" width="8.08984375" style="53" customWidth="1"/>
    <col min="11276" max="11277" width="25.36328125" style="53" customWidth="1"/>
    <col min="11278" max="11278" width="9.6328125" style="53" customWidth="1"/>
    <col min="11279" max="11279" width="57" style="53" customWidth="1"/>
    <col min="11280" max="11280" width="5.453125" style="53" customWidth="1"/>
    <col min="11281" max="11281" width="36" style="53" customWidth="1"/>
    <col min="11282" max="11520" width="9" style="53"/>
    <col min="11521" max="11521" width="3.1796875" style="53" customWidth="1"/>
    <col min="11522" max="11522" width="2.81640625" style="53" customWidth="1"/>
    <col min="11523" max="11523" width="5.1796875" style="53" customWidth="1"/>
    <col min="11524" max="11524" width="3.90625" style="53" customWidth="1"/>
    <col min="11525" max="11525" width="14.1796875" style="53" customWidth="1"/>
    <col min="11526" max="11526" width="37.6328125" style="53" customWidth="1"/>
    <col min="11527" max="11530" width="5.1796875" style="53" customWidth="1"/>
    <col min="11531" max="11531" width="8.08984375" style="53" customWidth="1"/>
    <col min="11532" max="11533" width="25.36328125" style="53" customWidth="1"/>
    <col min="11534" max="11534" width="9.6328125" style="53" customWidth="1"/>
    <col min="11535" max="11535" width="57" style="53" customWidth="1"/>
    <col min="11536" max="11536" width="5.453125" style="53" customWidth="1"/>
    <col min="11537" max="11537" width="36" style="53" customWidth="1"/>
    <col min="11538" max="11776" width="9" style="53"/>
    <col min="11777" max="11777" width="3.1796875" style="53" customWidth="1"/>
    <col min="11778" max="11778" width="2.81640625" style="53" customWidth="1"/>
    <col min="11779" max="11779" width="5.1796875" style="53" customWidth="1"/>
    <col min="11780" max="11780" width="3.90625" style="53" customWidth="1"/>
    <col min="11781" max="11781" width="14.1796875" style="53" customWidth="1"/>
    <col min="11782" max="11782" width="37.6328125" style="53" customWidth="1"/>
    <col min="11783" max="11786" width="5.1796875" style="53" customWidth="1"/>
    <col min="11787" max="11787" width="8.08984375" style="53" customWidth="1"/>
    <col min="11788" max="11789" width="25.36328125" style="53" customWidth="1"/>
    <col min="11790" max="11790" width="9.6328125" style="53" customWidth="1"/>
    <col min="11791" max="11791" width="57" style="53" customWidth="1"/>
    <col min="11792" max="11792" width="5.453125" style="53" customWidth="1"/>
    <col min="11793" max="11793" width="36" style="53" customWidth="1"/>
    <col min="11794" max="12032" width="9" style="53"/>
    <col min="12033" max="12033" width="3.1796875" style="53" customWidth="1"/>
    <col min="12034" max="12034" width="2.81640625" style="53" customWidth="1"/>
    <col min="12035" max="12035" width="5.1796875" style="53" customWidth="1"/>
    <col min="12036" max="12036" width="3.90625" style="53" customWidth="1"/>
    <col min="12037" max="12037" width="14.1796875" style="53" customWidth="1"/>
    <col min="12038" max="12038" width="37.6328125" style="53" customWidth="1"/>
    <col min="12039" max="12042" width="5.1796875" style="53" customWidth="1"/>
    <col min="12043" max="12043" width="8.08984375" style="53" customWidth="1"/>
    <col min="12044" max="12045" width="25.36328125" style="53" customWidth="1"/>
    <col min="12046" max="12046" width="9.6328125" style="53" customWidth="1"/>
    <col min="12047" max="12047" width="57" style="53" customWidth="1"/>
    <col min="12048" max="12048" width="5.453125" style="53" customWidth="1"/>
    <col min="12049" max="12049" width="36" style="53" customWidth="1"/>
    <col min="12050" max="12288" width="9" style="53"/>
    <col min="12289" max="12289" width="3.1796875" style="53" customWidth="1"/>
    <col min="12290" max="12290" width="2.81640625" style="53" customWidth="1"/>
    <col min="12291" max="12291" width="5.1796875" style="53" customWidth="1"/>
    <col min="12292" max="12292" width="3.90625" style="53" customWidth="1"/>
    <col min="12293" max="12293" width="14.1796875" style="53" customWidth="1"/>
    <col min="12294" max="12294" width="37.6328125" style="53" customWidth="1"/>
    <col min="12295" max="12298" width="5.1796875" style="53" customWidth="1"/>
    <col min="12299" max="12299" width="8.08984375" style="53" customWidth="1"/>
    <col min="12300" max="12301" width="25.36328125" style="53" customWidth="1"/>
    <col min="12302" max="12302" width="9.6328125" style="53" customWidth="1"/>
    <col min="12303" max="12303" width="57" style="53" customWidth="1"/>
    <col min="12304" max="12304" width="5.453125" style="53" customWidth="1"/>
    <col min="12305" max="12305" width="36" style="53" customWidth="1"/>
    <col min="12306" max="12544" width="9" style="53"/>
    <col min="12545" max="12545" width="3.1796875" style="53" customWidth="1"/>
    <col min="12546" max="12546" width="2.81640625" style="53" customWidth="1"/>
    <col min="12547" max="12547" width="5.1796875" style="53" customWidth="1"/>
    <col min="12548" max="12548" width="3.90625" style="53" customWidth="1"/>
    <col min="12549" max="12549" width="14.1796875" style="53" customWidth="1"/>
    <col min="12550" max="12550" width="37.6328125" style="53" customWidth="1"/>
    <col min="12551" max="12554" width="5.1796875" style="53" customWidth="1"/>
    <col min="12555" max="12555" width="8.08984375" style="53" customWidth="1"/>
    <col min="12556" max="12557" width="25.36328125" style="53" customWidth="1"/>
    <col min="12558" max="12558" width="9.6328125" style="53" customWidth="1"/>
    <col min="12559" max="12559" width="57" style="53" customWidth="1"/>
    <col min="12560" max="12560" width="5.453125" style="53" customWidth="1"/>
    <col min="12561" max="12561" width="36" style="53" customWidth="1"/>
    <col min="12562" max="12800" width="9" style="53"/>
    <col min="12801" max="12801" width="3.1796875" style="53" customWidth="1"/>
    <col min="12802" max="12802" width="2.81640625" style="53" customWidth="1"/>
    <col min="12803" max="12803" width="5.1796875" style="53" customWidth="1"/>
    <col min="12804" max="12804" width="3.90625" style="53" customWidth="1"/>
    <col min="12805" max="12805" width="14.1796875" style="53" customWidth="1"/>
    <col min="12806" max="12806" width="37.6328125" style="53" customWidth="1"/>
    <col min="12807" max="12810" width="5.1796875" style="53" customWidth="1"/>
    <col min="12811" max="12811" width="8.08984375" style="53" customWidth="1"/>
    <col min="12812" max="12813" width="25.36328125" style="53" customWidth="1"/>
    <col min="12814" max="12814" width="9.6328125" style="53" customWidth="1"/>
    <col min="12815" max="12815" width="57" style="53" customWidth="1"/>
    <col min="12816" max="12816" width="5.453125" style="53" customWidth="1"/>
    <col min="12817" max="12817" width="36" style="53" customWidth="1"/>
    <col min="12818" max="13056" width="9" style="53"/>
    <col min="13057" max="13057" width="3.1796875" style="53" customWidth="1"/>
    <col min="13058" max="13058" width="2.81640625" style="53" customWidth="1"/>
    <col min="13059" max="13059" width="5.1796875" style="53" customWidth="1"/>
    <col min="13060" max="13060" width="3.90625" style="53" customWidth="1"/>
    <col min="13061" max="13061" width="14.1796875" style="53" customWidth="1"/>
    <col min="13062" max="13062" width="37.6328125" style="53" customWidth="1"/>
    <col min="13063" max="13066" width="5.1796875" style="53" customWidth="1"/>
    <col min="13067" max="13067" width="8.08984375" style="53" customWidth="1"/>
    <col min="13068" max="13069" width="25.36328125" style="53" customWidth="1"/>
    <col min="13070" max="13070" width="9.6328125" style="53" customWidth="1"/>
    <col min="13071" max="13071" width="57" style="53" customWidth="1"/>
    <col min="13072" max="13072" width="5.453125" style="53" customWidth="1"/>
    <col min="13073" max="13073" width="36" style="53" customWidth="1"/>
    <col min="13074" max="13312" width="9" style="53"/>
    <col min="13313" max="13313" width="3.1796875" style="53" customWidth="1"/>
    <col min="13314" max="13314" width="2.81640625" style="53" customWidth="1"/>
    <col min="13315" max="13315" width="5.1796875" style="53" customWidth="1"/>
    <col min="13316" max="13316" width="3.90625" style="53" customWidth="1"/>
    <col min="13317" max="13317" width="14.1796875" style="53" customWidth="1"/>
    <col min="13318" max="13318" width="37.6328125" style="53" customWidth="1"/>
    <col min="13319" max="13322" width="5.1796875" style="53" customWidth="1"/>
    <col min="13323" max="13323" width="8.08984375" style="53" customWidth="1"/>
    <col min="13324" max="13325" width="25.36328125" style="53" customWidth="1"/>
    <col min="13326" max="13326" width="9.6328125" style="53" customWidth="1"/>
    <col min="13327" max="13327" width="57" style="53" customWidth="1"/>
    <col min="13328" max="13328" width="5.453125" style="53" customWidth="1"/>
    <col min="13329" max="13329" width="36" style="53" customWidth="1"/>
    <col min="13330" max="13568" width="9" style="53"/>
    <col min="13569" max="13569" width="3.1796875" style="53" customWidth="1"/>
    <col min="13570" max="13570" width="2.81640625" style="53" customWidth="1"/>
    <col min="13571" max="13571" width="5.1796875" style="53" customWidth="1"/>
    <col min="13572" max="13572" width="3.90625" style="53" customWidth="1"/>
    <col min="13573" max="13573" width="14.1796875" style="53" customWidth="1"/>
    <col min="13574" max="13574" width="37.6328125" style="53" customWidth="1"/>
    <col min="13575" max="13578" width="5.1796875" style="53" customWidth="1"/>
    <col min="13579" max="13579" width="8.08984375" style="53" customWidth="1"/>
    <col min="13580" max="13581" width="25.36328125" style="53" customWidth="1"/>
    <col min="13582" max="13582" width="9.6328125" style="53" customWidth="1"/>
    <col min="13583" max="13583" width="57" style="53" customWidth="1"/>
    <col min="13584" max="13584" width="5.453125" style="53" customWidth="1"/>
    <col min="13585" max="13585" width="36" style="53" customWidth="1"/>
    <col min="13586" max="13824" width="9" style="53"/>
    <col min="13825" max="13825" width="3.1796875" style="53" customWidth="1"/>
    <col min="13826" max="13826" width="2.81640625" style="53" customWidth="1"/>
    <col min="13827" max="13827" width="5.1796875" style="53" customWidth="1"/>
    <col min="13828" max="13828" width="3.90625" style="53" customWidth="1"/>
    <col min="13829" max="13829" width="14.1796875" style="53" customWidth="1"/>
    <col min="13830" max="13830" width="37.6328125" style="53" customWidth="1"/>
    <col min="13831" max="13834" width="5.1796875" style="53" customWidth="1"/>
    <col min="13835" max="13835" width="8.08984375" style="53" customWidth="1"/>
    <col min="13836" max="13837" width="25.36328125" style="53" customWidth="1"/>
    <col min="13838" max="13838" width="9.6328125" style="53" customWidth="1"/>
    <col min="13839" max="13839" width="57" style="53" customWidth="1"/>
    <col min="13840" max="13840" width="5.453125" style="53" customWidth="1"/>
    <col min="13841" max="13841" width="36" style="53" customWidth="1"/>
    <col min="13842" max="14080" width="9" style="53"/>
    <col min="14081" max="14081" width="3.1796875" style="53" customWidth="1"/>
    <col min="14082" max="14082" width="2.81640625" style="53" customWidth="1"/>
    <col min="14083" max="14083" width="5.1796875" style="53" customWidth="1"/>
    <col min="14084" max="14084" width="3.90625" style="53" customWidth="1"/>
    <col min="14085" max="14085" width="14.1796875" style="53" customWidth="1"/>
    <col min="14086" max="14086" width="37.6328125" style="53" customWidth="1"/>
    <col min="14087" max="14090" width="5.1796875" style="53" customWidth="1"/>
    <col min="14091" max="14091" width="8.08984375" style="53" customWidth="1"/>
    <col min="14092" max="14093" width="25.36328125" style="53" customWidth="1"/>
    <col min="14094" max="14094" width="9.6328125" style="53" customWidth="1"/>
    <col min="14095" max="14095" width="57" style="53" customWidth="1"/>
    <col min="14096" max="14096" width="5.453125" style="53" customWidth="1"/>
    <col min="14097" max="14097" width="36" style="53" customWidth="1"/>
    <col min="14098" max="14336" width="9" style="53"/>
    <col min="14337" max="14337" width="3.1796875" style="53" customWidth="1"/>
    <col min="14338" max="14338" width="2.81640625" style="53" customWidth="1"/>
    <col min="14339" max="14339" width="5.1796875" style="53" customWidth="1"/>
    <col min="14340" max="14340" width="3.90625" style="53" customWidth="1"/>
    <col min="14341" max="14341" width="14.1796875" style="53" customWidth="1"/>
    <col min="14342" max="14342" width="37.6328125" style="53" customWidth="1"/>
    <col min="14343" max="14346" width="5.1796875" style="53" customWidth="1"/>
    <col min="14347" max="14347" width="8.08984375" style="53" customWidth="1"/>
    <col min="14348" max="14349" width="25.36328125" style="53" customWidth="1"/>
    <col min="14350" max="14350" width="9.6328125" style="53" customWidth="1"/>
    <col min="14351" max="14351" width="57" style="53" customWidth="1"/>
    <col min="14352" max="14352" width="5.453125" style="53" customWidth="1"/>
    <col min="14353" max="14353" width="36" style="53" customWidth="1"/>
    <col min="14354" max="14592" width="9" style="53"/>
    <col min="14593" max="14593" width="3.1796875" style="53" customWidth="1"/>
    <col min="14594" max="14594" width="2.81640625" style="53" customWidth="1"/>
    <col min="14595" max="14595" width="5.1796875" style="53" customWidth="1"/>
    <col min="14596" max="14596" width="3.90625" style="53" customWidth="1"/>
    <col min="14597" max="14597" width="14.1796875" style="53" customWidth="1"/>
    <col min="14598" max="14598" width="37.6328125" style="53" customWidth="1"/>
    <col min="14599" max="14602" width="5.1796875" style="53" customWidth="1"/>
    <col min="14603" max="14603" width="8.08984375" style="53" customWidth="1"/>
    <col min="14604" max="14605" width="25.36328125" style="53" customWidth="1"/>
    <col min="14606" max="14606" width="9.6328125" style="53" customWidth="1"/>
    <col min="14607" max="14607" width="57" style="53" customWidth="1"/>
    <col min="14608" max="14608" width="5.453125" style="53" customWidth="1"/>
    <col min="14609" max="14609" width="36" style="53" customWidth="1"/>
    <col min="14610" max="14848" width="9" style="53"/>
    <col min="14849" max="14849" width="3.1796875" style="53" customWidth="1"/>
    <col min="14850" max="14850" width="2.81640625" style="53" customWidth="1"/>
    <col min="14851" max="14851" width="5.1796875" style="53" customWidth="1"/>
    <col min="14852" max="14852" width="3.90625" style="53" customWidth="1"/>
    <col min="14853" max="14853" width="14.1796875" style="53" customWidth="1"/>
    <col min="14854" max="14854" width="37.6328125" style="53" customWidth="1"/>
    <col min="14855" max="14858" width="5.1796875" style="53" customWidth="1"/>
    <col min="14859" max="14859" width="8.08984375" style="53" customWidth="1"/>
    <col min="14860" max="14861" width="25.36328125" style="53" customWidth="1"/>
    <col min="14862" max="14862" width="9.6328125" style="53" customWidth="1"/>
    <col min="14863" max="14863" width="57" style="53" customWidth="1"/>
    <col min="14864" max="14864" width="5.453125" style="53" customWidth="1"/>
    <col min="14865" max="14865" width="36" style="53" customWidth="1"/>
    <col min="14866" max="15104" width="9" style="53"/>
    <col min="15105" max="15105" width="3.1796875" style="53" customWidth="1"/>
    <col min="15106" max="15106" width="2.81640625" style="53" customWidth="1"/>
    <col min="15107" max="15107" width="5.1796875" style="53" customWidth="1"/>
    <col min="15108" max="15108" width="3.90625" style="53" customWidth="1"/>
    <col min="15109" max="15109" width="14.1796875" style="53" customWidth="1"/>
    <col min="15110" max="15110" width="37.6328125" style="53" customWidth="1"/>
    <col min="15111" max="15114" width="5.1796875" style="53" customWidth="1"/>
    <col min="15115" max="15115" width="8.08984375" style="53" customWidth="1"/>
    <col min="15116" max="15117" width="25.36328125" style="53" customWidth="1"/>
    <col min="15118" max="15118" width="9.6328125" style="53" customWidth="1"/>
    <col min="15119" max="15119" width="57" style="53" customWidth="1"/>
    <col min="15120" max="15120" width="5.453125" style="53" customWidth="1"/>
    <col min="15121" max="15121" width="36" style="53" customWidth="1"/>
    <col min="15122" max="15360" width="9" style="53"/>
    <col min="15361" max="15361" width="3.1796875" style="53" customWidth="1"/>
    <col min="15362" max="15362" width="2.81640625" style="53" customWidth="1"/>
    <col min="15363" max="15363" width="5.1796875" style="53" customWidth="1"/>
    <col min="15364" max="15364" width="3.90625" style="53" customWidth="1"/>
    <col min="15365" max="15365" width="14.1796875" style="53" customWidth="1"/>
    <col min="15366" max="15366" width="37.6328125" style="53" customWidth="1"/>
    <col min="15367" max="15370" width="5.1796875" style="53" customWidth="1"/>
    <col min="15371" max="15371" width="8.08984375" style="53" customWidth="1"/>
    <col min="15372" max="15373" width="25.36328125" style="53" customWidth="1"/>
    <col min="15374" max="15374" width="9.6328125" style="53" customWidth="1"/>
    <col min="15375" max="15375" width="57" style="53" customWidth="1"/>
    <col min="15376" max="15376" width="5.453125" style="53" customWidth="1"/>
    <col min="15377" max="15377" width="36" style="53" customWidth="1"/>
    <col min="15378" max="15616" width="9" style="53"/>
    <col min="15617" max="15617" width="3.1796875" style="53" customWidth="1"/>
    <col min="15618" max="15618" width="2.81640625" style="53" customWidth="1"/>
    <col min="15619" max="15619" width="5.1796875" style="53" customWidth="1"/>
    <col min="15620" max="15620" width="3.90625" style="53" customWidth="1"/>
    <col min="15621" max="15621" width="14.1796875" style="53" customWidth="1"/>
    <col min="15622" max="15622" width="37.6328125" style="53" customWidth="1"/>
    <col min="15623" max="15626" width="5.1796875" style="53" customWidth="1"/>
    <col min="15627" max="15627" width="8.08984375" style="53" customWidth="1"/>
    <col min="15628" max="15629" width="25.36328125" style="53" customWidth="1"/>
    <col min="15630" max="15630" width="9.6328125" style="53" customWidth="1"/>
    <col min="15631" max="15631" width="57" style="53" customWidth="1"/>
    <col min="15632" max="15632" width="5.453125" style="53" customWidth="1"/>
    <col min="15633" max="15633" width="36" style="53" customWidth="1"/>
    <col min="15634" max="15872" width="9" style="53"/>
    <col min="15873" max="15873" width="3.1796875" style="53" customWidth="1"/>
    <col min="15874" max="15874" width="2.81640625" style="53" customWidth="1"/>
    <col min="15875" max="15875" width="5.1796875" style="53" customWidth="1"/>
    <col min="15876" max="15876" width="3.90625" style="53" customWidth="1"/>
    <col min="15877" max="15877" width="14.1796875" style="53" customWidth="1"/>
    <col min="15878" max="15878" width="37.6328125" style="53" customWidth="1"/>
    <col min="15879" max="15882" width="5.1796875" style="53" customWidth="1"/>
    <col min="15883" max="15883" width="8.08984375" style="53" customWidth="1"/>
    <col min="15884" max="15885" width="25.36328125" style="53" customWidth="1"/>
    <col min="15886" max="15886" width="9.6328125" style="53" customWidth="1"/>
    <col min="15887" max="15887" width="57" style="53" customWidth="1"/>
    <col min="15888" max="15888" width="5.453125" style="53" customWidth="1"/>
    <col min="15889" max="15889" width="36" style="53" customWidth="1"/>
    <col min="15890" max="16128" width="9" style="53"/>
    <col min="16129" max="16129" width="3.1796875" style="53" customWidth="1"/>
    <col min="16130" max="16130" width="2.81640625" style="53" customWidth="1"/>
    <col min="16131" max="16131" width="5.1796875" style="53" customWidth="1"/>
    <col min="16132" max="16132" width="3.90625" style="53" customWidth="1"/>
    <col min="16133" max="16133" width="14.1796875" style="53" customWidth="1"/>
    <col min="16134" max="16134" width="37.6328125" style="53" customWidth="1"/>
    <col min="16135" max="16138" width="5.1796875" style="53" customWidth="1"/>
    <col min="16139" max="16139" width="8.08984375" style="53" customWidth="1"/>
    <col min="16140" max="16141" width="25.36328125" style="53" customWidth="1"/>
    <col min="16142" max="16142" width="9.6328125" style="53" customWidth="1"/>
    <col min="16143" max="16143" width="57" style="53" customWidth="1"/>
    <col min="16144" max="16144" width="5.453125" style="53" customWidth="1"/>
    <col min="16145" max="16145" width="36" style="53" customWidth="1"/>
    <col min="16146" max="16384" width="9" style="53"/>
  </cols>
  <sheetData>
    <row r="1" spans="1:26" ht="14" customHeight="1">
      <c r="M1" s="1396" t="s">
        <v>1234</v>
      </c>
      <c r="N1" s="1396"/>
      <c r="O1" s="1396"/>
      <c r="P1" s="1396"/>
      <c r="Q1" s="530"/>
    </row>
    <row r="2" spans="1:26" ht="14" customHeight="1">
      <c r="M2" s="1407" t="s">
        <v>1238</v>
      </c>
      <c r="N2" s="1407"/>
      <c r="O2" s="1407"/>
      <c r="P2" s="1407"/>
      <c r="Q2" s="531"/>
    </row>
    <row r="3" spans="1:26" ht="14" customHeight="1">
      <c r="D3" s="51" t="s">
        <v>576</v>
      </c>
      <c r="E3" s="52"/>
      <c r="G3" s="54" t="s">
        <v>751</v>
      </c>
      <c r="H3" s="53"/>
      <c r="I3" s="53"/>
      <c r="L3" s="56"/>
      <c r="M3" s="1395" t="s">
        <v>1233</v>
      </c>
      <c r="N3" s="1395"/>
      <c r="O3" s="1395"/>
      <c r="P3" s="1395"/>
      <c r="Q3" s="531"/>
    </row>
    <row r="4" spans="1:26" ht="14" customHeight="1">
      <c r="C4" s="50" t="s">
        <v>577</v>
      </c>
      <c r="D4" s="1371" t="s">
        <v>578</v>
      </c>
      <c r="E4" s="1371"/>
      <c r="F4" s="895"/>
      <c r="G4" s="1371" t="s">
        <v>80</v>
      </c>
      <c r="H4" s="1371"/>
      <c r="I4" s="1371"/>
      <c r="J4" s="1371" t="s">
        <v>1130</v>
      </c>
      <c r="K4" s="1371"/>
      <c r="L4" s="1371"/>
      <c r="M4" s="1395" t="s">
        <v>1669</v>
      </c>
      <c r="N4" s="1395"/>
      <c r="O4" s="1395"/>
      <c r="P4" s="1395"/>
      <c r="Q4" s="531"/>
    </row>
    <row r="5" spans="1:26" ht="14" customHeight="1">
      <c r="D5" s="1371"/>
      <c r="E5" s="1371"/>
      <c r="F5" s="895" t="s">
        <v>81</v>
      </c>
      <c r="G5" s="1372"/>
      <c r="H5" s="1372"/>
      <c r="I5" s="1372"/>
      <c r="J5" s="1373" t="str">
        <f>IF(G5="","","1")</f>
        <v/>
      </c>
      <c r="K5" s="1373"/>
      <c r="L5" s="1373"/>
      <c r="M5" s="1397"/>
      <c r="N5" s="1395"/>
      <c r="O5" s="1395"/>
      <c r="P5" s="1395"/>
      <c r="Q5" s="531"/>
    </row>
    <row r="6" spans="1:26" ht="14" customHeight="1">
      <c r="D6" s="1371"/>
      <c r="E6" s="1371"/>
      <c r="F6" s="1374" t="s">
        <v>82</v>
      </c>
      <c r="G6" s="1372"/>
      <c r="H6" s="1372"/>
      <c r="I6" s="1372"/>
      <c r="J6" s="1373" t="str">
        <f>IF(G6="","","2")</f>
        <v/>
      </c>
      <c r="K6" s="1373"/>
      <c r="L6" s="1373"/>
      <c r="M6" s="1397"/>
      <c r="N6" s="1395"/>
      <c r="O6" s="1395"/>
      <c r="P6" s="1395"/>
      <c r="Q6" s="531"/>
    </row>
    <row r="7" spans="1:26" ht="14" customHeight="1">
      <c r="D7" s="1371"/>
      <c r="E7" s="1371"/>
      <c r="F7" s="1374"/>
      <c r="G7" s="1372"/>
      <c r="H7" s="1372"/>
      <c r="I7" s="1372"/>
      <c r="J7" s="1373" t="str">
        <f>IF(G7="","","3")</f>
        <v/>
      </c>
      <c r="K7" s="1373"/>
      <c r="L7" s="1373"/>
      <c r="M7" s="1397"/>
      <c r="N7" s="1395"/>
      <c r="O7" s="1395"/>
      <c r="P7" s="1395"/>
      <c r="Q7" s="531"/>
    </row>
    <row r="8" spans="1:26" ht="14" customHeight="1">
      <c r="D8" s="56"/>
      <c r="E8" s="56"/>
      <c r="F8" s="56"/>
      <c r="G8" s="56"/>
      <c r="H8" s="59"/>
      <c r="I8" s="59"/>
      <c r="J8" s="60"/>
      <c r="K8" s="60"/>
      <c r="L8" s="59"/>
      <c r="M8" s="72"/>
      <c r="N8" s="72"/>
      <c r="O8" s="72"/>
      <c r="P8" s="61"/>
    </row>
    <row r="9" spans="1:26" ht="14" customHeight="1">
      <c r="A9" s="1361" t="s">
        <v>1553</v>
      </c>
      <c r="B9" s="1361" t="s">
        <v>1554</v>
      </c>
      <c r="C9" s="1321" t="s">
        <v>730</v>
      </c>
      <c r="D9" s="1318" t="s">
        <v>83</v>
      </c>
      <c r="E9" s="1344" t="s">
        <v>84</v>
      </c>
      <c r="F9" s="1344"/>
      <c r="G9" s="1345"/>
      <c r="H9" s="1318" t="s">
        <v>85</v>
      </c>
      <c r="I9" s="1344"/>
      <c r="J9" s="1344"/>
      <c r="K9" s="1345"/>
      <c r="L9" s="1375" t="s">
        <v>86</v>
      </c>
      <c r="M9" s="1398" t="s">
        <v>1166</v>
      </c>
      <c r="N9" s="1399"/>
      <c r="O9" s="1400"/>
      <c r="P9" s="1406" t="s">
        <v>704</v>
      </c>
      <c r="Q9" s="532"/>
      <c r="R9" s="1389" t="s">
        <v>1555</v>
      </c>
      <c r="S9" s="1390"/>
      <c r="T9" s="1390"/>
      <c r="U9" s="1390"/>
      <c r="V9" s="1390"/>
      <c r="W9" s="1390"/>
      <c r="X9" s="1390"/>
      <c r="Y9" s="1390"/>
      <c r="Z9" s="1391"/>
    </row>
    <row r="10" spans="1:26" ht="14" customHeight="1">
      <c r="A10" s="1361"/>
      <c r="B10" s="1361"/>
      <c r="C10" s="1321"/>
      <c r="D10" s="1319"/>
      <c r="E10" s="1346"/>
      <c r="F10" s="1346"/>
      <c r="G10" s="1347"/>
      <c r="H10" s="1319" t="s">
        <v>87</v>
      </c>
      <c r="I10" s="1347" t="s">
        <v>752</v>
      </c>
      <c r="J10" s="328"/>
      <c r="K10" s="1347" t="s">
        <v>360</v>
      </c>
      <c r="L10" s="1376"/>
      <c r="M10" s="1401"/>
      <c r="N10" s="1402"/>
      <c r="O10" s="1403"/>
      <c r="P10" s="1406"/>
      <c r="Q10" s="533"/>
      <c r="R10" s="1387" t="s">
        <v>1556</v>
      </c>
      <c r="S10" s="731" t="s">
        <v>1532</v>
      </c>
      <c r="T10" s="717" t="s">
        <v>1533</v>
      </c>
      <c r="U10" s="717" t="s">
        <v>1534</v>
      </c>
      <c r="V10" s="717" t="s">
        <v>1545</v>
      </c>
      <c r="W10" s="717" t="s">
        <v>1546</v>
      </c>
      <c r="X10" s="1404" t="s">
        <v>1529</v>
      </c>
      <c r="Y10" s="1385" t="s">
        <v>1530</v>
      </c>
      <c r="Z10" s="1385" t="s">
        <v>1548</v>
      </c>
    </row>
    <row r="11" spans="1:26" ht="28.25" customHeight="1">
      <c r="A11" s="1361"/>
      <c r="B11" s="1361"/>
      <c r="C11" s="1321"/>
      <c r="D11" s="1320"/>
      <c r="E11" s="1348"/>
      <c r="F11" s="1348"/>
      <c r="G11" s="1349"/>
      <c r="H11" s="1320"/>
      <c r="I11" s="1348"/>
      <c r="J11" s="327" t="s">
        <v>361</v>
      </c>
      <c r="K11" s="1349"/>
      <c r="L11" s="1377"/>
      <c r="M11" s="428" t="s">
        <v>1549</v>
      </c>
      <c r="N11" s="428" t="s">
        <v>1550</v>
      </c>
      <c r="O11" s="429" t="s">
        <v>362</v>
      </c>
      <c r="P11" s="1406"/>
      <c r="Q11" s="533"/>
      <c r="R11" s="1388"/>
      <c r="S11" s="732" t="s">
        <v>1537</v>
      </c>
      <c r="T11" s="733" t="s">
        <v>1535</v>
      </c>
      <c r="U11" s="733" t="s">
        <v>1536</v>
      </c>
      <c r="V11" s="720" t="s">
        <v>1538</v>
      </c>
      <c r="W11" s="720" t="s">
        <v>1547</v>
      </c>
      <c r="X11" s="1405"/>
      <c r="Y11" s="1386"/>
      <c r="Z11" s="1386"/>
    </row>
    <row r="12" spans="1:26" s="442" customFormat="1" ht="14.5" customHeight="1">
      <c r="A12" s="432"/>
      <c r="B12" s="432"/>
      <c r="C12" s="433"/>
      <c r="D12" s="434">
        <v>1</v>
      </c>
      <c r="E12" s="435" t="s">
        <v>90</v>
      </c>
      <c r="F12" s="436"/>
      <c r="G12" s="436"/>
      <c r="H12" s="905"/>
      <c r="I12" s="905"/>
      <c r="J12" s="905"/>
      <c r="K12" s="906"/>
      <c r="L12" s="907"/>
      <c r="M12" s="534"/>
      <c r="N12" s="534"/>
      <c r="O12" s="534"/>
      <c r="P12" s="437"/>
      <c r="Q12" s="872"/>
      <c r="R12" s="438">
        <v>1</v>
      </c>
      <c r="S12" s="439"/>
      <c r="T12" s="439"/>
      <c r="U12" s="439"/>
      <c r="V12" s="439"/>
      <c r="W12" s="439"/>
      <c r="X12" s="440" t="s">
        <v>1527</v>
      </c>
      <c r="Y12" s="441" t="s">
        <v>1528</v>
      </c>
      <c r="Z12" s="441">
        <v>1</v>
      </c>
    </row>
    <row r="13" spans="1:26" ht="24" customHeight="1">
      <c r="A13" s="49">
        <f>IF(V13=0,0,SUM(V$13:V13))</f>
        <v>0</v>
      </c>
      <c r="B13" s="49">
        <f>IF(W13=0,0,SUM(W$13:W13))</f>
        <v>0</v>
      </c>
      <c r="C13" s="50">
        <v>1</v>
      </c>
      <c r="D13" s="311" t="s">
        <v>91</v>
      </c>
      <c r="E13" s="1324" t="s">
        <v>92</v>
      </c>
      <c r="F13" s="1368"/>
      <c r="G13" s="898" t="s">
        <v>93</v>
      </c>
      <c r="H13" s="312"/>
      <c r="I13" s="313"/>
      <c r="J13" s="908"/>
      <c r="K13" s="470"/>
      <c r="L13" s="314"/>
      <c r="M13" s="315"/>
      <c r="N13" s="315"/>
      <c r="O13" s="315"/>
      <c r="P13" s="889"/>
      <c r="Q13" s="873" t="str">
        <f>C13&amp;D13</f>
        <v>1(1)</v>
      </c>
      <c r="R13" s="75" t="s">
        <v>94</v>
      </c>
      <c r="S13" s="62">
        <f>COUNTIF(I13,"?*")</f>
        <v>0</v>
      </c>
      <c r="T13" s="62">
        <f>COUNTIF(J13,"?*")</f>
        <v>0</v>
      </c>
      <c r="U13" s="62">
        <f>COUNTIF(K13,"?*")</f>
        <v>0</v>
      </c>
      <c r="V13" s="62">
        <f>IF(OR(S13=1,U13=1),1,0)</f>
        <v>0</v>
      </c>
      <c r="W13" s="62">
        <f>IF(V13=0,0,V13-T13)</f>
        <v>0</v>
      </c>
      <c r="X13" s="63" t="str">
        <f t="shared" ref="X13:X21" si="0">IF(I13="○",X12&amp;$Q13&amp;$M13&amp;"　",X12)</f>
        <v>　</v>
      </c>
      <c r="Y13" s="64" t="str">
        <f>IF(K13="○",Y12&amp;$Q13&amp;$M13&amp;"　",Y12)</f>
        <v>　</v>
      </c>
      <c r="Z13" s="64">
        <f>COUNTIF(H13:K13,"?*")</f>
        <v>0</v>
      </c>
    </row>
    <row r="14" spans="1:26" s="58" customFormat="1" ht="24" customHeight="1">
      <c r="A14" s="49">
        <f>IF(V14=0,0,SUM(V$13:V14))</f>
        <v>0</v>
      </c>
      <c r="B14" s="49">
        <f>IF(W14=0,0,SUM(W$13:W14))</f>
        <v>0</v>
      </c>
      <c r="C14" s="50">
        <v>1</v>
      </c>
      <c r="D14" s="316" t="s">
        <v>95</v>
      </c>
      <c r="E14" s="1326" t="s">
        <v>96</v>
      </c>
      <c r="F14" s="1325"/>
      <c r="G14" s="894" t="s">
        <v>97</v>
      </c>
      <c r="H14" s="317"/>
      <c r="I14" s="318"/>
      <c r="J14" s="318"/>
      <c r="K14" s="471"/>
      <c r="L14" s="319"/>
      <c r="M14" s="320"/>
      <c r="N14" s="320"/>
      <c r="O14" s="320"/>
      <c r="P14" s="890"/>
      <c r="Q14" s="873" t="str">
        <f t="shared" ref="Q14:Q66" si="1">C14&amp;D14</f>
        <v>1(2)</v>
      </c>
      <c r="R14" s="76" t="s">
        <v>98</v>
      </c>
      <c r="S14" s="62">
        <f t="shared" ref="S14:S77" si="2">COUNTIF(I14,"?*")</f>
        <v>0</v>
      </c>
      <c r="T14" s="62">
        <f t="shared" ref="T14:T77" si="3">COUNTIF(J14,"?*")</f>
        <v>0</v>
      </c>
      <c r="U14" s="62">
        <f t="shared" ref="U14:U77" si="4">COUNTIF(K14,"?*")</f>
        <v>0</v>
      </c>
      <c r="V14" s="62">
        <f t="shared" ref="V14:V77" si="5">IF(OR(S14=1,U14=1),1,0)</f>
        <v>0</v>
      </c>
      <c r="W14" s="62">
        <f t="shared" ref="W14:W77" si="6">IF(V14=0,0,V14-T14)</f>
        <v>0</v>
      </c>
      <c r="X14" s="63" t="str">
        <f t="shared" si="0"/>
        <v>　</v>
      </c>
      <c r="Y14" s="66" t="str">
        <f t="shared" ref="Y14:Y77" si="7">IF(K14="○",Y13&amp;$Q14&amp;$M14&amp;"　",Y13)</f>
        <v>　</v>
      </c>
      <c r="Z14" s="66">
        <f t="shared" ref="Z14:Z77" si="8">COUNTIF(H14:K14,"?*")</f>
        <v>0</v>
      </c>
    </row>
    <row r="15" spans="1:26" s="58" customFormat="1" ht="24" customHeight="1">
      <c r="A15" s="49">
        <f>IF(V15=0,0,SUM(V$13:V15))</f>
        <v>0</v>
      </c>
      <c r="B15" s="49">
        <f>IF(W15=0,0,SUM(W$13:W15))</f>
        <v>0</v>
      </c>
      <c r="C15" s="50">
        <v>1</v>
      </c>
      <c r="D15" s="316" t="s">
        <v>99</v>
      </c>
      <c r="E15" s="1326" t="s">
        <v>100</v>
      </c>
      <c r="F15" s="1326"/>
      <c r="G15" s="894" t="s">
        <v>101</v>
      </c>
      <c r="H15" s="317"/>
      <c r="I15" s="318"/>
      <c r="J15" s="318"/>
      <c r="K15" s="471"/>
      <c r="L15" s="319"/>
      <c r="M15" s="320"/>
      <c r="N15" s="320"/>
      <c r="O15" s="320"/>
      <c r="P15" s="890"/>
      <c r="Q15" s="873" t="str">
        <f t="shared" si="1"/>
        <v>1(3)</v>
      </c>
      <c r="R15" s="76" t="s">
        <v>101</v>
      </c>
      <c r="S15" s="62">
        <f t="shared" si="2"/>
        <v>0</v>
      </c>
      <c r="T15" s="62">
        <f t="shared" si="3"/>
        <v>0</v>
      </c>
      <c r="U15" s="62">
        <f t="shared" si="4"/>
        <v>0</v>
      </c>
      <c r="V15" s="62">
        <f t="shared" si="5"/>
        <v>0</v>
      </c>
      <c r="W15" s="62">
        <f t="shared" si="6"/>
        <v>0</v>
      </c>
      <c r="X15" s="63" t="str">
        <f t="shared" si="0"/>
        <v>　</v>
      </c>
      <c r="Y15" s="66" t="str">
        <f t="shared" si="7"/>
        <v>　</v>
      </c>
      <c r="Z15" s="66">
        <f t="shared" si="8"/>
        <v>0</v>
      </c>
    </row>
    <row r="16" spans="1:26" s="58" customFormat="1" ht="24" customHeight="1">
      <c r="A16" s="49">
        <f>IF(V16=0,0,SUM(V$13:V16))</f>
        <v>0</v>
      </c>
      <c r="B16" s="49">
        <f>IF(W16=0,0,SUM(W$13:W16))</f>
        <v>0</v>
      </c>
      <c r="C16" s="50">
        <v>1</v>
      </c>
      <c r="D16" s="316" t="s">
        <v>102</v>
      </c>
      <c r="E16" s="1326"/>
      <c r="F16" s="1326"/>
      <c r="G16" s="894" t="s">
        <v>103</v>
      </c>
      <c r="H16" s="317"/>
      <c r="I16" s="318"/>
      <c r="J16" s="318"/>
      <c r="K16" s="471"/>
      <c r="L16" s="319"/>
      <c r="M16" s="320"/>
      <c r="N16" s="320"/>
      <c r="O16" s="320"/>
      <c r="P16" s="890"/>
      <c r="Q16" s="873" t="str">
        <f t="shared" si="1"/>
        <v>1(4)</v>
      </c>
      <c r="R16" s="76" t="s">
        <v>104</v>
      </c>
      <c r="S16" s="62">
        <f t="shared" si="2"/>
        <v>0</v>
      </c>
      <c r="T16" s="62">
        <f t="shared" si="3"/>
        <v>0</v>
      </c>
      <c r="U16" s="62">
        <f t="shared" si="4"/>
        <v>0</v>
      </c>
      <c r="V16" s="62">
        <f t="shared" si="5"/>
        <v>0</v>
      </c>
      <c r="W16" s="62">
        <f t="shared" si="6"/>
        <v>0</v>
      </c>
      <c r="X16" s="63" t="str">
        <f t="shared" si="0"/>
        <v>　</v>
      </c>
      <c r="Y16" s="66" t="str">
        <f t="shared" si="7"/>
        <v>　</v>
      </c>
      <c r="Z16" s="66">
        <f t="shared" si="8"/>
        <v>0</v>
      </c>
    </row>
    <row r="17" spans="1:26" s="58" customFormat="1" ht="24" customHeight="1">
      <c r="A17" s="49">
        <f>IF(V17=0,0,SUM(V$13:V17))</f>
        <v>0</v>
      </c>
      <c r="B17" s="49">
        <f>IF(W17=0,0,SUM(W$13:W17))</f>
        <v>0</v>
      </c>
      <c r="C17" s="50">
        <v>1</v>
      </c>
      <c r="D17" s="316" t="s">
        <v>105</v>
      </c>
      <c r="E17" s="1326"/>
      <c r="F17" s="1326"/>
      <c r="G17" s="894" t="s">
        <v>106</v>
      </c>
      <c r="H17" s="317"/>
      <c r="I17" s="318"/>
      <c r="J17" s="909"/>
      <c r="K17" s="471"/>
      <c r="L17" s="319"/>
      <c r="M17" s="320"/>
      <c r="N17" s="320"/>
      <c r="O17" s="320"/>
      <c r="P17" s="890"/>
      <c r="Q17" s="873" t="str">
        <f t="shared" si="1"/>
        <v>1(5)</v>
      </c>
      <c r="R17" s="76" t="s">
        <v>106</v>
      </c>
      <c r="S17" s="62">
        <f t="shared" si="2"/>
        <v>0</v>
      </c>
      <c r="T17" s="62">
        <f t="shared" si="3"/>
        <v>0</v>
      </c>
      <c r="U17" s="62">
        <f t="shared" si="4"/>
        <v>0</v>
      </c>
      <c r="V17" s="62">
        <f t="shared" si="5"/>
        <v>0</v>
      </c>
      <c r="W17" s="62">
        <f t="shared" si="6"/>
        <v>0</v>
      </c>
      <c r="X17" s="63" t="str">
        <f t="shared" si="0"/>
        <v>　</v>
      </c>
      <c r="Y17" s="66" t="str">
        <f t="shared" si="7"/>
        <v>　</v>
      </c>
      <c r="Z17" s="66">
        <f t="shared" si="8"/>
        <v>0</v>
      </c>
    </row>
    <row r="18" spans="1:26" s="58" customFormat="1" ht="24" customHeight="1">
      <c r="A18" s="49">
        <f>IF(V18=0,0,SUM(V$13:V18))</f>
        <v>0</v>
      </c>
      <c r="B18" s="49">
        <f>IF(W18=0,0,SUM(W$13:W18))</f>
        <v>0</v>
      </c>
      <c r="C18" s="50">
        <v>1</v>
      </c>
      <c r="D18" s="316" t="s">
        <v>107</v>
      </c>
      <c r="E18" s="1326" t="s">
        <v>108</v>
      </c>
      <c r="F18" s="1325"/>
      <c r="G18" s="894" t="s">
        <v>109</v>
      </c>
      <c r="H18" s="317"/>
      <c r="I18" s="318"/>
      <c r="J18" s="318"/>
      <c r="K18" s="471"/>
      <c r="L18" s="319"/>
      <c r="M18" s="320"/>
      <c r="N18" s="320"/>
      <c r="O18" s="320"/>
      <c r="P18" s="890"/>
      <c r="Q18" s="873" t="str">
        <f t="shared" si="1"/>
        <v>1(6)</v>
      </c>
      <c r="R18" s="76" t="s">
        <v>110</v>
      </c>
      <c r="S18" s="62">
        <f t="shared" si="2"/>
        <v>0</v>
      </c>
      <c r="T18" s="62">
        <f t="shared" si="3"/>
        <v>0</v>
      </c>
      <c r="U18" s="62">
        <f t="shared" si="4"/>
        <v>0</v>
      </c>
      <c r="V18" s="62">
        <f t="shared" si="5"/>
        <v>0</v>
      </c>
      <c r="W18" s="62">
        <f t="shared" si="6"/>
        <v>0</v>
      </c>
      <c r="X18" s="63" t="str">
        <f t="shared" si="0"/>
        <v>　</v>
      </c>
      <c r="Y18" s="66" t="str">
        <f t="shared" si="7"/>
        <v>　</v>
      </c>
      <c r="Z18" s="66">
        <f t="shared" si="8"/>
        <v>0</v>
      </c>
    </row>
    <row r="19" spans="1:26" s="58" customFormat="1" ht="24" customHeight="1">
      <c r="A19" s="49">
        <f>IF(V19=0,0,SUM(V$13:V19))</f>
        <v>0</v>
      </c>
      <c r="B19" s="49">
        <f>IF(W19=0,0,SUM(W$13:W19))</f>
        <v>0</v>
      </c>
      <c r="C19" s="50">
        <v>1</v>
      </c>
      <c r="D19" s="316" t="s">
        <v>111</v>
      </c>
      <c r="E19" s="1325"/>
      <c r="F19" s="1325"/>
      <c r="G19" s="894" t="s">
        <v>112</v>
      </c>
      <c r="H19" s="317"/>
      <c r="I19" s="318"/>
      <c r="J19" s="909"/>
      <c r="K19" s="471"/>
      <c r="L19" s="319"/>
      <c r="M19" s="320"/>
      <c r="N19" s="320"/>
      <c r="O19" s="320"/>
      <c r="P19" s="890"/>
      <c r="Q19" s="873" t="str">
        <f t="shared" si="1"/>
        <v>1(7)</v>
      </c>
      <c r="R19" s="76" t="s">
        <v>113</v>
      </c>
      <c r="S19" s="62">
        <f t="shared" si="2"/>
        <v>0</v>
      </c>
      <c r="T19" s="62">
        <f t="shared" si="3"/>
        <v>0</v>
      </c>
      <c r="U19" s="62">
        <f t="shared" si="4"/>
        <v>0</v>
      </c>
      <c r="V19" s="62">
        <f t="shared" si="5"/>
        <v>0</v>
      </c>
      <c r="W19" s="62">
        <f t="shared" si="6"/>
        <v>0</v>
      </c>
      <c r="X19" s="63" t="str">
        <f t="shared" si="0"/>
        <v>　</v>
      </c>
      <c r="Y19" s="66" t="str">
        <f t="shared" si="7"/>
        <v>　</v>
      </c>
      <c r="Z19" s="66">
        <f t="shared" si="8"/>
        <v>0</v>
      </c>
    </row>
    <row r="20" spans="1:26" s="58" customFormat="1" ht="24" customHeight="1">
      <c r="A20" s="49">
        <f>IF(V20=0,0,SUM(V$13:V20))</f>
        <v>0</v>
      </c>
      <c r="B20" s="49">
        <f>IF(W20=0,0,SUM(W$13:W20))</f>
        <v>0</v>
      </c>
      <c r="C20" s="50">
        <v>1</v>
      </c>
      <c r="D20" s="316" t="s">
        <v>114</v>
      </c>
      <c r="E20" s="1326" t="s">
        <v>115</v>
      </c>
      <c r="F20" s="1325"/>
      <c r="G20" s="894" t="s">
        <v>116</v>
      </c>
      <c r="H20" s="317"/>
      <c r="I20" s="318"/>
      <c r="J20" s="909"/>
      <c r="K20" s="471"/>
      <c r="L20" s="319"/>
      <c r="M20" s="320"/>
      <c r="N20" s="320"/>
      <c r="O20" s="320"/>
      <c r="P20" s="890"/>
      <c r="Q20" s="873" t="str">
        <f t="shared" si="1"/>
        <v>1(8)</v>
      </c>
      <c r="R20" s="76" t="s">
        <v>116</v>
      </c>
      <c r="S20" s="62">
        <f t="shared" si="2"/>
        <v>0</v>
      </c>
      <c r="T20" s="62">
        <f t="shared" si="3"/>
        <v>0</v>
      </c>
      <c r="U20" s="62">
        <f t="shared" si="4"/>
        <v>0</v>
      </c>
      <c r="V20" s="62">
        <f t="shared" si="5"/>
        <v>0</v>
      </c>
      <c r="W20" s="62">
        <f t="shared" si="6"/>
        <v>0</v>
      </c>
      <c r="X20" s="63" t="str">
        <f t="shared" si="0"/>
        <v>　</v>
      </c>
      <c r="Y20" s="66" t="str">
        <f t="shared" si="7"/>
        <v>　</v>
      </c>
      <c r="Z20" s="66">
        <f t="shared" si="8"/>
        <v>0</v>
      </c>
    </row>
    <row r="21" spans="1:26" s="58" customFormat="1" ht="24" customHeight="1">
      <c r="A21" s="49">
        <f>IF(V21=0,0,SUM(V$13:V21))</f>
        <v>0</v>
      </c>
      <c r="B21" s="49">
        <f>IF(W21=0,0,SUM(W$13:W21))</f>
        <v>0</v>
      </c>
      <c r="C21" s="50">
        <v>1</v>
      </c>
      <c r="D21" s="321" t="s">
        <v>117</v>
      </c>
      <c r="E21" s="1363"/>
      <c r="F21" s="1363"/>
      <c r="G21" s="322" t="s">
        <v>118</v>
      </c>
      <c r="H21" s="323"/>
      <c r="I21" s="324"/>
      <c r="J21" s="910"/>
      <c r="K21" s="472"/>
      <c r="L21" s="325"/>
      <c r="M21" s="326"/>
      <c r="N21" s="326"/>
      <c r="O21" s="326"/>
      <c r="P21" s="891"/>
      <c r="Q21" s="873" t="str">
        <f t="shared" si="1"/>
        <v>1(9)</v>
      </c>
      <c r="R21" s="77" t="s">
        <v>118</v>
      </c>
      <c r="S21" s="62">
        <f t="shared" si="2"/>
        <v>0</v>
      </c>
      <c r="T21" s="62">
        <f t="shared" si="3"/>
        <v>0</v>
      </c>
      <c r="U21" s="62">
        <f t="shared" si="4"/>
        <v>0</v>
      </c>
      <c r="V21" s="62">
        <f t="shared" si="5"/>
        <v>0</v>
      </c>
      <c r="W21" s="62">
        <f t="shared" si="6"/>
        <v>0</v>
      </c>
      <c r="X21" s="484" t="str">
        <f t="shared" si="0"/>
        <v>　</v>
      </c>
      <c r="Y21" s="716" t="str">
        <f t="shared" si="7"/>
        <v>　</v>
      </c>
      <c r="Z21" s="716">
        <f t="shared" si="8"/>
        <v>0</v>
      </c>
    </row>
    <row r="22" spans="1:26" s="443" customFormat="1" ht="14" customHeight="1">
      <c r="A22" s="432">
        <f>IF(V22=0,0,SUM(V$13:V22))</f>
        <v>0</v>
      </c>
      <c r="B22" s="432">
        <f>IF(W22=0,0,SUM(W$13:W22))</f>
        <v>0</v>
      </c>
      <c r="C22" s="433">
        <v>2</v>
      </c>
      <c r="D22" s="434">
        <v>2</v>
      </c>
      <c r="E22" s="435" t="s">
        <v>119</v>
      </c>
      <c r="F22" s="436"/>
      <c r="G22" s="436"/>
      <c r="H22" s="905"/>
      <c r="I22" s="905"/>
      <c r="J22" s="905"/>
      <c r="K22" s="906"/>
      <c r="L22" s="907"/>
      <c r="M22" s="534"/>
      <c r="N22" s="534"/>
      <c r="O22" s="534"/>
      <c r="P22" s="437"/>
      <c r="Q22" s="434"/>
      <c r="R22" s="438">
        <v>2</v>
      </c>
      <c r="S22" s="439">
        <f t="shared" si="2"/>
        <v>0</v>
      </c>
      <c r="T22" s="439">
        <f t="shared" si="3"/>
        <v>0</v>
      </c>
      <c r="U22" s="439">
        <f t="shared" si="4"/>
        <v>0</v>
      </c>
      <c r="V22" s="440">
        <f t="shared" si="5"/>
        <v>0</v>
      </c>
      <c r="W22" s="440">
        <f t="shared" si="6"/>
        <v>0</v>
      </c>
      <c r="X22" s="440" t="s">
        <v>1527</v>
      </c>
      <c r="Y22" s="441" t="str">
        <f t="shared" si="7"/>
        <v>　</v>
      </c>
      <c r="Z22" s="441">
        <v>1</v>
      </c>
    </row>
    <row r="23" spans="1:26" ht="24" customHeight="1">
      <c r="A23" s="49">
        <f>IF(V23=0,0,SUM(V$13:V23))</f>
        <v>0</v>
      </c>
      <c r="B23" s="49">
        <f>IF(W23=0,0,SUM(W$13:W23))</f>
        <v>0</v>
      </c>
      <c r="C23" s="50">
        <v>2</v>
      </c>
      <c r="D23" s="311" t="s">
        <v>91</v>
      </c>
      <c r="E23" s="1324" t="s">
        <v>120</v>
      </c>
      <c r="F23" s="1368"/>
      <c r="G23" s="898" t="s">
        <v>121</v>
      </c>
      <c r="H23" s="312"/>
      <c r="I23" s="313"/>
      <c r="J23" s="908"/>
      <c r="K23" s="470"/>
      <c r="L23" s="314"/>
      <c r="M23" s="315"/>
      <c r="N23" s="315"/>
      <c r="O23" s="315"/>
      <c r="P23" s="889"/>
      <c r="Q23" s="873" t="str">
        <f t="shared" si="1"/>
        <v>2(1)</v>
      </c>
      <c r="R23" s="75" t="s">
        <v>121</v>
      </c>
      <c r="S23" s="62">
        <f t="shared" si="2"/>
        <v>0</v>
      </c>
      <c r="T23" s="62">
        <f t="shared" si="3"/>
        <v>0</v>
      </c>
      <c r="U23" s="62">
        <f t="shared" si="4"/>
        <v>0</v>
      </c>
      <c r="V23" s="62">
        <f t="shared" si="5"/>
        <v>0</v>
      </c>
      <c r="W23" s="62">
        <f t="shared" si="6"/>
        <v>0</v>
      </c>
      <c r="X23" s="897" t="str">
        <f t="shared" ref="X23:X40" si="9">IF(I23="○",X22&amp;$Q23&amp;$M23&amp;"　",X22)</f>
        <v>　</v>
      </c>
      <c r="Y23" s="64" t="str">
        <f>IF(K23="○",Y22&amp;$Q23&amp;$M23&amp;"　",Y22)</f>
        <v>　</v>
      </c>
      <c r="Z23" s="64">
        <f t="shared" si="8"/>
        <v>0</v>
      </c>
    </row>
    <row r="24" spans="1:26" ht="24" customHeight="1">
      <c r="A24" s="49">
        <f>IF(V24=0,0,SUM(V$13:V24))</f>
        <v>0</v>
      </c>
      <c r="B24" s="49">
        <f>IF(W24=0,0,SUM(W$13:W24))</f>
        <v>0</v>
      </c>
      <c r="C24" s="50">
        <v>2</v>
      </c>
      <c r="D24" s="316" t="s">
        <v>95</v>
      </c>
      <c r="E24" s="1325"/>
      <c r="F24" s="1325"/>
      <c r="G24" s="894" t="s">
        <v>122</v>
      </c>
      <c r="H24" s="317"/>
      <c r="I24" s="318"/>
      <c r="J24" s="909"/>
      <c r="K24" s="471"/>
      <c r="L24" s="319"/>
      <c r="M24" s="320"/>
      <c r="N24" s="320"/>
      <c r="O24" s="320"/>
      <c r="P24" s="890"/>
      <c r="Q24" s="873" t="str">
        <f t="shared" si="1"/>
        <v>2(2)</v>
      </c>
      <c r="R24" s="76" t="s">
        <v>122</v>
      </c>
      <c r="S24" s="65">
        <f t="shared" si="2"/>
        <v>0</v>
      </c>
      <c r="T24" s="65">
        <f t="shared" si="3"/>
        <v>0</v>
      </c>
      <c r="U24" s="65">
        <f t="shared" si="4"/>
        <v>0</v>
      </c>
      <c r="V24" s="65">
        <f t="shared" si="5"/>
        <v>0</v>
      </c>
      <c r="W24" s="62">
        <f t="shared" si="6"/>
        <v>0</v>
      </c>
      <c r="X24" s="893" t="str">
        <f t="shared" si="9"/>
        <v>　</v>
      </c>
      <c r="Y24" s="66" t="str">
        <f t="shared" si="7"/>
        <v>　</v>
      </c>
      <c r="Z24" s="66">
        <f t="shared" si="8"/>
        <v>0</v>
      </c>
    </row>
    <row r="25" spans="1:26" ht="24" customHeight="1">
      <c r="A25" s="49">
        <f>IF(V25=0,0,SUM(V$13:V25))</f>
        <v>0</v>
      </c>
      <c r="B25" s="49">
        <f>IF(W25=0,0,SUM(W$13:W25))</f>
        <v>0</v>
      </c>
      <c r="C25" s="50">
        <v>2</v>
      </c>
      <c r="D25" s="316" t="s">
        <v>99</v>
      </c>
      <c r="E25" s="1364" t="s">
        <v>123</v>
      </c>
      <c r="F25" s="1365"/>
      <c r="G25" s="894" t="s">
        <v>124</v>
      </c>
      <c r="H25" s="317"/>
      <c r="I25" s="318"/>
      <c r="J25" s="909"/>
      <c r="K25" s="471"/>
      <c r="L25" s="319"/>
      <c r="M25" s="320"/>
      <c r="N25" s="320"/>
      <c r="O25" s="320"/>
      <c r="P25" s="890"/>
      <c r="Q25" s="873" t="str">
        <f t="shared" si="1"/>
        <v>2(3)</v>
      </c>
      <c r="R25" s="76" t="s">
        <v>124</v>
      </c>
      <c r="S25" s="65">
        <f t="shared" si="2"/>
        <v>0</v>
      </c>
      <c r="T25" s="65">
        <f t="shared" si="3"/>
        <v>0</v>
      </c>
      <c r="U25" s="65">
        <f t="shared" si="4"/>
        <v>0</v>
      </c>
      <c r="V25" s="65">
        <f t="shared" si="5"/>
        <v>0</v>
      </c>
      <c r="W25" s="62">
        <f t="shared" si="6"/>
        <v>0</v>
      </c>
      <c r="X25" s="63" t="str">
        <f t="shared" si="9"/>
        <v>　</v>
      </c>
      <c r="Y25" s="66" t="str">
        <f t="shared" si="7"/>
        <v>　</v>
      </c>
      <c r="Z25" s="66">
        <f t="shared" si="8"/>
        <v>0</v>
      </c>
    </row>
    <row r="26" spans="1:26" ht="24" customHeight="1">
      <c r="A26" s="49">
        <f>IF(V26=0,0,SUM(V$13:V26))</f>
        <v>0</v>
      </c>
      <c r="B26" s="49">
        <f>IF(W26=0,0,SUM(W$13:W26))</f>
        <v>0</v>
      </c>
      <c r="C26" s="50">
        <v>2</v>
      </c>
      <c r="D26" s="316" t="s">
        <v>102</v>
      </c>
      <c r="E26" s="1365"/>
      <c r="F26" s="1365"/>
      <c r="G26" s="894" t="s">
        <v>125</v>
      </c>
      <c r="H26" s="317"/>
      <c r="I26" s="318"/>
      <c r="J26" s="909"/>
      <c r="K26" s="471"/>
      <c r="L26" s="319"/>
      <c r="M26" s="320"/>
      <c r="N26" s="320"/>
      <c r="O26" s="320"/>
      <c r="P26" s="890"/>
      <c r="Q26" s="873" t="str">
        <f t="shared" si="1"/>
        <v>2(4)</v>
      </c>
      <c r="R26" s="76" t="s">
        <v>125</v>
      </c>
      <c r="S26" s="65">
        <f t="shared" si="2"/>
        <v>0</v>
      </c>
      <c r="T26" s="65">
        <f t="shared" si="3"/>
        <v>0</v>
      </c>
      <c r="U26" s="65">
        <f t="shared" si="4"/>
        <v>0</v>
      </c>
      <c r="V26" s="65">
        <f t="shared" si="5"/>
        <v>0</v>
      </c>
      <c r="W26" s="62">
        <f t="shared" si="6"/>
        <v>0</v>
      </c>
      <c r="X26" s="63" t="str">
        <f t="shared" si="9"/>
        <v>　</v>
      </c>
      <c r="Y26" s="66" t="str">
        <f t="shared" si="7"/>
        <v>　</v>
      </c>
      <c r="Z26" s="66">
        <f t="shared" si="8"/>
        <v>0</v>
      </c>
    </row>
    <row r="27" spans="1:26" ht="24" customHeight="1">
      <c r="A27" s="49">
        <f>IF(V27=0,0,SUM(V$13:V27))</f>
        <v>0</v>
      </c>
      <c r="B27" s="49">
        <f>IF(W27=0,0,SUM(W$13:W27))</f>
        <v>0</v>
      </c>
      <c r="C27" s="50">
        <v>2</v>
      </c>
      <c r="D27" s="316" t="s">
        <v>105</v>
      </c>
      <c r="E27" s="1323" t="s">
        <v>126</v>
      </c>
      <c r="F27" s="1326" t="s">
        <v>127</v>
      </c>
      <c r="G27" s="894" t="s">
        <v>128</v>
      </c>
      <c r="H27" s="317"/>
      <c r="I27" s="318"/>
      <c r="J27" s="318"/>
      <c r="K27" s="471"/>
      <c r="L27" s="319"/>
      <c r="M27" s="320"/>
      <c r="N27" s="320"/>
      <c r="O27" s="320"/>
      <c r="P27" s="890"/>
      <c r="Q27" s="873" t="str">
        <f t="shared" si="1"/>
        <v>2(5)</v>
      </c>
      <c r="R27" s="76" t="s">
        <v>128</v>
      </c>
      <c r="S27" s="65">
        <f t="shared" si="2"/>
        <v>0</v>
      </c>
      <c r="T27" s="65">
        <f t="shared" si="3"/>
        <v>0</v>
      </c>
      <c r="U27" s="65">
        <f t="shared" si="4"/>
        <v>0</v>
      </c>
      <c r="V27" s="65">
        <f t="shared" si="5"/>
        <v>0</v>
      </c>
      <c r="W27" s="62">
        <f t="shared" si="6"/>
        <v>0</v>
      </c>
      <c r="X27" s="63" t="str">
        <f t="shared" si="9"/>
        <v>　</v>
      </c>
      <c r="Y27" s="66" t="str">
        <f t="shared" si="7"/>
        <v>　</v>
      </c>
      <c r="Z27" s="66">
        <f t="shared" si="8"/>
        <v>0</v>
      </c>
    </row>
    <row r="28" spans="1:26" ht="24" customHeight="1">
      <c r="A28" s="49">
        <f>IF(V28=0,0,SUM(V$13:V28))</f>
        <v>0</v>
      </c>
      <c r="B28" s="49">
        <f>IF(W28=0,0,SUM(W$13:W28))</f>
        <v>0</v>
      </c>
      <c r="C28" s="50">
        <v>2</v>
      </c>
      <c r="D28" s="316" t="s">
        <v>107</v>
      </c>
      <c r="E28" s="1323"/>
      <c r="F28" s="1325"/>
      <c r="G28" s="894" t="s">
        <v>129</v>
      </c>
      <c r="H28" s="317"/>
      <c r="I28" s="318"/>
      <c r="J28" s="909"/>
      <c r="K28" s="471"/>
      <c r="L28" s="319"/>
      <c r="M28" s="320"/>
      <c r="N28" s="320"/>
      <c r="O28" s="320"/>
      <c r="P28" s="890"/>
      <c r="Q28" s="873" t="str">
        <f t="shared" si="1"/>
        <v>2(6)</v>
      </c>
      <c r="R28" s="76" t="s">
        <v>129</v>
      </c>
      <c r="S28" s="65">
        <f t="shared" si="2"/>
        <v>0</v>
      </c>
      <c r="T28" s="65">
        <f t="shared" si="3"/>
        <v>0</v>
      </c>
      <c r="U28" s="65">
        <f t="shared" si="4"/>
        <v>0</v>
      </c>
      <c r="V28" s="65">
        <f t="shared" si="5"/>
        <v>0</v>
      </c>
      <c r="W28" s="62">
        <f t="shared" si="6"/>
        <v>0</v>
      </c>
      <c r="X28" s="63" t="str">
        <f t="shared" si="9"/>
        <v>　</v>
      </c>
      <c r="Y28" s="66" t="str">
        <f t="shared" si="7"/>
        <v>　</v>
      </c>
      <c r="Z28" s="66">
        <f t="shared" si="8"/>
        <v>0</v>
      </c>
    </row>
    <row r="29" spans="1:26" ht="24" customHeight="1">
      <c r="A29" s="49">
        <f>IF(V29=0,0,SUM(V$13:V29))</f>
        <v>0</v>
      </c>
      <c r="B29" s="49">
        <f>IF(W29=0,0,SUM(W$13:W29))</f>
        <v>0</v>
      </c>
      <c r="C29" s="50">
        <v>2</v>
      </c>
      <c r="D29" s="316" t="s">
        <v>111</v>
      </c>
      <c r="E29" s="1323"/>
      <c r="F29" s="1325"/>
      <c r="G29" s="894" t="s">
        <v>130</v>
      </c>
      <c r="H29" s="317"/>
      <c r="I29" s="318"/>
      <c r="J29" s="909"/>
      <c r="K29" s="471"/>
      <c r="L29" s="319"/>
      <c r="M29" s="320"/>
      <c r="N29" s="320"/>
      <c r="O29" s="320"/>
      <c r="P29" s="890"/>
      <c r="Q29" s="873" t="str">
        <f t="shared" si="1"/>
        <v>2(7)</v>
      </c>
      <c r="R29" s="76" t="s">
        <v>130</v>
      </c>
      <c r="S29" s="65">
        <f t="shared" si="2"/>
        <v>0</v>
      </c>
      <c r="T29" s="65">
        <f t="shared" si="3"/>
        <v>0</v>
      </c>
      <c r="U29" s="65">
        <f t="shared" si="4"/>
        <v>0</v>
      </c>
      <c r="V29" s="65">
        <f t="shared" si="5"/>
        <v>0</v>
      </c>
      <c r="W29" s="62">
        <f t="shared" si="6"/>
        <v>0</v>
      </c>
      <c r="X29" s="63" t="str">
        <f t="shared" si="9"/>
        <v>　</v>
      </c>
      <c r="Y29" s="66" t="str">
        <f t="shared" si="7"/>
        <v>　</v>
      </c>
      <c r="Z29" s="66">
        <f t="shared" si="8"/>
        <v>0</v>
      </c>
    </row>
    <row r="30" spans="1:26" ht="24" customHeight="1">
      <c r="A30" s="49">
        <f>IF(V30=0,0,SUM(V$13:V30))</f>
        <v>0</v>
      </c>
      <c r="B30" s="49">
        <f>IF(W30=0,0,SUM(W$13:W30))</f>
        <v>0</v>
      </c>
      <c r="C30" s="50">
        <v>2</v>
      </c>
      <c r="D30" s="316" t="s">
        <v>114</v>
      </c>
      <c r="E30" s="1323"/>
      <c r="F30" s="1325"/>
      <c r="G30" s="894" t="s">
        <v>131</v>
      </c>
      <c r="H30" s="317"/>
      <c r="I30" s="318"/>
      <c r="J30" s="909"/>
      <c r="K30" s="471"/>
      <c r="L30" s="319"/>
      <c r="M30" s="320"/>
      <c r="N30" s="320"/>
      <c r="O30" s="320"/>
      <c r="P30" s="890"/>
      <c r="Q30" s="873" t="str">
        <f t="shared" si="1"/>
        <v>2(8)</v>
      </c>
      <c r="R30" s="76" t="s">
        <v>132</v>
      </c>
      <c r="S30" s="65">
        <f t="shared" si="2"/>
        <v>0</v>
      </c>
      <c r="T30" s="65">
        <f t="shared" si="3"/>
        <v>0</v>
      </c>
      <c r="U30" s="65">
        <f t="shared" si="4"/>
        <v>0</v>
      </c>
      <c r="V30" s="65">
        <f t="shared" si="5"/>
        <v>0</v>
      </c>
      <c r="W30" s="62">
        <f t="shared" si="6"/>
        <v>0</v>
      </c>
      <c r="X30" s="63" t="str">
        <f t="shared" si="9"/>
        <v>　</v>
      </c>
      <c r="Y30" s="66" t="str">
        <f t="shared" si="7"/>
        <v>　</v>
      </c>
      <c r="Z30" s="66">
        <f t="shared" si="8"/>
        <v>0</v>
      </c>
    </row>
    <row r="31" spans="1:26" ht="24" customHeight="1">
      <c r="A31" s="49">
        <f>IF(V31=0,0,SUM(V$13:V31))</f>
        <v>0</v>
      </c>
      <c r="B31" s="49">
        <f>IF(W31=0,0,SUM(W$13:W31))</f>
        <v>0</v>
      </c>
      <c r="C31" s="50">
        <v>2</v>
      </c>
      <c r="D31" s="316" t="s">
        <v>117</v>
      </c>
      <c r="E31" s="1323"/>
      <c r="F31" s="1325"/>
      <c r="G31" s="894" t="s">
        <v>133</v>
      </c>
      <c r="H31" s="317"/>
      <c r="I31" s="318"/>
      <c r="J31" s="909"/>
      <c r="K31" s="471"/>
      <c r="L31" s="319"/>
      <c r="M31" s="320"/>
      <c r="N31" s="320"/>
      <c r="O31" s="320"/>
      <c r="P31" s="890"/>
      <c r="Q31" s="873" t="str">
        <f t="shared" si="1"/>
        <v>2(9)</v>
      </c>
      <c r="R31" s="76" t="s">
        <v>134</v>
      </c>
      <c r="S31" s="65">
        <f t="shared" si="2"/>
        <v>0</v>
      </c>
      <c r="T31" s="65">
        <f t="shared" si="3"/>
        <v>0</v>
      </c>
      <c r="U31" s="65">
        <f t="shared" si="4"/>
        <v>0</v>
      </c>
      <c r="V31" s="65">
        <f t="shared" si="5"/>
        <v>0</v>
      </c>
      <c r="W31" s="62">
        <f t="shared" si="6"/>
        <v>0</v>
      </c>
      <c r="X31" s="63" t="str">
        <f t="shared" si="9"/>
        <v>　</v>
      </c>
      <c r="Y31" s="66" t="str">
        <f t="shared" si="7"/>
        <v>　</v>
      </c>
      <c r="Z31" s="66">
        <f t="shared" si="8"/>
        <v>0</v>
      </c>
    </row>
    <row r="32" spans="1:26" ht="24" customHeight="1">
      <c r="A32" s="49">
        <f>IF(V32=0,0,SUM(V$13:V32))</f>
        <v>0</v>
      </c>
      <c r="B32" s="49">
        <f>IF(W32=0,0,SUM(W$13:W32))</f>
        <v>0</v>
      </c>
      <c r="C32" s="50">
        <v>2</v>
      </c>
      <c r="D32" s="329" t="s">
        <v>135</v>
      </c>
      <c r="E32" s="1323"/>
      <c r="F32" s="1325"/>
      <c r="G32" s="894" t="s">
        <v>136</v>
      </c>
      <c r="H32" s="317"/>
      <c r="I32" s="318"/>
      <c r="J32" s="909"/>
      <c r="K32" s="471"/>
      <c r="L32" s="319"/>
      <c r="M32" s="320"/>
      <c r="N32" s="320"/>
      <c r="O32" s="320"/>
      <c r="P32" s="890"/>
      <c r="Q32" s="873" t="str">
        <f t="shared" si="1"/>
        <v>2(10)</v>
      </c>
      <c r="R32" s="76" t="s">
        <v>137</v>
      </c>
      <c r="S32" s="65">
        <f t="shared" si="2"/>
        <v>0</v>
      </c>
      <c r="T32" s="65">
        <f t="shared" si="3"/>
        <v>0</v>
      </c>
      <c r="U32" s="65">
        <f t="shared" si="4"/>
        <v>0</v>
      </c>
      <c r="V32" s="65">
        <f t="shared" si="5"/>
        <v>0</v>
      </c>
      <c r="W32" s="62">
        <f t="shared" si="6"/>
        <v>0</v>
      </c>
      <c r="X32" s="63" t="str">
        <f t="shared" si="9"/>
        <v>　</v>
      </c>
      <c r="Y32" s="66" t="str">
        <f t="shared" si="7"/>
        <v>　</v>
      </c>
      <c r="Z32" s="66">
        <f t="shared" si="8"/>
        <v>0</v>
      </c>
    </row>
    <row r="33" spans="1:26" s="68" customFormat="1" ht="24" customHeight="1">
      <c r="A33" s="49">
        <f>IF(V33=0,0,SUM(V$13:V33))</f>
        <v>0</v>
      </c>
      <c r="B33" s="49">
        <f>IF(W33=0,0,SUM(W$13:W33))</f>
        <v>0</v>
      </c>
      <c r="C33" s="50">
        <v>2</v>
      </c>
      <c r="D33" s="316" t="s">
        <v>138</v>
      </c>
      <c r="E33" s="1323"/>
      <c r="F33" s="1326" t="s">
        <v>139</v>
      </c>
      <c r="G33" s="894" t="s">
        <v>140</v>
      </c>
      <c r="H33" s="330" t="str">
        <f>IF(H1Cタイル無=TRUE,"─",IF(AND(H1Cタイル判定年数="OK",OR(H1Cタイル判定打診="OK",H1C部分打診特記=TRUE)),"○",""))</f>
        <v/>
      </c>
      <c r="I33" s="331" t="str">
        <f>IF(AND(H33="",OR(H1Cタイル判定打診="NG",H1Cタイル判定年数="NG",AND(H1C全面打診NG=TRUE,H1Cタイル改修完了=FALSE))),"○","")</f>
        <v/>
      </c>
      <c r="J33" s="711"/>
      <c r="K33" s="712" t="str">
        <f>IF(OR(H33="─",I33="○"),"",IF(OR(H1C部分打診特記=TRUE,H1Cタイル10から13年=TRUE),"○",""))</f>
        <v/>
      </c>
      <c r="L33" s="319"/>
      <c r="M33" s="320"/>
      <c r="N33" s="320"/>
      <c r="O33" s="320"/>
      <c r="P33" s="352" t="s">
        <v>1012</v>
      </c>
      <c r="Q33" s="873" t="str">
        <f t="shared" si="1"/>
        <v>2(11)</v>
      </c>
      <c r="R33" s="76" t="s">
        <v>454</v>
      </c>
      <c r="S33" s="65">
        <f t="shared" si="2"/>
        <v>0</v>
      </c>
      <c r="T33" s="65">
        <f t="shared" si="3"/>
        <v>0</v>
      </c>
      <c r="U33" s="65">
        <f t="shared" si="4"/>
        <v>0</v>
      </c>
      <c r="V33" s="65">
        <f t="shared" si="5"/>
        <v>0</v>
      </c>
      <c r="W33" s="62">
        <f t="shared" si="6"/>
        <v>0</v>
      </c>
      <c r="X33" s="63" t="str">
        <f t="shared" si="9"/>
        <v>　</v>
      </c>
      <c r="Y33" s="66" t="str">
        <f t="shared" si="7"/>
        <v>　</v>
      </c>
      <c r="Z33" s="66">
        <f t="shared" si="8"/>
        <v>0</v>
      </c>
    </row>
    <row r="34" spans="1:26" ht="24" customHeight="1">
      <c r="A34" s="49">
        <f>IF(V34=0,0,SUM(V$13:V34))</f>
        <v>0</v>
      </c>
      <c r="B34" s="49">
        <f>IF(W34=0,0,SUM(W$13:W34))</f>
        <v>0</v>
      </c>
      <c r="C34" s="50">
        <v>2</v>
      </c>
      <c r="D34" s="316" t="s">
        <v>141</v>
      </c>
      <c r="E34" s="1323"/>
      <c r="F34" s="1325"/>
      <c r="G34" s="894" t="s">
        <v>142</v>
      </c>
      <c r="H34" s="317"/>
      <c r="I34" s="318"/>
      <c r="J34" s="909"/>
      <c r="K34" s="471"/>
      <c r="L34" s="319"/>
      <c r="M34" s="320"/>
      <c r="N34" s="320"/>
      <c r="O34" s="320"/>
      <c r="P34" s="353" t="s">
        <v>1138</v>
      </c>
      <c r="Q34" s="873" t="str">
        <f t="shared" si="1"/>
        <v>2(12)</v>
      </c>
      <c r="R34" s="76" t="s">
        <v>142</v>
      </c>
      <c r="S34" s="65">
        <f t="shared" si="2"/>
        <v>0</v>
      </c>
      <c r="T34" s="65">
        <f t="shared" si="3"/>
        <v>0</v>
      </c>
      <c r="U34" s="65">
        <f t="shared" si="4"/>
        <v>0</v>
      </c>
      <c r="V34" s="65">
        <f t="shared" si="5"/>
        <v>0</v>
      </c>
      <c r="W34" s="62">
        <f t="shared" si="6"/>
        <v>0</v>
      </c>
      <c r="X34" s="63" t="str">
        <f t="shared" si="9"/>
        <v>　</v>
      </c>
      <c r="Y34" s="66" t="str">
        <f t="shared" si="7"/>
        <v>　</v>
      </c>
      <c r="Z34" s="66">
        <f t="shared" si="8"/>
        <v>0</v>
      </c>
    </row>
    <row r="35" spans="1:26" ht="24" customHeight="1">
      <c r="A35" s="49">
        <f>IF(V35=0,0,SUM(V$13:V35))</f>
        <v>0</v>
      </c>
      <c r="B35" s="49">
        <f>IF(W35=0,0,SUM(W$13:W35))</f>
        <v>0</v>
      </c>
      <c r="C35" s="50">
        <v>2</v>
      </c>
      <c r="D35" s="316" t="s">
        <v>143</v>
      </c>
      <c r="E35" s="1323"/>
      <c r="F35" s="1325"/>
      <c r="G35" s="894" t="s">
        <v>144</v>
      </c>
      <c r="H35" s="317"/>
      <c r="I35" s="318"/>
      <c r="J35" s="909"/>
      <c r="K35" s="471"/>
      <c r="L35" s="319"/>
      <c r="M35" s="320"/>
      <c r="N35" s="320"/>
      <c r="O35" s="320"/>
      <c r="P35" s="890"/>
      <c r="Q35" s="873" t="str">
        <f t="shared" si="1"/>
        <v>2(13)</v>
      </c>
      <c r="R35" s="76" t="s">
        <v>144</v>
      </c>
      <c r="S35" s="65">
        <f t="shared" si="2"/>
        <v>0</v>
      </c>
      <c r="T35" s="65">
        <f t="shared" si="3"/>
        <v>0</v>
      </c>
      <c r="U35" s="65">
        <f t="shared" si="4"/>
        <v>0</v>
      </c>
      <c r="V35" s="65">
        <f t="shared" si="5"/>
        <v>0</v>
      </c>
      <c r="W35" s="62">
        <f t="shared" si="6"/>
        <v>0</v>
      </c>
      <c r="X35" s="63" t="str">
        <f t="shared" si="9"/>
        <v>　</v>
      </c>
      <c r="Y35" s="66" t="str">
        <f t="shared" si="7"/>
        <v>　</v>
      </c>
      <c r="Z35" s="66">
        <f t="shared" si="8"/>
        <v>0</v>
      </c>
    </row>
    <row r="36" spans="1:26" ht="24" customHeight="1">
      <c r="A36" s="49">
        <f>IF(V36=0,0,SUM(V$13:V36))</f>
        <v>0</v>
      </c>
      <c r="B36" s="49">
        <f>IF(W36=0,0,SUM(W$13:W36))</f>
        <v>0</v>
      </c>
      <c r="C36" s="50">
        <v>2</v>
      </c>
      <c r="D36" s="316" t="s">
        <v>145</v>
      </c>
      <c r="E36" s="1323"/>
      <c r="F36" s="1367"/>
      <c r="G36" s="894" t="s">
        <v>146</v>
      </c>
      <c r="H36" s="317"/>
      <c r="I36" s="318"/>
      <c r="J36" s="909"/>
      <c r="K36" s="471"/>
      <c r="L36" s="319"/>
      <c r="M36" s="320"/>
      <c r="N36" s="320"/>
      <c r="O36" s="320"/>
      <c r="P36" s="890"/>
      <c r="Q36" s="873" t="str">
        <f t="shared" si="1"/>
        <v>2(14)</v>
      </c>
      <c r="R36" s="76" t="s">
        <v>146</v>
      </c>
      <c r="S36" s="65">
        <f t="shared" si="2"/>
        <v>0</v>
      </c>
      <c r="T36" s="65">
        <f t="shared" si="3"/>
        <v>0</v>
      </c>
      <c r="U36" s="65">
        <f t="shared" si="4"/>
        <v>0</v>
      </c>
      <c r="V36" s="65">
        <f t="shared" si="5"/>
        <v>0</v>
      </c>
      <c r="W36" s="62">
        <f t="shared" si="6"/>
        <v>0</v>
      </c>
      <c r="X36" s="63" t="str">
        <f t="shared" si="9"/>
        <v>　</v>
      </c>
      <c r="Y36" s="66" t="str">
        <f t="shared" si="7"/>
        <v>　</v>
      </c>
      <c r="Z36" s="66">
        <f t="shared" si="8"/>
        <v>0</v>
      </c>
    </row>
    <row r="37" spans="1:26" ht="24" customHeight="1">
      <c r="A37" s="49">
        <f>IF(V37=0,0,SUM(V$13:V37))</f>
        <v>0</v>
      </c>
      <c r="B37" s="49">
        <f>IF(W37=0,0,SUM(W$13:W37))</f>
        <v>0</v>
      </c>
      <c r="C37" s="50">
        <v>2</v>
      </c>
      <c r="D37" s="316" t="s">
        <v>147</v>
      </c>
      <c r="E37" s="1323"/>
      <c r="F37" s="1326" t="s">
        <v>148</v>
      </c>
      <c r="G37" s="894" t="s">
        <v>149</v>
      </c>
      <c r="H37" s="317"/>
      <c r="I37" s="318"/>
      <c r="J37" s="909"/>
      <c r="K37" s="471"/>
      <c r="L37" s="319"/>
      <c r="M37" s="320"/>
      <c r="N37" s="320"/>
      <c r="O37" s="320"/>
      <c r="P37" s="890"/>
      <c r="Q37" s="873" t="str">
        <f t="shared" si="1"/>
        <v>2(15)</v>
      </c>
      <c r="R37" s="76" t="s">
        <v>149</v>
      </c>
      <c r="S37" s="65">
        <f t="shared" si="2"/>
        <v>0</v>
      </c>
      <c r="T37" s="65">
        <f t="shared" si="3"/>
        <v>0</v>
      </c>
      <c r="U37" s="65">
        <f t="shared" si="4"/>
        <v>0</v>
      </c>
      <c r="V37" s="65">
        <f t="shared" si="5"/>
        <v>0</v>
      </c>
      <c r="W37" s="62">
        <f t="shared" si="6"/>
        <v>0</v>
      </c>
      <c r="X37" s="63" t="str">
        <f t="shared" si="9"/>
        <v>　</v>
      </c>
      <c r="Y37" s="66" t="str">
        <f t="shared" si="7"/>
        <v>　</v>
      </c>
      <c r="Z37" s="66">
        <f t="shared" si="8"/>
        <v>0</v>
      </c>
    </row>
    <row r="38" spans="1:26" ht="24" customHeight="1">
      <c r="A38" s="49">
        <f>IF(V38=0,0,SUM(V$13:V38))</f>
        <v>0</v>
      </c>
      <c r="B38" s="49">
        <f>IF(W38=0,0,SUM(W$13:W38))</f>
        <v>0</v>
      </c>
      <c r="C38" s="50">
        <v>2</v>
      </c>
      <c r="D38" s="316" t="s">
        <v>150</v>
      </c>
      <c r="E38" s="1323"/>
      <c r="F38" s="1325"/>
      <c r="G38" s="894" t="s">
        <v>151</v>
      </c>
      <c r="H38" s="317"/>
      <c r="I38" s="318"/>
      <c r="J38" s="318"/>
      <c r="K38" s="471"/>
      <c r="L38" s="319"/>
      <c r="M38" s="320"/>
      <c r="N38" s="320"/>
      <c r="O38" s="320"/>
      <c r="P38" s="890" t="s">
        <v>701</v>
      </c>
      <c r="Q38" s="873" t="str">
        <f t="shared" si="1"/>
        <v>2(16)</v>
      </c>
      <c r="R38" s="76" t="s">
        <v>151</v>
      </c>
      <c r="S38" s="65">
        <f t="shared" si="2"/>
        <v>0</v>
      </c>
      <c r="T38" s="65">
        <f t="shared" si="3"/>
        <v>0</v>
      </c>
      <c r="U38" s="65">
        <f t="shared" si="4"/>
        <v>0</v>
      </c>
      <c r="V38" s="65">
        <f t="shared" si="5"/>
        <v>0</v>
      </c>
      <c r="W38" s="62">
        <f t="shared" si="6"/>
        <v>0</v>
      </c>
      <c r="X38" s="63" t="str">
        <f t="shared" si="9"/>
        <v>　</v>
      </c>
      <c r="Y38" s="66" t="str">
        <f t="shared" si="7"/>
        <v>　</v>
      </c>
      <c r="Z38" s="66">
        <f t="shared" si="8"/>
        <v>0</v>
      </c>
    </row>
    <row r="39" spans="1:26" ht="24" customHeight="1">
      <c r="A39" s="49">
        <f>IF(V39=0,0,SUM(V$13:V39))</f>
        <v>0</v>
      </c>
      <c r="B39" s="49">
        <f>IF(W39=0,0,SUM(W$13:W39))</f>
        <v>0</v>
      </c>
      <c r="C39" s="50">
        <v>2</v>
      </c>
      <c r="D39" s="316" t="s">
        <v>152</v>
      </c>
      <c r="E39" s="1323"/>
      <c r="F39" s="1326" t="s">
        <v>153</v>
      </c>
      <c r="G39" s="894" t="s">
        <v>154</v>
      </c>
      <c r="H39" s="317"/>
      <c r="I39" s="318"/>
      <c r="J39" s="909"/>
      <c r="K39" s="471"/>
      <c r="L39" s="319"/>
      <c r="M39" s="320"/>
      <c r="N39" s="320"/>
      <c r="O39" s="320"/>
      <c r="P39" s="890"/>
      <c r="Q39" s="873" t="str">
        <f t="shared" si="1"/>
        <v>2(17)</v>
      </c>
      <c r="R39" s="76" t="s">
        <v>155</v>
      </c>
      <c r="S39" s="65">
        <f t="shared" si="2"/>
        <v>0</v>
      </c>
      <c r="T39" s="65">
        <f t="shared" si="3"/>
        <v>0</v>
      </c>
      <c r="U39" s="65">
        <f t="shared" si="4"/>
        <v>0</v>
      </c>
      <c r="V39" s="65">
        <f t="shared" si="5"/>
        <v>0</v>
      </c>
      <c r="W39" s="62">
        <f t="shared" si="6"/>
        <v>0</v>
      </c>
      <c r="X39" s="63" t="str">
        <f t="shared" si="9"/>
        <v>　</v>
      </c>
      <c r="Y39" s="66" t="str">
        <f t="shared" si="7"/>
        <v>　</v>
      </c>
      <c r="Z39" s="66">
        <f t="shared" si="8"/>
        <v>0</v>
      </c>
    </row>
    <row r="40" spans="1:26" ht="24" customHeight="1">
      <c r="A40" s="49">
        <f>IF(V40=0,0,SUM(V$13:V40))</f>
        <v>0</v>
      </c>
      <c r="B40" s="49">
        <f>IF(W40=0,0,SUM(W$13:W40))</f>
        <v>0</v>
      </c>
      <c r="C40" s="50">
        <v>2</v>
      </c>
      <c r="D40" s="321" t="s">
        <v>156</v>
      </c>
      <c r="E40" s="1366"/>
      <c r="F40" s="1363"/>
      <c r="G40" s="322" t="s">
        <v>157</v>
      </c>
      <c r="H40" s="323"/>
      <c r="I40" s="324"/>
      <c r="J40" s="911"/>
      <c r="K40" s="472"/>
      <c r="L40" s="325"/>
      <c r="M40" s="326"/>
      <c r="N40" s="326"/>
      <c r="O40" s="326"/>
      <c r="P40" s="891"/>
      <c r="Q40" s="873" t="str">
        <f t="shared" si="1"/>
        <v>2(18)</v>
      </c>
      <c r="R40" s="77" t="s">
        <v>158</v>
      </c>
      <c r="S40" s="67">
        <f t="shared" si="2"/>
        <v>0</v>
      </c>
      <c r="T40" s="67">
        <f t="shared" si="3"/>
        <v>0</v>
      </c>
      <c r="U40" s="67">
        <f t="shared" si="4"/>
        <v>0</v>
      </c>
      <c r="V40" s="67">
        <f t="shared" si="5"/>
        <v>0</v>
      </c>
      <c r="W40" s="62">
        <f t="shared" si="6"/>
        <v>0</v>
      </c>
      <c r="X40" s="484" t="str">
        <f t="shared" si="9"/>
        <v>　</v>
      </c>
      <c r="Y40" s="716" t="str">
        <f t="shared" si="7"/>
        <v>　</v>
      </c>
      <c r="Z40" s="716">
        <f t="shared" si="8"/>
        <v>0</v>
      </c>
    </row>
    <row r="41" spans="1:26" s="442" customFormat="1" ht="14" customHeight="1">
      <c r="A41" s="432">
        <f>IF(V41=0,0,SUM(V$13:V41))</f>
        <v>0</v>
      </c>
      <c r="B41" s="432">
        <f>IF(W41=0,0,SUM(W$13:W41))</f>
        <v>0</v>
      </c>
      <c r="C41" s="433">
        <v>3</v>
      </c>
      <c r="D41" s="434">
        <v>3</v>
      </c>
      <c r="E41" s="435" t="s">
        <v>159</v>
      </c>
      <c r="F41" s="436"/>
      <c r="G41" s="436"/>
      <c r="H41" s="905"/>
      <c r="I41" s="905"/>
      <c r="J41" s="905"/>
      <c r="K41" s="906"/>
      <c r="L41" s="907"/>
      <c r="M41" s="534"/>
      <c r="N41" s="534"/>
      <c r="O41" s="534"/>
      <c r="P41" s="444"/>
      <c r="Q41" s="434"/>
      <c r="R41" s="438">
        <v>3</v>
      </c>
      <c r="S41" s="439">
        <f t="shared" si="2"/>
        <v>0</v>
      </c>
      <c r="T41" s="439">
        <f t="shared" si="3"/>
        <v>0</v>
      </c>
      <c r="U41" s="439">
        <f t="shared" si="4"/>
        <v>0</v>
      </c>
      <c r="V41" s="440">
        <f t="shared" si="5"/>
        <v>0</v>
      </c>
      <c r="W41" s="440">
        <f t="shared" si="6"/>
        <v>0</v>
      </c>
      <c r="X41" s="440" t="s">
        <v>1527</v>
      </c>
      <c r="Y41" s="441" t="str">
        <f t="shared" si="7"/>
        <v>　</v>
      </c>
      <c r="Z41" s="441">
        <v>1</v>
      </c>
    </row>
    <row r="42" spans="1:26" ht="24" customHeight="1">
      <c r="A42" s="49">
        <f>IF(V42=0,0,SUM(V$13:V42))</f>
        <v>0</v>
      </c>
      <c r="B42" s="49">
        <f>IF(W42=0,0,SUM(W$13:W42))</f>
        <v>0</v>
      </c>
      <c r="C42" s="50">
        <v>3</v>
      </c>
      <c r="D42" s="311" t="s">
        <v>91</v>
      </c>
      <c r="E42" s="1324" t="s">
        <v>160</v>
      </c>
      <c r="F42" s="1368"/>
      <c r="G42" s="363" t="s">
        <v>161</v>
      </c>
      <c r="H42" s="312"/>
      <c r="I42" s="313"/>
      <c r="J42" s="908"/>
      <c r="K42" s="473"/>
      <c r="L42" s="314"/>
      <c r="M42" s="315"/>
      <c r="N42" s="315"/>
      <c r="O42" s="366"/>
      <c r="P42" s="889"/>
      <c r="Q42" s="873" t="str">
        <f t="shared" si="1"/>
        <v>3(1)</v>
      </c>
      <c r="R42" s="75" t="s">
        <v>161</v>
      </c>
      <c r="S42" s="62">
        <f t="shared" si="2"/>
        <v>0</v>
      </c>
      <c r="T42" s="62">
        <f t="shared" si="3"/>
        <v>0</v>
      </c>
      <c r="U42" s="62">
        <f t="shared" si="4"/>
        <v>0</v>
      </c>
      <c r="V42" s="62">
        <f t="shared" si="5"/>
        <v>0</v>
      </c>
      <c r="W42" s="62">
        <f t="shared" si="6"/>
        <v>0</v>
      </c>
      <c r="X42" s="63" t="str">
        <f t="shared" ref="X42:X50" si="10">IF(I42="○",X41&amp;$Q42&amp;$M42&amp;"　",X41)</f>
        <v>　</v>
      </c>
      <c r="Y42" s="64" t="str">
        <f t="shared" si="7"/>
        <v>　</v>
      </c>
      <c r="Z42" s="64">
        <f t="shared" si="8"/>
        <v>0</v>
      </c>
    </row>
    <row r="43" spans="1:26" ht="24" customHeight="1">
      <c r="A43" s="49">
        <f>IF(V43=0,0,SUM(V$13:V43))</f>
        <v>0</v>
      </c>
      <c r="B43" s="49">
        <f>IF(W43=0,0,SUM(W$13:W43))</f>
        <v>0</v>
      </c>
      <c r="C43" s="50">
        <v>3</v>
      </c>
      <c r="D43" s="316" t="s">
        <v>95</v>
      </c>
      <c r="E43" s="1326" t="s">
        <v>1692</v>
      </c>
      <c r="F43" s="1325"/>
      <c r="G43" s="364" t="s">
        <v>162</v>
      </c>
      <c r="H43" s="317"/>
      <c r="I43" s="318"/>
      <c r="J43" s="909"/>
      <c r="K43" s="474"/>
      <c r="L43" s="319"/>
      <c r="M43" s="320"/>
      <c r="N43" s="320"/>
      <c r="O43" s="367"/>
      <c r="P43" s="890"/>
      <c r="Q43" s="873" t="str">
        <f t="shared" si="1"/>
        <v>3(2)</v>
      </c>
      <c r="R43" s="76" t="s">
        <v>162</v>
      </c>
      <c r="S43" s="65">
        <f t="shared" si="2"/>
        <v>0</v>
      </c>
      <c r="T43" s="65">
        <f t="shared" si="3"/>
        <v>0</v>
      </c>
      <c r="U43" s="65">
        <f t="shared" si="4"/>
        <v>0</v>
      </c>
      <c r="V43" s="65">
        <f t="shared" si="5"/>
        <v>0</v>
      </c>
      <c r="W43" s="62">
        <f t="shared" si="6"/>
        <v>0</v>
      </c>
      <c r="X43" s="63" t="str">
        <f t="shared" si="10"/>
        <v>　</v>
      </c>
      <c r="Y43" s="66" t="str">
        <f t="shared" si="7"/>
        <v>　</v>
      </c>
      <c r="Z43" s="66">
        <f t="shared" si="8"/>
        <v>0</v>
      </c>
    </row>
    <row r="44" spans="1:26" ht="24" customHeight="1">
      <c r="A44" s="49">
        <f>IF(V44=0,0,SUM(V$13:V44))</f>
        <v>0</v>
      </c>
      <c r="B44" s="49">
        <f>IF(W44=0,0,SUM(W$13:W44))</f>
        <v>0</v>
      </c>
      <c r="C44" s="50">
        <v>3</v>
      </c>
      <c r="D44" s="316" t="s">
        <v>99</v>
      </c>
      <c r="E44" s="1325"/>
      <c r="F44" s="1325"/>
      <c r="G44" s="364" t="s">
        <v>163</v>
      </c>
      <c r="H44" s="317"/>
      <c r="I44" s="318"/>
      <c r="J44" s="909"/>
      <c r="K44" s="474"/>
      <c r="L44" s="319"/>
      <c r="M44" s="320"/>
      <c r="N44" s="320"/>
      <c r="O44" s="367"/>
      <c r="P44" s="890"/>
      <c r="Q44" s="873" t="str">
        <f t="shared" si="1"/>
        <v>3(3)</v>
      </c>
      <c r="R44" s="76" t="s">
        <v>163</v>
      </c>
      <c r="S44" s="65">
        <f t="shared" si="2"/>
        <v>0</v>
      </c>
      <c r="T44" s="65">
        <f t="shared" si="3"/>
        <v>0</v>
      </c>
      <c r="U44" s="65">
        <f t="shared" si="4"/>
        <v>0</v>
      </c>
      <c r="V44" s="65">
        <f t="shared" si="5"/>
        <v>0</v>
      </c>
      <c r="W44" s="62">
        <f t="shared" si="6"/>
        <v>0</v>
      </c>
      <c r="X44" s="63" t="str">
        <f t="shared" si="10"/>
        <v>　</v>
      </c>
      <c r="Y44" s="66" t="str">
        <f t="shared" si="7"/>
        <v>　</v>
      </c>
      <c r="Z44" s="66">
        <f t="shared" si="8"/>
        <v>0</v>
      </c>
    </row>
    <row r="45" spans="1:26" ht="24" customHeight="1">
      <c r="A45" s="49">
        <f>IF(V45=0,0,SUM(V$13:V45))</f>
        <v>0</v>
      </c>
      <c r="B45" s="49">
        <f>IF(W45=0,0,SUM(W$13:W45))</f>
        <v>0</v>
      </c>
      <c r="C45" s="50">
        <v>3</v>
      </c>
      <c r="D45" s="316" t="s">
        <v>102</v>
      </c>
      <c r="E45" s="1325"/>
      <c r="F45" s="1325"/>
      <c r="G45" s="364" t="s">
        <v>164</v>
      </c>
      <c r="H45" s="317"/>
      <c r="I45" s="318"/>
      <c r="J45" s="909"/>
      <c r="K45" s="474"/>
      <c r="L45" s="319"/>
      <c r="M45" s="320"/>
      <c r="N45" s="320"/>
      <c r="O45" s="367"/>
      <c r="P45" s="890"/>
      <c r="Q45" s="873" t="str">
        <f t="shared" si="1"/>
        <v>3(4)</v>
      </c>
      <c r="R45" s="76" t="s">
        <v>164</v>
      </c>
      <c r="S45" s="65">
        <f t="shared" si="2"/>
        <v>0</v>
      </c>
      <c r="T45" s="65">
        <f t="shared" si="3"/>
        <v>0</v>
      </c>
      <c r="U45" s="65">
        <f t="shared" si="4"/>
        <v>0</v>
      </c>
      <c r="V45" s="65">
        <f t="shared" si="5"/>
        <v>0</v>
      </c>
      <c r="W45" s="62">
        <f t="shared" si="6"/>
        <v>0</v>
      </c>
      <c r="X45" s="63" t="str">
        <f t="shared" si="10"/>
        <v>　</v>
      </c>
      <c r="Y45" s="66" t="str">
        <f t="shared" si="7"/>
        <v>　</v>
      </c>
      <c r="Z45" s="66">
        <f t="shared" si="8"/>
        <v>0</v>
      </c>
    </row>
    <row r="46" spans="1:26" ht="24" customHeight="1">
      <c r="A46" s="49">
        <f>IF(V46=0,0,SUM(V$13:V46))</f>
        <v>0</v>
      </c>
      <c r="B46" s="49">
        <f>IF(W46=0,0,SUM(W$13:W46))</f>
        <v>0</v>
      </c>
      <c r="C46" s="50">
        <v>3</v>
      </c>
      <c r="D46" s="316" t="s">
        <v>105</v>
      </c>
      <c r="E46" s="1325"/>
      <c r="F46" s="1325"/>
      <c r="G46" s="364" t="s">
        <v>165</v>
      </c>
      <c r="H46" s="317"/>
      <c r="I46" s="318"/>
      <c r="J46" s="909"/>
      <c r="K46" s="474"/>
      <c r="L46" s="319"/>
      <c r="M46" s="320"/>
      <c r="N46" s="320"/>
      <c r="O46" s="367"/>
      <c r="P46" s="890"/>
      <c r="Q46" s="873" t="str">
        <f t="shared" si="1"/>
        <v>3(5)</v>
      </c>
      <c r="R46" s="76" t="s">
        <v>165</v>
      </c>
      <c r="S46" s="65">
        <f t="shared" si="2"/>
        <v>0</v>
      </c>
      <c r="T46" s="65">
        <f t="shared" si="3"/>
        <v>0</v>
      </c>
      <c r="U46" s="65">
        <f t="shared" si="4"/>
        <v>0</v>
      </c>
      <c r="V46" s="65">
        <f t="shared" si="5"/>
        <v>0</v>
      </c>
      <c r="W46" s="62">
        <f t="shared" si="6"/>
        <v>0</v>
      </c>
      <c r="X46" s="63" t="str">
        <f t="shared" si="10"/>
        <v>　</v>
      </c>
      <c r="Y46" s="66" t="str">
        <f t="shared" si="7"/>
        <v>　</v>
      </c>
      <c r="Z46" s="66">
        <f t="shared" si="8"/>
        <v>0</v>
      </c>
    </row>
    <row r="47" spans="1:26" ht="24" customHeight="1">
      <c r="A47" s="49">
        <f>IF(V47=0,0,SUM(V$13:V47))</f>
        <v>0</v>
      </c>
      <c r="B47" s="49">
        <f>IF(W47=0,0,SUM(W$13:W47))</f>
        <v>0</v>
      </c>
      <c r="C47" s="50">
        <v>3</v>
      </c>
      <c r="D47" s="316" t="s">
        <v>107</v>
      </c>
      <c r="E47" s="1326" t="s">
        <v>166</v>
      </c>
      <c r="F47" s="1325"/>
      <c r="G47" s="364" t="s">
        <v>167</v>
      </c>
      <c r="H47" s="317"/>
      <c r="I47" s="318"/>
      <c r="J47" s="318"/>
      <c r="K47" s="474"/>
      <c r="L47" s="319"/>
      <c r="M47" s="320"/>
      <c r="N47" s="320"/>
      <c r="O47" s="367"/>
      <c r="P47" s="890"/>
      <c r="Q47" s="873" t="str">
        <f t="shared" si="1"/>
        <v>3(6)</v>
      </c>
      <c r="R47" s="76" t="s">
        <v>167</v>
      </c>
      <c r="S47" s="65">
        <f t="shared" si="2"/>
        <v>0</v>
      </c>
      <c r="T47" s="65">
        <f t="shared" si="3"/>
        <v>0</v>
      </c>
      <c r="U47" s="65">
        <f t="shared" si="4"/>
        <v>0</v>
      </c>
      <c r="V47" s="65">
        <f t="shared" si="5"/>
        <v>0</v>
      </c>
      <c r="W47" s="62">
        <f t="shared" si="6"/>
        <v>0</v>
      </c>
      <c r="X47" s="63" t="str">
        <f t="shared" si="10"/>
        <v>　</v>
      </c>
      <c r="Y47" s="66" t="str">
        <f t="shared" si="7"/>
        <v>　</v>
      </c>
      <c r="Z47" s="66">
        <f t="shared" si="8"/>
        <v>0</v>
      </c>
    </row>
    <row r="48" spans="1:26" ht="24" customHeight="1">
      <c r="A48" s="49">
        <f>IF(V48=0,0,SUM(V$13:V48))</f>
        <v>0</v>
      </c>
      <c r="B48" s="49">
        <f>IF(W48=0,0,SUM(W$13:W48))</f>
        <v>0</v>
      </c>
      <c r="C48" s="50">
        <v>3</v>
      </c>
      <c r="D48" s="316" t="s">
        <v>111</v>
      </c>
      <c r="E48" s="1325"/>
      <c r="F48" s="1325"/>
      <c r="G48" s="364" t="s">
        <v>168</v>
      </c>
      <c r="H48" s="317"/>
      <c r="I48" s="318"/>
      <c r="J48" s="909"/>
      <c r="K48" s="474"/>
      <c r="L48" s="319"/>
      <c r="M48" s="320"/>
      <c r="N48" s="320"/>
      <c r="O48" s="367"/>
      <c r="P48" s="890"/>
      <c r="Q48" s="873" t="str">
        <f t="shared" si="1"/>
        <v>3(7)</v>
      </c>
      <c r="R48" s="76" t="s">
        <v>168</v>
      </c>
      <c r="S48" s="65">
        <f t="shared" si="2"/>
        <v>0</v>
      </c>
      <c r="T48" s="65">
        <f t="shared" si="3"/>
        <v>0</v>
      </c>
      <c r="U48" s="65">
        <f t="shared" si="4"/>
        <v>0</v>
      </c>
      <c r="V48" s="65">
        <f t="shared" si="5"/>
        <v>0</v>
      </c>
      <c r="W48" s="62">
        <f t="shared" si="6"/>
        <v>0</v>
      </c>
      <c r="X48" s="63" t="str">
        <f t="shared" si="10"/>
        <v>　</v>
      </c>
      <c r="Y48" s="66" t="str">
        <f t="shared" si="7"/>
        <v>　</v>
      </c>
      <c r="Z48" s="66">
        <f t="shared" si="8"/>
        <v>0</v>
      </c>
    </row>
    <row r="49" spans="1:26" ht="24" customHeight="1">
      <c r="A49" s="49">
        <f>IF(V49=0,0,SUM(V$13:V49))</f>
        <v>0</v>
      </c>
      <c r="B49" s="49">
        <f>IF(W49=0,0,SUM(W$13:W49))</f>
        <v>0</v>
      </c>
      <c r="C49" s="50">
        <v>3</v>
      </c>
      <c r="D49" s="316" t="s">
        <v>114</v>
      </c>
      <c r="E49" s="1327" t="s">
        <v>169</v>
      </c>
      <c r="F49" s="1367"/>
      <c r="G49" s="364" t="s">
        <v>170</v>
      </c>
      <c r="H49" s="317"/>
      <c r="I49" s="318"/>
      <c r="J49" s="909"/>
      <c r="K49" s="474"/>
      <c r="L49" s="319"/>
      <c r="M49" s="320"/>
      <c r="N49" s="320"/>
      <c r="O49" s="367"/>
      <c r="P49" s="890"/>
      <c r="Q49" s="873" t="str">
        <f t="shared" si="1"/>
        <v>3(8)</v>
      </c>
      <c r="R49" s="76" t="s">
        <v>171</v>
      </c>
      <c r="S49" s="65">
        <f t="shared" si="2"/>
        <v>0</v>
      </c>
      <c r="T49" s="65">
        <f t="shared" si="3"/>
        <v>0</v>
      </c>
      <c r="U49" s="65">
        <f t="shared" si="4"/>
        <v>0</v>
      </c>
      <c r="V49" s="65">
        <f t="shared" si="5"/>
        <v>0</v>
      </c>
      <c r="W49" s="62">
        <f t="shared" si="6"/>
        <v>0</v>
      </c>
      <c r="X49" s="63" t="str">
        <f t="shared" si="10"/>
        <v>　</v>
      </c>
      <c r="Y49" s="66" t="str">
        <f t="shared" si="7"/>
        <v>　</v>
      </c>
      <c r="Z49" s="66">
        <f t="shared" si="8"/>
        <v>0</v>
      </c>
    </row>
    <row r="50" spans="1:26" ht="24" customHeight="1">
      <c r="A50" s="49">
        <f>IF(V50=0,0,SUM(V$13:V50))</f>
        <v>0</v>
      </c>
      <c r="B50" s="49">
        <f>IF(W50=0,0,SUM(W$13:W50))</f>
        <v>0</v>
      </c>
      <c r="C50" s="50">
        <v>3</v>
      </c>
      <c r="D50" s="321" t="s">
        <v>117</v>
      </c>
      <c r="E50" s="1370"/>
      <c r="F50" s="1370"/>
      <c r="G50" s="365" t="s">
        <v>157</v>
      </c>
      <c r="H50" s="323"/>
      <c r="I50" s="324"/>
      <c r="J50" s="911"/>
      <c r="K50" s="475"/>
      <c r="L50" s="325"/>
      <c r="M50" s="326"/>
      <c r="N50" s="326"/>
      <c r="O50" s="368"/>
      <c r="P50" s="891"/>
      <c r="Q50" s="873" t="str">
        <f t="shared" si="1"/>
        <v>3(9)</v>
      </c>
      <c r="R50" s="77" t="s">
        <v>172</v>
      </c>
      <c r="S50" s="67">
        <f t="shared" si="2"/>
        <v>0</v>
      </c>
      <c r="T50" s="67">
        <f t="shared" si="3"/>
        <v>0</v>
      </c>
      <c r="U50" s="67">
        <f t="shared" si="4"/>
        <v>0</v>
      </c>
      <c r="V50" s="67">
        <f t="shared" si="5"/>
        <v>0</v>
      </c>
      <c r="W50" s="62">
        <f t="shared" si="6"/>
        <v>0</v>
      </c>
      <c r="X50" s="484" t="str">
        <f t="shared" si="10"/>
        <v>　</v>
      </c>
      <c r="Y50" s="716" t="str">
        <f t="shared" si="7"/>
        <v>　</v>
      </c>
      <c r="Z50" s="716">
        <f t="shared" si="8"/>
        <v>0</v>
      </c>
    </row>
    <row r="51" spans="1:26" s="442" customFormat="1" ht="14" customHeight="1">
      <c r="A51" s="432">
        <f>IF(V51=0,0,SUM(V$13:V51))</f>
        <v>0</v>
      </c>
      <c r="B51" s="432">
        <f>IF(W51=0,0,SUM(W$13:W51))</f>
        <v>0</v>
      </c>
      <c r="C51" s="433">
        <v>4</v>
      </c>
      <c r="D51" s="434">
        <v>4</v>
      </c>
      <c r="E51" s="435" t="s">
        <v>173</v>
      </c>
      <c r="F51" s="436"/>
      <c r="G51" s="436"/>
      <c r="H51" s="905"/>
      <c r="I51" s="905"/>
      <c r="J51" s="905"/>
      <c r="K51" s="906"/>
      <c r="L51" s="907"/>
      <c r="M51" s="534"/>
      <c r="N51" s="534"/>
      <c r="O51" s="534"/>
      <c r="P51" s="444"/>
      <c r="Q51" s="434"/>
      <c r="R51" s="438">
        <v>4</v>
      </c>
      <c r="S51" s="439">
        <f t="shared" si="2"/>
        <v>0</v>
      </c>
      <c r="T51" s="439">
        <f t="shared" si="3"/>
        <v>0</v>
      </c>
      <c r="U51" s="439">
        <f t="shared" si="4"/>
        <v>0</v>
      </c>
      <c r="V51" s="439">
        <f t="shared" si="5"/>
        <v>0</v>
      </c>
      <c r="W51" s="440">
        <f t="shared" si="6"/>
        <v>0</v>
      </c>
      <c r="X51" s="440" t="s">
        <v>1527</v>
      </c>
      <c r="Y51" s="441" t="str">
        <f t="shared" si="7"/>
        <v>　</v>
      </c>
      <c r="Z51" s="441">
        <v>1</v>
      </c>
    </row>
    <row r="52" spans="1:26" ht="24" customHeight="1">
      <c r="A52" s="49">
        <f>IF(V52=0,0,SUM(V$13:V52))</f>
        <v>0</v>
      </c>
      <c r="B52" s="49">
        <f>IF(W52=0,0,SUM(W$13:W52))</f>
        <v>0</v>
      </c>
      <c r="C52" s="50">
        <v>4</v>
      </c>
      <c r="D52" s="311" t="s">
        <v>91</v>
      </c>
      <c r="E52" s="1322" t="s">
        <v>174</v>
      </c>
      <c r="F52" s="1350" t="s">
        <v>1693</v>
      </c>
      <c r="G52" s="1351"/>
      <c r="H52" s="312"/>
      <c r="I52" s="313"/>
      <c r="J52" s="313"/>
      <c r="K52" s="470"/>
      <c r="L52" s="314"/>
      <c r="M52" s="315"/>
      <c r="N52" s="315"/>
      <c r="O52" s="315"/>
      <c r="P52" s="1379" t="s">
        <v>762</v>
      </c>
      <c r="Q52" s="873" t="str">
        <f t="shared" si="1"/>
        <v>4(1)</v>
      </c>
      <c r="R52" s="75" t="s">
        <v>175</v>
      </c>
      <c r="S52" s="62">
        <f t="shared" si="2"/>
        <v>0</v>
      </c>
      <c r="T52" s="62">
        <f t="shared" si="3"/>
        <v>0</v>
      </c>
      <c r="U52" s="62">
        <f t="shared" si="4"/>
        <v>0</v>
      </c>
      <c r="V52" s="62">
        <f t="shared" si="5"/>
        <v>0</v>
      </c>
      <c r="W52" s="62">
        <f t="shared" si="6"/>
        <v>0</v>
      </c>
      <c r="X52" s="63" t="str">
        <f t="shared" ref="X52:X83" si="11">IF(I52="○",X51&amp;$Q52&amp;$M52&amp;"　",X51)</f>
        <v>　</v>
      </c>
      <c r="Y52" s="64" t="str">
        <f t="shared" si="7"/>
        <v>　</v>
      </c>
      <c r="Z52" s="64">
        <f t="shared" si="8"/>
        <v>0</v>
      </c>
    </row>
    <row r="53" spans="1:26" ht="24" customHeight="1">
      <c r="A53" s="49">
        <f>IF(V53=0,0,SUM(V$13:V53))</f>
        <v>0</v>
      </c>
      <c r="B53" s="49">
        <f>IF(W53=0,0,SUM(W$13:W53))</f>
        <v>0</v>
      </c>
      <c r="C53" s="50">
        <v>4</v>
      </c>
      <c r="D53" s="316" t="s">
        <v>95</v>
      </c>
      <c r="E53" s="1323"/>
      <c r="F53" s="1327" t="s">
        <v>1722</v>
      </c>
      <c r="G53" s="1369"/>
      <c r="H53" s="317"/>
      <c r="I53" s="318"/>
      <c r="J53" s="318"/>
      <c r="K53" s="471"/>
      <c r="L53" s="319"/>
      <c r="M53" s="320"/>
      <c r="N53" s="320"/>
      <c r="O53" s="320"/>
      <c r="P53" s="1380"/>
      <c r="Q53" s="873" t="str">
        <f t="shared" si="1"/>
        <v>4(2)</v>
      </c>
      <c r="R53" s="76" t="s">
        <v>455</v>
      </c>
      <c r="S53" s="65">
        <f t="shared" si="2"/>
        <v>0</v>
      </c>
      <c r="T53" s="65">
        <f t="shared" si="3"/>
        <v>0</v>
      </c>
      <c r="U53" s="65">
        <f t="shared" si="4"/>
        <v>0</v>
      </c>
      <c r="V53" s="65">
        <f t="shared" si="5"/>
        <v>0</v>
      </c>
      <c r="W53" s="62">
        <f t="shared" si="6"/>
        <v>0</v>
      </c>
      <c r="X53" s="63" t="str">
        <f t="shared" si="11"/>
        <v>　</v>
      </c>
      <c r="Y53" s="66" t="str">
        <f t="shared" si="7"/>
        <v>　</v>
      </c>
      <c r="Z53" s="66">
        <f t="shared" si="8"/>
        <v>0</v>
      </c>
    </row>
    <row r="54" spans="1:26" ht="24" customHeight="1">
      <c r="A54" s="49">
        <f>IF(V54=0,0,SUM(V$13:V54))</f>
        <v>0</v>
      </c>
      <c r="B54" s="49">
        <f>IF(W54=0,0,SUM(W$13:W54))</f>
        <v>0</v>
      </c>
      <c r="C54" s="50">
        <v>4</v>
      </c>
      <c r="D54" s="316" t="s">
        <v>99</v>
      </c>
      <c r="E54" s="1323"/>
      <c r="F54" s="1327" t="s">
        <v>1694</v>
      </c>
      <c r="G54" s="1369"/>
      <c r="H54" s="317"/>
      <c r="I54" s="318"/>
      <c r="J54" s="318"/>
      <c r="K54" s="471"/>
      <c r="L54" s="319"/>
      <c r="M54" s="320"/>
      <c r="N54" s="320"/>
      <c r="O54" s="320"/>
      <c r="P54" s="1380"/>
      <c r="Q54" s="873" t="str">
        <f t="shared" si="1"/>
        <v>4(3)</v>
      </c>
      <c r="R54" s="76" t="s">
        <v>176</v>
      </c>
      <c r="S54" s="65">
        <f t="shared" si="2"/>
        <v>0</v>
      </c>
      <c r="T54" s="65">
        <f>COUNTIF(J54,"?*")</f>
        <v>0</v>
      </c>
      <c r="U54" s="65">
        <f>COUNTIF(K54,"?*")</f>
        <v>0</v>
      </c>
      <c r="V54" s="65">
        <f t="shared" si="5"/>
        <v>0</v>
      </c>
      <c r="W54" s="62">
        <f t="shared" si="6"/>
        <v>0</v>
      </c>
      <c r="X54" s="63" t="str">
        <f t="shared" si="11"/>
        <v>　</v>
      </c>
      <c r="Y54" s="66" t="str">
        <f>IF(K54="○",Y53&amp;$Q54&amp;$M54&amp;"　",Y53)</f>
        <v>　</v>
      </c>
      <c r="Z54" s="66">
        <f>COUNTIF(H54:K54,"?*")</f>
        <v>0</v>
      </c>
    </row>
    <row r="55" spans="1:26" ht="24" customHeight="1">
      <c r="A55" s="49">
        <f>IF(V55=0,0,SUM(V$13:V55))</f>
        <v>0</v>
      </c>
      <c r="B55" s="49">
        <f>IF(W55=0,0,SUM(W$13:W55))</f>
        <v>0</v>
      </c>
      <c r="C55" s="50">
        <v>4</v>
      </c>
      <c r="D55" s="316" t="s">
        <v>102</v>
      </c>
      <c r="E55" s="1323"/>
      <c r="F55" s="1326" t="s">
        <v>177</v>
      </c>
      <c r="G55" s="894" t="s">
        <v>178</v>
      </c>
      <c r="H55" s="317"/>
      <c r="I55" s="318"/>
      <c r="J55" s="318"/>
      <c r="K55" s="471"/>
      <c r="L55" s="319"/>
      <c r="M55" s="320"/>
      <c r="N55" s="320"/>
      <c r="O55" s="320"/>
      <c r="P55" s="1380"/>
      <c r="Q55" s="873" t="str">
        <f t="shared" si="1"/>
        <v>4(4)</v>
      </c>
      <c r="R55" s="76" t="s">
        <v>178</v>
      </c>
      <c r="S55" s="65">
        <f t="shared" si="2"/>
        <v>0</v>
      </c>
      <c r="T55" s="65">
        <f t="shared" si="3"/>
        <v>0</v>
      </c>
      <c r="U55" s="65">
        <f t="shared" si="4"/>
        <v>0</v>
      </c>
      <c r="V55" s="65">
        <f t="shared" si="5"/>
        <v>0</v>
      </c>
      <c r="W55" s="62">
        <f t="shared" si="6"/>
        <v>0</v>
      </c>
      <c r="X55" s="63" t="str">
        <f t="shared" si="11"/>
        <v>　</v>
      </c>
      <c r="Y55" s="66" t="str">
        <f t="shared" si="7"/>
        <v>　</v>
      </c>
      <c r="Z55" s="66">
        <f t="shared" si="8"/>
        <v>0</v>
      </c>
    </row>
    <row r="56" spans="1:26" ht="24" customHeight="1">
      <c r="A56" s="49">
        <f>IF(V56=0,0,SUM(V$13:V56))</f>
        <v>0</v>
      </c>
      <c r="B56" s="49">
        <f>IF(W56=0,0,SUM(W$13:W56))</f>
        <v>0</v>
      </c>
      <c r="C56" s="50">
        <v>4</v>
      </c>
      <c r="D56" s="316" t="s">
        <v>105</v>
      </c>
      <c r="E56" s="1323"/>
      <c r="F56" s="1325"/>
      <c r="G56" s="894" t="s">
        <v>179</v>
      </c>
      <c r="H56" s="317"/>
      <c r="I56" s="318"/>
      <c r="J56" s="909"/>
      <c r="K56" s="471"/>
      <c r="L56" s="319"/>
      <c r="M56" s="320"/>
      <c r="N56" s="320"/>
      <c r="O56" s="320"/>
      <c r="P56" s="1380"/>
      <c r="Q56" s="873" t="str">
        <f t="shared" si="1"/>
        <v>4(5)</v>
      </c>
      <c r="R56" s="76" t="s">
        <v>179</v>
      </c>
      <c r="S56" s="65">
        <f t="shared" si="2"/>
        <v>0</v>
      </c>
      <c r="T56" s="65">
        <f t="shared" si="3"/>
        <v>0</v>
      </c>
      <c r="U56" s="65">
        <f t="shared" si="4"/>
        <v>0</v>
      </c>
      <c r="V56" s="65">
        <f t="shared" si="5"/>
        <v>0</v>
      </c>
      <c r="W56" s="62">
        <f t="shared" si="6"/>
        <v>0</v>
      </c>
      <c r="X56" s="63" t="str">
        <f t="shared" si="11"/>
        <v>　</v>
      </c>
      <c r="Y56" s="66" t="str">
        <f t="shared" si="7"/>
        <v>　</v>
      </c>
      <c r="Z56" s="66">
        <f t="shared" si="8"/>
        <v>0</v>
      </c>
    </row>
    <row r="57" spans="1:26" ht="24" customHeight="1">
      <c r="A57" s="49">
        <f>IF(V57=0,0,SUM(V$13:V57))</f>
        <v>0</v>
      </c>
      <c r="B57" s="49">
        <f>IF(W57=0,0,SUM(W$13:W57))</f>
        <v>0</v>
      </c>
      <c r="C57" s="50">
        <v>4</v>
      </c>
      <c r="D57" s="316" t="s">
        <v>107</v>
      </c>
      <c r="E57" s="1323" t="s">
        <v>180</v>
      </c>
      <c r="F57" s="1326" t="s">
        <v>127</v>
      </c>
      <c r="G57" s="894" t="s">
        <v>181</v>
      </c>
      <c r="H57" s="317"/>
      <c r="I57" s="318"/>
      <c r="J57" s="909"/>
      <c r="K57" s="471"/>
      <c r="L57" s="319"/>
      <c r="M57" s="320"/>
      <c r="N57" s="320"/>
      <c r="O57" s="320"/>
      <c r="P57" s="1316" t="s">
        <v>182</v>
      </c>
      <c r="Q57" s="873" t="str">
        <f t="shared" si="1"/>
        <v>4(6)</v>
      </c>
      <c r="R57" s="76" t="s">
        <v>181</v>
      </c>
      <c r="S57" s="65">
        <f t="shared" si="2"/>
        <v>0</v>
      </c>
      <c r="T57" s="65">
        <f t="shared" si="3"/>
        <v>0</v>
      </c>
      <c r="U57" s="65">
        <f t="shared" si="4"/>
        <v>0</v>
      </c>
      <c r="V57" s="65">
        <f t="shared" si="5"/>
        <v>0</v>
      </c>
      <c r="W57" s="62">
        <f t="shared" si="6"/>
        <v>0</v>
      </c>
      <c r="X57" s="63" t="str">
        <f t="shared" si="11"/>
        <v>　</v>
      </c>
      <c r="Y57" s="66" t="str">
        <f t="shared" si="7"/>
        <v>　</v>
      </c>
      <c r="Z57" s="66">
        <f t="shared" si="8"/>
        <v>0</v>
      </c>
    </row>
    <row r="58" spans="1:26" ht="24" customHeight="1">
      <c r="A58" s="49">
        <f>IF(V58=0,0,SUM(V$13:V58))</f>
        <v>0</v>
      </c>
      <c r="B58" s="49">
        <f>IF(W58=0,0,SUM(W$13:W58))</f>
        <v>0</v>
      </c>
      <c r="C58" s="50">
        <v>4</v>
      </c>
      <c r="D58" s="316" t="s">
        <v>111</v>
      </c>
      <c r="E58" s="1323"/>
      <c r="F58" s="1367"/>
      <c r="G58" s="894" t="s">
        <v>183</v>
      </c>
      <c r="H58" s="317"/>
      <c r="I58" s="318"/>
      <c r="J58" s="909"/>
      <c r="K58" s="471"/>
      <c r="L58" s="319"/>
      <c r="M58" s="320"/>
      <c r="N58" s="320"/>
      <c r="O58" s="320"/>
      <c r="P58" s="1316"/>
      <c r="Q58" s="873" t="str">
        <f t="shared" si="1"/>
        <v>4(7)</v>
      </c>
      <c r="R58" s="76" t="s">
        <v>183</v>
      </c>
      <c r="S58" s="65">
        <f t="shared" si="2"/>
        <v>0</v>
      </c>
      <c r="T58" s="65">
        <f t="shared" si="3"/>
        <v>0</v>
      </c>
      <c r="U58" s="65">
        <f t="shared" si="4"/>
        <v>0</v>
      </c>
      <c r="V58" s="65">
        <f t="shared" si="5"/>
        <v>0</v>
      </c>
      <c r="W58" s="62">
        <f t="shared" si="6"/>
        <v>0</v>
      </c>
      <c r="X58" s="63" t="str">
        <f t="shared" si="11"/>
        <v>　</v>
      </c>
      <c r="Y58" s="66" t="str">
        <f t="shared" si="7"/>
        <v>　</v>
      </c>
      <c r="Z58" s="66">
        <f t="shared" si="8"/>
        <v>0</v>
      </c>
    </row>
    <row r="59" spans="1:26" ht="24" customHeight="1">
      <c r="A59" s="49">
        <f>IF(V59=0,0,SUM(V$13:V59))</f>
        <v>0</v>
      </c>
      <c r="B59" s="49">
        <f>IF(W59=0,0,SUM(W$13:W59))</f>
        <v>0</v>
      </c>
      <c r="C59" s="50">
        <v>4</v>
      </c>
      <c r="D59" s="316" t="s">
        <v>114</v>
      </c>
      <c r="E59" s="1323"/>
      <c r="F59" s="1367"/>
      <c r="G59" s="894" t="s">
        <v>184</v>
      </c>
      <c r="H59" s="317"/>
      <c r="I59" s="318"/>
      <c r="J59" s="909"/>
      <c r="K59" s="471"/>
      <c r="L59" s="319"/>
      <c r="M59" s="320"/>
      <c r="N59" s="320"/>
      <c r="O59" s="320"/>
      <c r="P59" s="1316"/>
      <c r="Q59" s="873" t="str">
        <f t="shared" si="1"/>
        <v>4(8)</v>
      </c>
      <c r="R59" s="76" t="s">
        <v>185</v>
      </c>
      <c r="S59" s="65">
        <f t="shared" si="2"/>
        <v>0</v>
      </c>
      <c r="T59" s="65">
        <f t="shared" si="3"/>
        <v>0</v>
      </c>
      <c r="U59" s="65">
        <f t="shared" si="4"/>
        <v>0</v>
      </c>
      <c r="V59" s="65">
        <f t="shared" si="5"/>
        <v>0</v>
      </c>
      <c r="W59" s="62">
        <f t="shared" si="6"/>
        <v>0</v>
      </c>
      <c r="X59" s="63" t="str">
        <f t="shared" si="11"/>
        <v>　</v>
      </c>
      <c r="Y59" s="66" t="str">
        <f t="shared" si="7"/>
        <v>　</v>
      </c>
      <c r="Z59" s="66">
        <f t="shared" si="8"/>
        <v>0</v>
      </c>
    </row>
    <row r="60" spans="1:26" ht="24" customHeight="1">
      <c r="A60" s="49">
        <f>IF(V60=0,0,SUM(V$13:V60))</f>
        <v>0</v>
      </c>
      <c r="B60" s="49">
        <f>IF(W60=0,0,SUM(W$13:W60))</f>
        <v>0</v>
      </c>
      <c r="C60" s="50">
        <v>4</v>
      </c>
      <c r="D60" s="316" t="s">
        <v>117</v>
      </c>
      <c r="E60" s="1323"/>
      <c r="F60" s="1367"/>
      <c r="G60" s="894" t="s">
        <v>186</v>
      </c>
      <c r="H60" s="317"/>
      <c r="I60" s="318"/>
      <c r="J60" s="909"/>
      <c r="K60" s="471"/>
      <c r="L60" s="319"/>
      <c r="M60" s="320"/>
      <c r="N60" s="320"/>
      <c r="O60" s="320"/>
      <c r="P60" s="1316"/>
      <c r="Q60" s="873" t="str">
        <f t="shared" si="1"/>
        <v>4(9)</v>
      </c>
      <c r="R60" s="76" t="s">
        <v>187</v>
      </c>
      <c r="S60" s="65">
        <f t="shared" si="2"/>
        <v>0</v>
      </c>
      <c r="T60" s="65">
        <f t="shared" si="3"/>
        <v>0</v>
      </c>
      <c r="U60" s="65">
        <f t="shared" si="4"/>
        <v>0</v>
      </c>
      <c r="V60" s="65">
        <f t="shared" si="5"/>
        <v>0</v>
      </c>
      <c r="W60" s="62">
        <f t="shared" si="6"/>
        <v>0</v>
      </c>
      <c r="X60" s="63" t="str">
        <f t="shared" si="11"/>
        <v>　</v>
      </c>
      <c r="Y60" s="66" t="str">
        <f t="shared" si="7"/>
        <v>　</v>
      </c>
      <c r="Z60" s="66">
        <f t="shared" si="8"/>
        <v>0</v>
      </c>
    </row>
    <row r="61" spans="1:26" ht="24" customHeight="1">
      <c r="A61" s="49">
        <f>IF(V61=0,0,SUM(V$13:V61))</f>
        <v>0</v>
      </c>
      <c r="B61" s="49">
        <f>IF(W61=0,0,SUM(W$13:W61))</f>
        <v>0</v>
      </c>
      <c r="C61" s="50">
        <v>4</v>
      </c>
      <c r="D61" s="329" t="s">
        <v>135</v>
      </c>
      <c r="E61" s="1323"/>
      <c r="F61" s="1367"/>
      <c r="G61" s="894" t="s">
        <v>188</v>
      </c>
      <c r="H61" s="317"/>
      <c r="I61" s="318"/>
      <c r="J61" s="909"/>
      <c r="K61" s="471"/>
      <c r="L61" s="319"/>
      <c r="M61" s="320"/>
      <c r="N61" s="320"/>
      <c r="O61" s="320"/>
      <c r="P61" s="1316"/>
      <c r="Q61" s="873" t="str">
        <f t="shared" si="1"/>
        <v>4(10)</v>
      </c>
      <c r="R61" s="76" t="s">
        <v>189</v>
      </c>
      <c r="S61" s="65">
        <f t="shared" si="2"/>
        <v>0</v>
      </c>
      <c r="T61" s="65">
        <f t="shared" si="3"/>
        <v>0</v>
      </c>
      <c r="U61" s="65">
        <f t="shared" si="4"/>
        <v>0</v>
      </c>
      <c r="V61" s="65">
        <f t="shared" si="5"/>
        <v>0</v>
      </c>
      <c r="W61" s="62">
        <f t="shared" si="6"/>
        <v>0</v>
      </c>
      <c r="X61" s="63" t="str">
        <f t="shared" si="11"/>
        <v>　</v>
      </c>
      <c r="Y61" s="66" t="str">
        <f t="shared" si="7"/>
        <v>　</v>
      </c>
      <c r="Z61" s="66">
        <f t="shared" si="8"/>
        <v>0</v>
      </c>
    </row>
    <row r="62" spans="1:26" ht="24" customHeight="1">
      <c r="A62" s="49">
        <f>IF(V62=0,0,SUM(V$13:V62))</f>
        <v>0</v>
      </c>
      <c r="B62" s="49">
        <f>IF(W62=0,0,SUM(W$13:W62))</f>
        <v>0</v>
      </c>
      <c r="C62" s="50">
        <v>4</v>
      </c>
      <c r="D62" s="329" t="s">
        <v>138</v>
      </c>
      <c r="E62" s="1323"/>
      <c r="F62" s="1326" t="s">
        <v>190</v>
      </c>
      <c r="G62" s="894" t="s">
        <v>191</v>
      </c>
      <c r="H62" s="317"/>
      <c r="I62" s="318"/>
      <c r="J62" s="318"/>
      <c r="K62" s="471"/>
      <c r="L62" s="319"/>
      <c r="M62" s="320"/>
      <c r="N62" s="320"/>
      <c r="O62" s="320"/>
      <c r="P62" s="890"/>
      <c r="Q62" s="873" t="str">
        <f t="shared" si="1"/>
        <v>4(11)</v>
      </c>
      <c r="R62" s="76" t="s">
        <v>191</v>
      </c>
      <c r="S62" s="65">
        <f t="shared" si="2"/>
        <v>0</v>
      </c>
      <c r="T62" s="65">
        <f t="shared" si="3"/>
        <v>0</v>
      </c>
      <c r="U62" s="65">
        <f t="shared" si="4"/>
        <v>0</v>
      </c>
      <c r="V62" s="65">
        <f t="shared" si="5"/>
        <v>0</v>
      </c>
      <c r="W62" s="62">
        <f t="shared" si="6"/>
        <v>0</v>
      </c>
      <c r="X62" s="63" t="str">
        <f t="shared" si="11"/>
        <v>　</v>
      </c>
      <c r="Y62" s="66" t="str">
        <f t="shared" si="7"/>
        <v>　</v>
      </c>
      <c r="Z62" s="66">
        <f t="shared" si="8"/>
        <v>0</v>
      </c>
    </row>
    <row r="63" spans="1:26" ht="24" customHeight="1">
      <c r="A63" s="49">
        <f>IF(V63=0,0,SUM(V$13:V63))</f>
        <v>0</v>
      </c>
      <c r="B63" s="49">
        <f>IF(W63=0,0,SUM(W$13:W63))</f>
        <v>0</v>
      </c>
      <c r="C63" s="50">
        <v>4</v>
      </c>
      <c r="D63" s="329" t="s">
        <v>192</v>
      </c>
      <c r="E63" s="1323"/>
      <c r="F63" s="1325"/>
      <c r="G63" s="894" t="s">
        <v>193</v>
      </c>
      <c r="H63" s="317"/>
      <c r="I63" s="318"/>
      <c r="J63" s="909"/>
      <c r="K63" s="471"/>
      <c r="L63" s="319"/>
      <c r="M63" s="320"/>
      <c r="N63" s="320"/>
      <c r="O63" s="320"/>
      <c r="P63" s="890"/>
      <c r="Q63" s="873" t="str">
        <f t="shared" si="1"/>
        <v>4(12)</v>
      </c>
      <c r="R63" s="76" t="s">
        <v>193</v>
      </c>
      <c r="S63" s="65">
        <f t="shared" si="2"/>
        <v>0</v>
      </c>
      <c r="T63" s="65">
        <f t="shared" si="3"/>
        <v>0</v>
      </c>
      <c r="U63" s="65">
        <f t="shared" si="4"/>
        <v>0</v>
      </c>
      <c r="V63" s="65">
        <f t="shared" si="5"/>
        <v>0</v>
      </c>
      <c r="W63" s="62">
        <f t="shared" si="6"/>
        <v>0</v>
      </c>
      <c r="X63" s="63" t="str">
        <f t="shared" si="11"/>
        <v>　</v>
      </c>
      <c r="Y63" s="66" t="str">
        <f t="shared" si="7"/>
        <v>　</v>
      </c>
      <c r="Z63" s="66">
        <f t="shared" si="8"/>
        <v>0</v>
      </c>
    </row>
    <row r="64" spans="1:26" ht="24" customHeight="1">
      <c r="A64" s="49">
        <f>IF(V64=0,0,SUM(V$13:V64))</f>
        <v>0</v>
      </c>
      <c r="B64" s="49">
        <f>IF(W64=0,0,SUM(W$13:W64))</f>
        <v>0</v>
      </c>
      <c r="C64" s="50">
        <v>4</v>
      </c>
      <c r="D64" s="329" t="s">
        <v>194</v>
      </c>
      <c r="E64" s="1323"/>
      <c r="F64" s="1325"/>
      <c r="G64" s="894" t="s">
        <v>195</v>
      </c>
      <c r="H64" s="317"/>
      <c r="I64" s="318"/>
      <c r="J64" s="909"/>
      <c r="K64" s="471"/>
      <c r="L64" s="319"/>
      <c r="M64" s="320"/>
      <c r="N64" s="320"/>
      <c r="O64" s="320"/>
      <c r="P64" s="890"/>
      <c r="Q64" s="873" t="str">
        <f t="shared" si="1"/>
        <v>4(13)</v>
      </c>
      <c r="R64" s="76" t="s">
        <v>196</v>
      </c>
      <c r="S64" s="65">
        <f t="shared" si="2"/>
        <v>0</v>
      </c>
      <c r="T64" s="65">
        <f t="shared" si="3"/>
        <v>0</v>
      </c>
      <c r="U64" s="65">
        <f t="shared" si="4"/>
        <v>0</v>
      </c>
      <c r="V64" s="65">
        <f t="shared" si="5"/>
        <v>0</v>
      </c>
      <c r="W64" s="62">
        <f t="shared" si="6"/>
        <v>0</v>
      </c>
      <c r="X64" s="63" t="str">
        <f t="shared" si="11"/>
        <v>　</v>
      </c>
      <c r="Y64" s="66" t="str">
        <f t="shared" si="7"/>
        <v>　</v>
      </c>
      <c r="Z64" s="66">
        <f t="shared" si="8"/>
        <v>0</v>
      </c>
    </row>
    <row r="65" spans="1:26" ht="24" customHeight="1">
      <c r="A65" s="49">
        <f>IF(V65=0,0,SUM(V$13:V65))</f>
        <v>0</v>
      </c>
      <c r="B65" s="49">
        <f>IF(W65=0,0,SUM(W$13:W65))</f>
        <v>0</v>
      </c>
      <c r="C65" s="50">
        <v>4</v>
      </c>
      <c r="D65" s="329" t="s">
        <v>197</v>
      </c>
      <c r="E65" s="1323"/>
      <c r="F65" s="1325"/>
      <c r="G65" s="894" t="s">
        <v>198</v>
      </c>
      <c r="H65" s="317"/>
      <c r="I65" s="318"/>
      <c r="J65" s="318"/>
      <c r="K65" s="471"/>
      <c r="L65" s="319"/>
      <c r="M65" s="320"/>
      <c r="N65" s="320"/>
      <c r="O65" s="320"/>
      <c r="P65" s="890"/>
      <c r="Q65" s="873" t="str">
        <f t="shared" si="1"/>
        <v>4(14)</v>
      </c>
      <c r="R65" s="76" t="s">
        <v>198</v>
      </c>
      <c r="S65" s="65">
        <f t="shared" si="2"/>
        <v>0</v>
      </c>
      <c r="T65" s="65">
        <f t="shared" si="3"/>
        <v>0</v>
      </c>
      <c r="U65" s="65">
        <f t="shared" si="4"/>
        <v>0</v>
      </c>
      <c r="V65" s="65">
        <f t="shared" si="5"/>
        <v>0</v>
      </c>
      <c r="W65" s="62">
        <f t="shared" si="6"/>
        <v>0</v>
      </c>
      <c r="X65" s="63" t="str">
        <f t="shared" si="11"/>
        <v>　</v>
      </c>
      <c r="Y65" s="66" t="str">
        <f t="shared" si="7"/>
        <v>　</v>
      </c>
      <c r="Z65" s="66">
        <f t="shared" si="8"/>
        <v>0</v>
      </c>
    </row>
    <row r="66" spans="1:26" ht="33.65" customHeight="1">
      <c r="A66" s="49">
        <f>IF(V66=0,0,SUM(V$13:V66))</f>
        <v>0</v>
      </c>
      <c r="B66" s="49">
        <f>IF(W66=0,0,SUM(W$13:W66))</f>
        <v>0</v>
      </c>
      <c r="C66" s="50">
        <v>4</v>
      </c>
      <c r="D66" s="329" t="s">
        <v>199</v>
      </c>
      <c r="E66" s="1323"/>
      <c r="F66" s="893" t="s">
        <v>200</v>
      </c>
      <c r="G66" s="894" t="s">
        <v>201</v>
      </c>
      <c r="H66" s="317"/>
      <c r="I66" s="318"/>
      <c r="J66" s="318"/>
      <c r="K66" s="471"/>
      <c r="L66" s="319"/>
      <c r="M66" s="320"/>
      <c r="N66" s="320"/>
      <c r="O66" s="320"/>
      <c r="P66" s="888" t="s">
        <v>202</v>
      </c>
      <c r="Q66" s="873" t="str">
        <f t="shared" si="1"/>
        <v>4(15)</v>
      </c>
      <c r="R66" s="76" t="s">
        <v>201</v>
      </c>
      <c r="S66" s="65">
        <f t="shared" si="2"/>
        <v>0</v>
      </c>
      <c r="T66" s="65">
        <f t="shared" si="3"/>
        <v>0</v>
      </c>
      <c r="U66" s="65">
        <f t="shared" si="4"/>
        <v>0</v>
      </c>
      <c r="V66" s="65">
        <f t="shared" si="5"/>
        <v>0</v>
      </c>
      <c r="W66" s="62">
        <f t="shared" si="6"/>
        <v>0</v>
      </c>
      <c r="X66" s="63" t="str">
        <f t="shared" si="11"/>
        <v>　</v>
      </c>
      <c r="Y66" s="66" t="str">
        <f t="shared" si="7"/>
        <v>　</v>
      </c>
      <c r="Z66" s="66">
        <f t="shared" si="8"/>
        <v>0</v>
      </c>
    </row>
    <row r="67" spans="1:26" ht="33.65" customHeight="1">
      <c r="A67" s="49">
        <f>IF(V67=0,0,SUM(V$13:V67))</f>
        <v>0</v>
      </c>
      <c r="B67" s="49">
        <f>IF(W67=0,0,SUM(W$13:W67))</f>
        <v>0</v>
      </c>
      <c r="C67" s="50">
        <v>4</v>
      </c>
      <c r="D67" s="589" t="s">
        <v>150</v>
      </c>
      <c r="E67" s="1331"/>
      <c r="F67" s="958" t="s">
        <v>203</v>
      </c>
      <c r="G67" s="716" t="s">
        <v>204</v>
      </c>
      <c r="H67" s="942"/>
      <c r="I67" s="943"/>
      <c r="J67" s="943"/>
      <c r="K67" s="944"/>
      <c r="L67" s="945"/>
      <c r="M67" s="946"/>
      <c r="N67" s="946"/>
      <c r="O67" s="946"/>
      <c r="P67" s="956" t="s">
        <v>205</v>
      </c>
      <c r="Q67" s="873" t="str">
        <f>C67&amp;D67</f>
        <v>4(16)</v>
      </c>
      <c r="R67" s="77" t="s">
        <v>204</v>
      </c>
      <c r="S67" s="67">
        <f t="shared" si="2"/>
        <v>0</v>
      </c>
      <c r="T67" s="67">
        <f t="shared" si="3"/>
        <v>0</v>
      </c>
      <c r="U67" s="67">
        <f t="shared" si="4"/>
        <v>0</v>
      </c>
      <c r="V67" s="67">
        <f t="shared" si="5"/>
        <v>0</v>
      </c>
      <c r="W67" s="62">
        <f t="shared" si="6"/>
        <v>0</v>
      </c>
      <c r="X67" s="63" t="str">
        <f t="shared" ref="X67:X69" si="12">IF(I67="○",X66&amp;$Q67&amp;$M67&amp;"　",X66)</f>
        <v>　</v>
      </c>
      <c r="Y67" s="66" t="str">
        <f t="shared" ref="Y67:Y69" si="13">IF(K67="○",Y66&amp;$Q67&amp;$M67&amp;"　",Y66)</f>
        <v>　</v>
      </c>
      <c r="Z67" s="70">
        <f t="shared" si="8"/>
        <v>0</v>
      </c>
    </row>
    <row r="68" spans="1:26" ht="24" customHeight="1">
      <c r="A68" s="49">
        <f>IF(V68=0,0,SUM(V$13:V68))</f>
        <v>0</v>
      </c>
      <c r="B68" s="49">
        <f>IF(W68=0,0,SUM(W$13:W68))</f>
        <v>0</v>
      </c>
      <c r="C68" s="50">
        <v>4</v>
      </c>
      <c r="D68" s="316" t="s">
        <v>152</v>
      </c>
      <c r="E68" s="1331" t="s">
        <v>206</v>
      </c>
      <c r="F68" s="1326" t="s">
        <v>127</v>
      </c>
      <c r="G68" s="955" t="s">
        <v>207</v>
      </c>
      <c r="H68" s="317"/>
      <c r="I68" s="318"/>
      <c r="J68" s="909"/>
      <c r="K68" s="471"/>
      <c r="L68" s="319"/>
      <c r="M68" s="320"/>
      <c r="N68" s="320"/>
      <c r="O68" s="320"/>
      <c r="P68" s="1316" t="s">
        <v>208</v>
      </c>
      <c r="Q68" s="873" t="str">
        <f t="shared" ref="Q68:Q148" si="14">C68&amp;D68</f>
        <v>4(17)</v>
      </c>
      <c r="R68" s="75" t="s">
        <v>207</v>
      </c>
      <c r="S68" s="62">
        <f t="shared" si="2"/>
        <v>0</v>
      </c>
      <c r="T68" s="62">
        <f t="shared" si="3"/>
        <v>0</v>
      </c>
      <c r="U68" s="62">
        <f t="shared" si="4"/>
        <v>0</v>
      </c>
      <c r="V68" s="62">
        <f t="shared" si="5"/>
        <v>0</v>
      </c>
      <c r="W68" s="62">
        <f t="shared" si="6"/>
        <v>0</v>
      </c>
      <c r="X68" s="63" t="str">
        <f t="shared" si="12"/>
        <v>　</v>
      </c>
      <c r="Y68" s="66" t="str">
        <f t="shared" si="13"/>
        <v>　</v>
      </c>
      <c r="Z68" s="64">
        <f t="shared" si="8"/>
        <v>0</v>
      </c>
    </row>
    <row r="69" spans="1:26" ht="24" customHeight="1">
      <c r="A69" s="49">
        <f>IF(V69=0,0,SUM(V$13:V69))</f>
        <v>0</v>
      </c>
      <c r="B69" s="49">
        <f>IF(W69=0,0,SUM(W$13:W69))</f>
        <v>0</v>
      </c>
      <c r="C69" s="50">
        <v>4</v>
      </c>
      <c r="D69" s="316" t="s">
        <v>156</v>
      </c>
      <c r="E69" s="1332"/>
      <c r="F69" s="1325"/>
      <c r="G69" s="955" t="s">
        <v>209</v>
      </c>
      <c r="H69" s="317"/>
      <c r="I69" s="318"/>
      <c r="J69" s="909"/>
      <c r="K69" s="471"/>
      <c r="L69" s="319"/>
      <c r="M69" s="320"/>
      <c r="N69" s="320"/>
      <c r="O69" s="320"/>
      <c r="P69" s="1316"/>
      <c r="Q69" s="873" t="str">
        <f t="shared" si="14"/>
        <v>4(18)</v>
      </c>
      <c r="R69" s="76" t="s">
        <v>210</v>
      </c>
      <c r="S69" s="65">
        <f t="shared" si="2"/>
        <v>0</v>
      </c>
      <c r="T69" s="65">
        <f t="shared" si="3"/>
        <v>0</v>
      </c>
      <c r="U69" s="65">
        <f t="shared" si="4"/>
        <v>0</v>
      </c>
      <c r="V69" s="65">
        <f t="shared" si="5"/>
        <v>0</v>
      </c>
      <c r="W69" s="62">
        <f t="shared" si="6"/>
        <v>0</v>
      </c>
      <c r="X69" s="63" t="str">
        <f t="shared" si="12"/>
        <v>　</v>
      </c>
      <c r="Y69" s="66" t="str">
        <f t="shared" si="13"/>
        <v>　</v>
      </c>
      <c r="Z69" s="66">
        <f t="shared" si="8"/>
        <v>0</v>
      </c>
    </row>
    <row r="70" spans="1:26" ht="24" customHeight="1">
      <c r="A70" s="49">
        <f>IF(V70=0,0,SUM(V$13:V70))</f>
        <v>0</v>
      </c>
      <c r="B70" s="49">
        <f>IF(W70=0,0,SUM(W$13:W70))</f>
        <v>0</v>
      </c>
      <c r="C70" s="50">
        <v>4</v>
      </c>
      <c r="D70" s="321" t="s">
        <v>211</v>
      </c>
      <c r="E70" s="1333"/>
      <c r="F70" s="1363"/>
      <c r="G70" s="322" t="s">
        <v>212</v>
      </c>
      <c r="H70" s="323"/>
      <c r="I70" s="324"/>
      <c r="J70" s="911"/>
      <c r="K70" s="472"/>
      <c r="L70" s="325"/>
      <c r="M70" s="326"/>
      <c r="N70" s="326"/>
      <c r="O70" s="326"/>
      <c r="P70" s="1317"/>
      <c r="Q70" s="873" t="str">
        <f t="shared" si="14"/>
        <v>4(19)</v>
      </c>
      <c r="R70" s="76" t="s">
        <v>213</v>
      </c>
      <c r="S70" s="65">
        <f t="shared" si="2"/>
        <v>0</v>
      </c>
      <c r="T70" s="65">
        <f t="shared" si="3"/>
        <v>0</v>
      </c>
      <c r="U70" s="65">
        <f t="shared" si="4"/>
        <v>0</v>
      </c>
      <c r="V70" s="65">
        <f t="shared" si="5"/>
        <v>0</v>
      </c>
      <c r="W70" s="62">
        <f t="shared" si="6"/>
        <v>0</v>
      </c>
      <c r="X70" s="63" t="str">
        <f t="shared" ref="X70:X72" si="15">IF(I70="○",X69&amp;$Q70&amp;$M70&amp;"　",X69)</f>
        <v>　</v>
      </c>
      <c r="Y70" s="66" t="str">
        <f t="shared" ref="Y70:Y72" si="16">IF(K70="○",Y69&amp;$Q70&amp;$M70&amp;"　",Y69)</f>
        <v>　</v>
      </c>
      <c r="Z70" s="66">
        <f t="shared" si="8"/>
        <v>0</v>
      </c>
    </row>
    <row r="71" spans="1:26" s="455" customFormat="1" ht="14" customHeight="1">
      <c r="A71" s="445">
        <f>IF(V71=0,0,SUM(V$13:V71))</f>
        <v>0</v>
      </c>
      <c r="B71" s="445">
        <f>IF(W71=0,0,SUM(W$13:W71))</f>
        <v>0</v>
      </c>
      <c r="C71" s="446">
        <v>4</v>
      </c>
      <c r="D71" s="447">
        <v>4</v>
      </c>
      <c r="E71" s="448" t="s">
        <v>173</v>
      </c>
      <c r="F71" s="449"/>
      <c r="G71" s="449"/>
      <c r="H71" s="912"/>
      <c r="I71" s="912"/>
      <c r="J71" s="912"/>
      <c r="K71" s="913"/>
      <c r="L71" s="914"/>
      <c r="M71" s="915"/>
      <c r="N71" s="915"/>
      <c r="O71" s="915"/>
      <c r="P71" s="450"/>
      <c r="Q71" s="447"/>
      <c r="R71" s="451">
        <v>4</v>
      </c>
      <c r="S71" s="452">
        <f>COUNTIF(I71,"?*")</f>
        <v>0</v>
      </c>
      <c r="T71" s="452">
        <f>COUNTIF(J71,"?*")</f>
        <v>0</v>
      </c>
      <c r="U71" s="452">
        <f>COUNTIF(K71,"?*")</f>
        <v>0</v>
      </c>
      <c r="V71" s="452">
        <f>IF(OR(S71=1,U71=1),1,0)</f>
        <v>0</v>
      </c>
      <c r="W71" s="453">
        <f>IF(V71=0,0,V71-T71)</f>
        <v>0</v>
      </c>
      <c r="X71" s="63" t="str">
        <f t="shared" si="15"/>
        <v>　</v>
      </c>
      <c r="Y71" s="66" t="str">
        <f t="shared" si="16"/>
        <v>　</v>
      </c>
      <c r="Z71" s="454">
        <v>1</v>
      </c>
    </row>
    <row r="72" spans="1:26" ht="24" customHeight="1">
      <c r="A72" s="49">
        <f>IF(V72=0,0,SUM(V$13:V72))</f>
        <v>0</v>
      </c>
      <c r="B72" s="49">
        <f>IF(W72=0,0,SUM(W$13:W72))</f>
        <v>0</v>
      </c>
      <c r="C72" s="50">
        <v>4</v>
      </c>
      <c r="D72" s="329" t="s">
        <v>214</v>
      </c>
      <c r="E72" s="1334" t="s">
        <v>206</v>
      </c>
      <c r="F72" s="1326" t="s">
        <v>215</v>
      </c>
      <c r="G72" s="894" t="s">
        <v>216</v>
      </c>
      <c r="H72" s="317"/>
      <c r="I72" s="318"/>
      <c r="J72" s="318"/>
      <c r="K72" s="471"/>
      <c r="L72" s="319"/>
      <c r="M72" s="320"/>
      <c r="N72" s="320"/>
      <c r="O72" s="320"/>
      <c r="P72" s="890"/>
      <c r="Q72" s="873" t="str">
        <f t="shared" si="14"/>
        <v>4(20)</v>
      </c>
      <c r="R72" s="76" t="s">
        <v>216</v>
      </c>
      <c r="S72" s="65">
        <f t="shared" si="2"/>
        <v>0</v>
      </c>
      <c r="T72" s="65">
        <f t="shared" si="3"/>
        <v>0</v>
      </c>
      <c r="U72" s="65">
        <f t="shared" si="4"/>
        <v>0</v>
      </c>
      <c r="V72" s="65">
        <f t="shared" si="5"/>
        <v>0</v>
      </c>
      <c r="W72" s="62">
        <f t="shared" si="6"/>
        <v>0</v>
      </c>
      <c r="X72" s="63" t="str">
        <f t="shared" si="15"/>
        <v>　</v>
      </c>
      <c r="Y72" s="66" t="str">
        <f t="shared" si="16"/>
        <v>　</v>
      </c>
      <c r="Z72" s="66">
        <f t="shared" si="8"/>
        <v>0</v>
      </c>
    </row>
    <row r="73" spans="1:26" ht="24" customHeight="1">
      <c r="A73" s="49">
        <f>IF(V73=0,0,SUM(V$13:V73))</f>
        <v>0</v>
      </c>
      <c r="B73" s="49">
        <f>IF(W73=0,0,SUM(W$13:W73))</f>
        <v>0</v>
      </c>
      <c r="C73" s="50">
        <v>4</v>
      </c>
      <c r="D73" s="329" t="s">
        <v>217</v>
      </c>
      <c r="E73" s="1332"/>
      <c r="F73" s="1325"/>
      <c r="G73" s="894" t="s">
        <v>193</v>
      </c>
      <c r="H73" s="317"/>
      <c r="I73" s="318"/>
      <c r="J73" s="909"/>
      <c r="K73" s="471"/>
      <c r="L73" s="319"/>
      <c r="M73" s="320"/>
      <c r="N73" s="320"/>
      <c r="O73" s="320"/>
      <c r="P73" s="890"/>
      <c r="Q73" s="873" t="str">
        <f t="shared" si="14"/>
        <v>4(21)</v>
      </c>
      <c r="R73" s="76" t="s">
        <v>193</v>
      </c>
      <c r="S73" s="65">
        <f t="shared" si="2"/>
        <v>0</v>
      </c>
      <c r="T73" s="65">
        <f t="shared" si="3"/>
        <v>0</v>
      </c>
      <c r="U73" s="65">
        <f t="shared" si="4"/>
        <v>0</v>
      </c>
      <c r="V73" s="65">
        <f t="shared" si="5"/>
        <v>0</v>
      </c>
      <c r="W73" s="62">
        <f t="shared" si="6"/>
        <v>0</v>
      </c>
      <c r="X73" s="63" t="str">
        <f t="shared" si="11"/>
        <v>　</v>
      </c>
      <c r="Y73" s="66" t="str">
        <f t="shared" si="7"/>
        <v>　</v>
      </c>
      <c r="Z73" s="66">
        <f t="shared" si="8"/>
        <v>0</v>
      </c>
    </row>
    <row r="74" spans="1:26" ht="24" customHeight="1">
      <c r="A74" s="49">
        <f>IF(V74=0,0,SUM(V$13:V74))</f>
        <v>0</v>
      </c>
      <c r="B74" s="49">
        <f>IF(W74=0,0,SUM(W$13:W74))</f>
        <v>0</v>
      </c>
      <c r="C74" s="50">
        <v>4</v>
      </c>
      <c r="D74" s="316" t="s">
        <v>218</v>
      </c>
      <c r="E74" s="1335"/>
      <c r="F74" s="1325"/>
      <c r="G74" s="894" t="s">
        <v>219</v>
      </c>
      <c r="H74" s="317"/>
      <c r="I74" s="318"/>
      <c r="J74" s="318"/>
      <c r="K74" s="471"/>
      <c r="L74" s="319"/>
      <c r="M74" s="320"/>
      <c r="N74" s="320"/>
      <c r="O74" s="320"/>
      <c r="P74" s="890"/>
      <c r="Q74" s="873" t="str">
        <f t="shared" si="14"/>
        <v>4(22)</v>
      </c>
      <c r="R74" s="76" t="s">
        <v>1154</v>
      </c>
      <c r="S74" s="65">
        <f t="shared" si="2"/>
        <v>0</v>
      </c>
      <c r="T74" s="65">
        <f t="shared" si="3"/>
        <v>0</v>
      </c>
      <c r="U74" s="65">
        <f t="shared" si="4"/>
        <v>0</v>
      </c>
      <c r="V74" s="65">
        <f t="shared" si="5"/>
        <v>0</v>
      </c>
      <c r="W74" s="62">
        <f t="shared" si="6"/>
        <v>0</v>
      </c>
      <c r="X74" s="63" t="str">
        <f t="shared" si="11"/>
        <v>　</v>
      </c>
      <c r="Y74" s="66" t="str">
        <f t="shared" si="7"/>
        <v>　</v>
      </c>
      <c r="Z74" s="66">
        <f t="shared" si="8"/>
        <v>0</v>
      </c>
    </row>
    <row r="75" spans="1:26" ht="24" customHeight="1">
      <c r="A75" s="49">
        <f>IF(V75=0,0,SUM(V$13:V75))</f>
        <v>0</v>
      </c>
      <c r="B75" s="49">
        <f>IF(W75=0,0,SUM(W$13:W75))</f>
        <v>0</v>
      </c>
      <c r="C75" s="50">
        <v>4</v>
      </c>
      <c r="D75" s="316" t="s">
        <v>220</v>
      </c>
      <c r="E75" s="1382" t="s">
        <v>221</v>
      </c>
      <c r="F75" s="1326" t="s">
        <v>222</v>
      </c>
      <c r="G75" s="894" t="s">
        <v>204</v>
      </c>
      <c r="H75" s="317"/>
      <c r="I75" s="318"/>
      <c r="J75" s="916"/>
      <c r="K75" s="471"/>
      <c r="L75" s="319"/>
      <c r="M75" s="320"/>
      <c r="N75" s="320"/>
      <c r="O75" s="320"/>
      <c r="P75" s="1316" t="s">
        <v>205</v>
      </c>
      <c r="Q75" s="873" t="str">
        <f t="shared" si="14"/>
        <v>4(23)</v>
      </c>
      <c r="R75" s="76" t="s">
        <v>204</v>
      </c>
      <c r="S75" s="65">
        <f t="shared" si="2"/>
        <v>0</v>
      </c>
      <c r="T75" s="65">
        <f t="shared" si="3"/>
        <v>0</v>
      </c>
      <c r="U75" s="65">
        <f t="shared" si="4"/>
        <v>0</v>
      </c>
      <c r="V75" s="65">
        <f t="shared" si="5"/>
        <v>0</v>
      </c>
      <c r="W75" s="62">
        <f t="shared" si="6"/>
        <v>0</v>
      </c>
      <c r="X75" s="63" t="str">
        <f t="shared" si="11"/>
        <v>　</v>
      </c>
      <c r="Y75" s="66" t="str">
        <f t="shared" si="7"/>
        <v>　</v>
      </c>
      <c r="Z75" s="66">
        <f t="shared" si="8"/>
        <v>0</v>
      </c>
    </row>
    <row r="76" spans="1:26" ht="24" customHeight="1">
      <c r="A76" s="49">
        <f>IF(V76=0,0,SUM(V$13:V76))</f>
        <v>0</v>
      </c>
      <c r="B76" s="49">
        <f>IF(W76=0,0,SUM(W$13:W76))</f>
        <v>0</v>
      </c>
      <c r="C76" s="50">
        <v>4</v>
      </c>
      <c r="D76" s="316" t="s">
        <v>223</v>
      </c>
      <c r="E76" s="1383"/>
      <c r="F76" s="1325"/>
      <c r="G76" s="894" t="s">
        <v>224</v>
      </c>
      <c r="H76" s="317"/>
      <c r="I76" s="318"/>
      <c r="J76" s="909"/>
      <c r="K76" s="471"/>
      <c r="L76" s="319"/>
      <c r="M76" s="320"/>
      <c r="N76" s="320"/>
      <c r="O76" s="320"/>
      <c r="P76" s="1316"/>
      <c r="Q76" s="873" t="str">
        <f t="shared" si="14"/>
        <v>4(24)</v>
      </c>
      <c r="R76" s="76" t="s">
        <v>224</v>
      </c>
      <c r="S76" s="65">
        <f t="shared" si="2"/>
        <v>0</v>
      </c>
      <c r="T76" s="65">
        <f t="shared" si="3"/>
        <v>0</v>
      </c>
      <c r="U76" s="65">
        <f t="shared" si="4"/>
        <v>0</v>
      </c>
      <c r="V76" s="65">
        <f t="shared" si="5"/>
        <v>0</v>
      </c>
      <c r="W76" s="62">
        <f t="shared" si="6"/>
        <v>0</v>
      </c>
      <c r="X76" s="63" t="str">
        <f t="shared" si="11"/>
        <v>　</v>
      </c>
      <c r="Y76" s="66" t="str">
        <f t="shared" si="7"/>
        <v>　</v>
      </c>
      <c r="Z76" s="66">
        <f t="shared" si="8"/>
        <v>0</v>
      </c>
    </row>
    <row r="77" spans="1:26" ht="24" customHeight="1">
      <c r="A77" s="49">
        <f>IF(V77=0,0,SUM(V$13:V77))</f>
        <v>0</v>
      </c>
      <c r="B77" s="49">
        <f>IF(W77=0,0,SUM(W$13:W77))</f>
        <v>0</v>
      </c>
      <c r="C77" s="50">
        <v>4</v>
      </c>
      <c r="D77" s="316" t="s">
        <v>225</v>
      </c>
      <c r="E77" s="1383"/>
      <c r="F77" s="893" t="s">
        <v>226</v>
      </c>
      <c r="G77" s="894" t="s">
        <v>227</v>
      </c>
      <c r="H77" s="317"/>
      <c r="I77" s="318"/>
      <c r="J77" s="909"/>
      <c r="K77" s="471"/>
      <c r="L77" s="319"/>
      <c r="M77" s="320"/>
      <c r="N77" s="320"/>
      <c r="O77" s="320"/>
      <c r="P77" s="890"/>
      <c r="Q77" s="873" t="str">
        <f t="shared" si="14"/>
        <v>4(25)</v>
      </c>
      <c r="R77" s="76" t="s">
        <v>227</v>
      </c>
      <c r="S77" s="65">
        <f t="shared" si="2"/>
        <v>0</v>
      </c>
      <c r="T77" s="65">
        <f t="shared" si="3"/>
        <v>0</v>
      </c>
      <c r="U77" s="65">
        <f t="shared" si="4"/>
        <v>0</v>
      </c>
      <c r="V77" s="65">
        <f t="shared" si="5"/>
        <v>0</v>
      </c>
      <c r="W77" s="62">
        <f t="shared" si="6"/>
        <v>0</v>
      </c>
      <c r="X77" s="63" t="str">
        <f t="shared" si="11"/>
        <v>　</v>
      </c>
      <c r="Y77" s="66" t="str">
        <f t="shared" si="7"/>
        <v>　</v>
      </c>
      <c r="Z77" s="66">
        <f t="shared" si="8"/>
        <v>0</v>
      </c>
    </row>
    <row r="78" spans="1:26" ht="24" customHeight="1">
      <c r="A78" s="49">
        <f>IF(V78=0,0,SUM(V$13:V78))</f>
        <v>0</v>
      </c>
      <c r="B78" s="49">
        <f>IF(W78=0,0,SUM(W$13:W78))</f>
        <v>0</v>
      </c>
      <c r="C78" s="50">
        <v>4</v>
      </c>
      <c r="D78" s="316" t="s">
        <v>228</v>
      </c>
      <c r="E78" s="1336" t="s">
        <v>1695</v>
      </c>
      <c r="F78" s="1337"/>
      <c r="G78" s="894" t="s">
        <v>229</v>
      </c>
      <c r="H78" s="317"/>
      <c r="I78" s="318"/>
      <c r="J78" s="318"/>
      <c r="K78" s="471"/>
      <c r="L78" s="319"/>
      <c r="M78" s="320"/>
      <c r="N78" s="320"/>
      <c r="O78" s="320"/>
      <c r="P78" s="1410" t="s">
        <v>1799</v>
      </c>
      <c r="Q78" s="873" t="str">
        <f t="shared" si="14"/>
        <v>4(26)</v>
      </c>
      <c r="R78" s="76" t="s">
        <v>229</v>
      </c>
      <c r="S78" s="65">
        <f t="shared" ref="S78:S146" si="17">COUNTIF(I78,"?*")</f>
        <v>0</v>
      </c>
      <c r="T78" s="65">
        <f t="shared" ref="T78:T146" si="18">COUNTIF(J78,"?*")</f>
        <v>0</v>
      </c>
      <c r="U78" s="65">
        <f t="shared" ref="U78:U146" si="19">COUNTIF(K78,"?*")</f>
        <v>0</v>
      </c>
      <c r="V78" s="65">
        <f t="shared" ref="V78:V146" si="20">IF(OR(S78=1,U78=1),1,0)</f>
        <v>0</v>
      </c>
      <c r="W78" s="62">
        <f t="shared" ref="W78:W146" si="21">IF(V78=0,0,V78-T78)</f>
        <v>0</v>
      </c>
      <c r="X78" s="63" t="str">
        <f t="shared" si="11"/>
        <v>　</v>
      </c>
      <c r="Y78" s="66" t="str">
        <f t="shared" ref="Y78:Y155" si="22">IF(K78="○",Y77&amp;$Q78&amp;$M78&amp;"　",Y77)</f>
        <v>　</v>
      </c>
      <c r="Z78" s="66">
        <f t="shared" ref="Z78:Z146" si="23">COUNTIF(H78:K78,"?*")</f>
        <v>0</v>
      </c>
    </row>
    <row r="79" spans="1:26" ht="24" customHeight="1">
      <c r="A79" s="49">
        <f>IF(V79=0,0,SUM(V$13:V79))</f>
        <v>0</v>
      </c>
      <c r="B79" s="49">
        <f>IF(W79=0,0,SUM(W$13:W79))</f>
        <v>0</v>
      </c>
      <c r="C79" s="50">
        <v>4</v>
      </c>
      <c r="D79" s="316" t="s">
        <v>230</v>
      </c>
      <c r="E79" s="1338"/>
      <c r="F79" s="1339"/>
      <c r="G79" s="894" t="s">
        <v>231</v>
      </c>
      <c r="H79" s="317"/>
      <c r="I79" s="318"/>
      <c r="J79" s="318"/>
      <c r="K79" s="471"/>
      <c r="L79" s="319"/>
      <c r="M79" s="320"/>
      <c r="N79" s="320"/>
      <c r="O79" s="320"/>
      <c r="P79" s="1411"/>
      <c r="Q79" s="873" t="str">
        <f t="shared" si="14"/>
        <v>4(27)</v>
      </c>
      <c r="R79" s="76" t="s">
        <v>1142</v>
      </c>
      <c r="S79" s="65">
        <f t="shared" si="17"/>
        <v>0</v>
      </c>
      <c r="T79" s="65">
        <f t="shared" si="18"/>
        <v>0</v>
      </c>
      <c r="U79" s="65">
        <f t="shared" si="19"/>
        <v>0</v>
      </c>
      <c r="V79" s="65">
        <f t="shared" si="20"/>
        <v>0</v>
      </c>
      <c r="W79" s="62">
        <f t="shared" si="21"/>
        <v>0</v>
      </c>
      <c r="X79" s="63" t="str">
        <f t="shared" si="11"/>
        <v>　</v>
      </c>
      <c r="Y79" s="66" t="str">
        <f t="shared" si="22"/>
        <v>　</v>
      </c>
      <c r="Z79" s="66">
        <f t="shared" si="23"/>
        <v>0</v>
      </c>
    </row>
    <row r="80" spans="1:26" ht="24" customHeight="1">
      <c r="A80" s="49">
        <f>IF(V80=0,0,SUM(V$13:V80))</f>
        <v>0</v>
      </c>
      <c r="B80" s="49">
        <f>IF(W80=0,0,SUM(W$13:W80))</f>
        <v>0</v>
      </c>
      <c r="C80" s="50">
        <v>4</v>
      </c>
      <c r="D80" s="329" t="s">
        <v>232</v>
      </c>
      <c r="E80" s="1338"/>
      <c r="F80" s="1339"/>
      <c r="G80" s="894" t="s">
        <v>1762</v>
      </c>
      <c r="H80" s="317"/>
      <c r="I80" s="318"/>
      <c r="J80" s="318"/>
      <c r="K80" s="471"/>
      <c r="L80" s="319"/>
      <c r="M80" s="320"/>
      <c r="N80" s="320"/>
      <c r="O80" s="320"/>
      <c r="P80" s="1411"/>
      <c r="Q80" s="873" t="str">
        <f t="shared" si="14"/>
        <v>4(28)</v>
      </c>
      <c r="R80" s="76" t="s">
        <v>1762</v>
      </c>
      <c r="S80" s="65">
        <f t="shared" si="17"/>
        <v>0</v>
      </c>
      <c r="T80" s="65">
        <f t="shared" si="18"/>
        <v>0</v>
      </c>
      <c r="U80" s="65">
        <f t="shared" si="19"/>
        <v>0</v>
      </c>
      <c r="V80" s="65">
        <f t="shared" si="20"/>
        <v>0</v>
      </c>
      <c r="W80" s="62">
        <f t="shared" si="21"/>
        <v>0</v>
      </c>
      <c r="X80" s="63" t="str">
        <f t="shared" si="11"/>
        <v>　</v>
      </c>
      <c r="Y80" s="66" t="str">
        <f t="shared" si="22"/>
        <v>　</v>
      </c>
      <c r="Z80" s="66">
        <f t="shared" si="23"/>
        <v>0</v>
      </c>
    </row>
    <row r="81" spans="1:26" ht="33.5" customHeight="1">
      <c r="A81" s="49">
        <f>IF(V81=0,0,SUM(V$13:V81))</f>
        <v>0</v>
      </c>
      <c r="B81" s="49">
        <f>IF(W81=0,0,SUM(W$13:W81))</f>
        <v>0</v>
      </c>
      <c r="C81" s="50">
        <v>4</v>
      </c>
      <c r="D81" s="329" t="s">
        <v>1190</v>
      </c>
      <c r="E81" s="1338"/>
      <c r="F81" s="1339"/>
      <c r="G81" s="894" t="s">
        <v>1696</v>
      </c>
      <c r="H81" s="317"/>
      <c r="I81" s="318"/>
      <c r="J81" s="909"/>
      <c r="K81" s="471"/>
      <c r="L81" s="319"/>
      <c r="M81" s="320"/>
      <c r="N81" s="320"/>
      <c r="O81" s="320"/>
      <c r="P81" s="1411"/>
      <c r="Q81" s="873" t="str">
        <f t="shared" si="14"/>
        <v>4(29)</v>
      </c>
      <c r="R81" s="76" t="s">
        <v>1697</v>
      </c>
      <c r="S81" s="65">
        <f t="shared" si="17"/>
        <v>0</v>
      </c>
      <c r="T81" s="65">
        <f t="shared" si="18"/>
        <v>0</v>
      </c>
      <c r="U81" s="65">
        <f t="shared" si="19"/>
        <v>0</v>
      </c>
      <c r="V81" s="65">
        <f t="shared" si="20"/>
        <v>0</v>
      </c>
      <c r="W81" s="62">
        <f t="shared" si="21"/>
        <v>0</v>
      </c>
      <c r="X81" s="63" t="str">
        <f t="shared" si="11"/>
        <v>　</v>
      </c>
      <c r="Y81" s="66" t="str">
        <f t="shared" si="22"/>
        <v>　</v>
      </c>
      <c r="Z81" s="66">
        <f t="shared" si="23"/>
        <v>0</v>
      </c>
    </row>
    <row r="82" spans="1:26" ht="24" customHeight="1">
      <c r="A82" s="49">
        <f>IF(V82=0,0,SUM(V$13:V82))</f>
        <v>0</v>
      </c>
      <c r="B82" s="49">
        <f>IF(W82=0,0,SUM(W$13:W82))</f>
        <v>0</v>
      </c>
      <c r="C82" s="50">
        <v>4</v>
      </c>
      <c r="D82" s="316" t="s">
        <v>234</v>
      </c>
      <c r="E82" s="1338"/>
      <c r="F82" s="1339"/>
      <c r="G82" s="894" t="s">
        <v>1698</v>
      </c>
      <c r="H82" s="317"/>
      <c r="I82" s="318"/>
      <c r="J82" s="916"/>
      <c r="K82" s="471"/>
      <c r="L82" s="319"/>
      <c r="M82" s="320"/>
      <c r="N82" s="320"/>
      <c r="O82" s="320"/>
      <c r="P82" s="1411"/>
      <c r="Q82" s="873" t="str">
        <f t="shared" si="14"/>
        <v>4(30)</v>
      </c>
      <c r="R82" s="76" t="s">
        <v>1698</v>
      </c>
      <c r="S82" s="65">
        <f t="shared" si="17"/>
        <v>0</v>
      </c>
      <c r="T82" s="65">
        <f t="shared" si="18"/>
        <v>0</v>
      </c>
      <c r="U82" s="65">
        <f t="shared" si="19"/>
        <v>0</v>
      </c>
      <c r="V82" s="65">
        <f t="shared" si="20"/>
        <v>0</v>
      </c>
      <c r="W82" s="62">
        <f t="shared" si="21"/>
        <v>0</v>
      </c>
      <c r="X82" s="63" t="str">
        <f t="shared" si="11"/>
        <v>　</v>
      </c>
      <c r="Y82" s="66" t="str">
        <f t="shared" si="22"/>
        <v>　</v>
      </c>
      <c r="Z82" s="66">
        <f t="shared" si="23"/>
        <v>0</v>
      </c>
    </row>
    <row r="83" spans="1:26" ht="24" customHeight="1">
      <c r="A83" s="49">
        <f>IF(V83=0,0,SUM(V$13:V83))</f>
        <v>0</v>
      </c>
      <c r="B83" s="49">
        <f>IF(W83=0,0,SUM(W$13:W83))</f>
        <v>0</v>
      </c>
      <c r="C83" s="50">
        <v>4</v>
      </c>
      <c r="D83" s="316" t="s">
        <v>235</v>
      </c>
      <c r="E83" s="1338"/>
      <c r="F83" s="1339"/>
      <c r="G83" s="894" t="s">
        <v>1699</v>
      </c>
      <c r="H83" s="317"/>
      <c r="I83" s="318"/>
      <c r="J83" s="916"/>
      <c r="K83" s="471"/>
      <c r="L83" s="319"/>
      <c r="M83" s="320"/>
      <c r="N83" s="320"/>
      <c r="O83" s="320"/>
      <c r="P83" s="1411"/>
      <c r="Q83" s="873" t="str">
        <f t="shared" si="14"/>
        <v>4(31)</v>
      </c>
      <c r="R83" s="76" t="s">
        <v>1700</v>
      </c>
      <c r="S83" s="65">
        <f t="shared" si="17"/>
        <v>0</v>
      </c>
      <c r="T83" s="65">
        <f t="shared" si="18"/>
        <v>0</v>
      </c>
      <c r="U83" s="65">
        <f t="shared" si="19"/>
        <v>0</v>
      </c>
      <c r="V83" s="65">
        <f t="shared" si="20"/>
        <v>0</v>
      </c>
      <c r="W83" s="62">
        <f t="shared" si="21"/>
        <v>0</v>
      </c>
      <c r="X83" s="63" t="str">
        <f t="shared" si="11"/>
        <v>　</v>
      </c>
      <c r="Y83" s="66" t="str">
        <f t="shared" si="22"/>
        <v>　</v>
      </c>
      <c r="Z83" s="66">
        <f t="shared" si="23"/>
        <v>0</v>
      </c>
    </row>
    <row r="84" spans="1:26" ht="24" customHeight="1">
      <c r="A84" s="49">
        <f>IF(V84=0,0,SUM(V$13:V84))</f>
        <v>0</v>
      </c>
      <c r="B84" s="49">
        <f>IF(W84=0,0,SUM(W$13:W84))</f>
        <v>0</v>
      </c>
      <c r="C84" s="50">
        <v>4</v>
      </c>
      <c r="D84" s="316" t="s">
        <v>236</v>
      </c>
      <c r="E84" s="1338"/>
      <c r="F84" s="1339"/>
      <c r="G84" s="894" t="s">
        <v>1798</v>
      </c>
      <c r="H84" s="317"/>
      <c r="I84" s="318"/>
      <c r="J84" s="916"/>
      <c r="K84" s="471"/>
      <c r="L84" s="319"/>
      <c r="M84" s="320"/>
      <c r="N84" s="320"/>
      <c r="O84" s="320"/>
      <c r="P84" s="1411"/>
      <c r="Q84" s="873" t="str">
        <f t="shared" si="14"/>
        <v>4(32)</v>
      </c>
      <c r="R84" s="76" t="s">
        <v>1701</v>
      </c>
      <c r="S84" s="65">
        <f t="shared" si="17"/>
        <v>0</v>
      </c>
      <c r="T84" s="65">
        <f t="shared" si="18"/>
        <v>0</v>
      </c>
      <c r="U84" s="65">
        <f t="shared" si="19"/>
        <v>0</v>
      </c>
      <c r="V84" s="65">
        <f t="shared" si="20"/>
        <v>0</v>
      </c>
      <c r="W84" s="62">
        <f t="shared" si="21"/>
        <v>0</v>
      </c>
      <c r="X84" s="63" t="str">
        <f t="shared" ref="X84:X94" si="24">IF(I84="○",X83&amp;$Q84&amp;$M84&amp;"　",X83)</f>
        <v>　</v>
      </c>
      <c r="Y84" s="66" t="str">
        <f t="shared" si="22"/>
        <v>　</v>
      </c>
      <c r="Z84" s="66">
        <f t="shared" si="23"/>
        <v>0</v>
      </c>
    </row>
    <row r="85" spans="1:26" ht="24" customHeight="1">
      <c r="A85" s="49">
        <f>IF(V85=0,0,SUM(V$13:V85))</f>
        <v>0</v>
      </c>
      <c r="B85" s="49">
        <f>IF(W85=0,0,SUM(W$13:W85))</f>
        <v>0</v>
      </c>
      <c r="C85" s="957" t="s">
        <v>1765</v>
      </c>
      <c r="D85" s="316" t="s">
        <v>1732</v>
      </c>
      <c r="E85" s="1338"/>
      <c r="F85" s="1339"/>
      <c r="G85" s="894" t="s">
        <v>1759</v>
      </c>
      <c r="H85" s="317"/>
      <c r="I85" s="318"/>
      <c r="J85" s="318"/>
      <c r="K85" s="471"/>
      <c r="L85" s="319"/>
      <c r="M85" s="320"/>
      <c r="N85" s="320"/>
      <c r="O85" s="320"/>
      <c r="P85" s="1411"/>
      <c r="Q85" s="873" t="str">
        <f t="shared" si="14"/>
        <v>*7(1)</v>
      </c>
      <c r="R85" s="76" t="s">
        <v>1760</v>
      </c>
      <c r="S85" s="65">
        <f t="shared" ref="S85:U90" si="25">COUNTIF(I85,"?*")</f>
        <v>0</v>
      </c>
      <c r="T85" s="65">
        <f t="shared" si="25"/>
        <v>0</v>
      </c>
      <c r="U85" s="65">
        <f t="shared" si="25"/>
        <v>0</v>
      </c>
      <c r="V85" s="65">
        <f t="shared" ref="V85:V90" si="26">IF(OR(S85=1,U85=1),1,0)</f>
        <v>0</v>
      </c>
      <c r="W85" s="62">
        <f t="shared" ref="W85:W90" si="27">IF(V85=0,0,V85-T85)</f>
        <v>0</v>
      </c>
      <c r="X85" s="63" t="str">
        <f t="shared" si="24"/>
        <v>　</v>
      </c>
      <c r="Y85" s="66" t="str">
        <f t="shared" ref="Y85:Y90" si="28">IF(K85="○",Y84&amp;$Q85&amp;$M85&amp;"　",Y84)</f>
        <v>　</v>
      </c>
      <c r="Z85" s="66">
        <f t="shared" ref="Z85:Z90" si="29">COUNTIF(H85:K85,"?*")</f>
        <v>0</v>
      </c>
    </row>
    <row r="86" spans="1:26" ht="24" customHeight="1">
      <c r="A86" s="49">
        <f>IF(V86=0,0,SUM(V$13:V86))</f>
        <v>0</v>
      </c>
      <c r="B86" s="49">
        <f>IF(W86=0,0,SUM(W$13:W86))</f>
        <v>0</v>
      </c>
      <c r="D86" s="316" t="s">
        <v>1794</v>
      </c>
      <c r="E86" s="1338"/>
      <c r="F86" s="1339"/>
      <c r="G86" s="894" t="s">
        <v>1702</v>
      </c>
      <c r="H86" s="317"/>
      <c r="I86" s="318"/>
      <c r="J86" s="940"/>
      <c r="K86" s="471"/>
      <c r="L86" s="319"/>
      <c r="M86" s="320"/>
      <c r="N86" s="320"/>
      <c r="O86" s="320"/>
      <c r="P86" s="1411"/>
      <c r="Q86" s="873" t="str">
        <f t="shared" si="14"/>
        <v>*7(2)</v>
      </c>
      <c r="R86" s="76" t="s">
        <v>1706</v>
      </c>
      <c r="S86" s="65">
        <f t="shared" si="25"/>
        <v>0</v>
      </c>
      <c r="T86" s="65">
        <f t="shared" si="25"/>
        <v>0</v>
      </c>
      <c r="U86" s="65">
        <f t="shared" si="25"/>
        <v>0</v>
      </c>
      <c r="V86" s="65">
        <f t="shared" si="26"/>
        <v>0</v>
      </c>
      <c r="W86" s="62">
        <f t="shared" si="27"/>
        <v>0</v>
      </c>
      <c r="X86" s="63" t="str">
        <f t="shared" si="24"/>
        <v>　</v>
      </c>
      <c r="Y86" s="66" t="str">
        <f t="shared" si="28"/>
        <v>　</v>
      </c>
      <c r="Z86" s="66">
        <f t="shared" si="29"/>
        <v>0</v>
      </c>
    </row>
    <row r="87" spans="1:26" ht="24" customHeight="1">
      <c r="A87" s="49">
        <f>IF(V87=0,0,SUM(V$13:V87))</f>
        <v>0</v>
      </c>
      <c r="B87" s="49">
        <f>IF(W87=0,0,SUM(W$13:W87))</f>
        <v>0</v>
      </c>
      <c r="D87" s="316" t="s">
        <v>1795</v>
      </c>
      <c r="E87" s="1338"/>
      <c r="F87" s="1339"/>
      <c r="G87" s="894" t="s">
        <v>1703</v>
      </c>
      <c r="H87" s="317"/>
      <c r="I87" s="318"/>
      <c r="J87" s="940"/>
      <c r="K87" s="471"/>
      <c r="L87" s="319"/>
      <c r="M87" s="320"/>
      <c r="N87" s="320"/>
      <c r="O87" s="320"/>
      <c r="P87" s="1411"/>
      <c r="Q87" s="873" t="str">
        <f t="shared" si="14"/>
        <v>*7(3)</v>
      </c>
      <c r="R87" s="76" t="s">
        <v>1707</v>
      </c>
      <c r="S87" s="65">
        <f t="shared" si="25"/>
        <v>0</v>
      </c>
      <c r="T87" s="65">
        <f t="shared" si="25"/>
        <v>0</v>
      </c>
      <c r="U87" s="65">
        <f t="shared" si="25"/>
        <v>0</v>
      </c>
      <c r="V87" s="65">
        <f t="shared" si="26"/>
        <v>0</v>
      </c>
      <c r="W87" s="62">
        <f t="shared" si="27"/>
        <v>0</v>
      </c>
      <c r="X87" s="63" t="str">
        <f t="shared" si="24"/>
        <v>　</v>
      </c>
      <c r="Y87" s="66" t="str">
        <f t="shared" si="28"/>
        <v>　</v>
      </c>
      <c r="Z87" s="66">
        <f t="shared" si="29"/>
        <v>0</v>
      </c>
    </row>
    <row r="88" spans="1:26" ht="24" customHeight="1">
      <c r="A88" s="49">
        <f>IF(V88=0,0,SUM(V$13:V88))</f>
        <v>0</v>
      </c>
      <c r="B88" s="49">
        <f>IF(W88=0,0,SUM(W$13:W88))</f>
        <v>0</v>
      </c>
      <c r="D88" s="316" t="s">
        <v>1796</v>
      </c>
      <c r="E88" s="1338"/>
      <c r="F88" s="1339"/>
      <c r="G88" s="894" t="s">
        <v>1704</v>
      </c>
      <c r="H88" s="317"/>
      <c r="I88" s="318"/>
      <c r="J88" s="940"/>
      <c r="K88" s="471"/>
      <c r="L88" s="319"/>
      <c r="M88" s="320"/>
      <c r="N88" s="320"/>
      <c r="O88" s="320"/>
      <c r="P88" s="1411"/>
      <c r="Q88" s="873" t="str">
        <f t="shared" si="14"/>
        <v>*7(4)</v>
      </c>
      <c r="R88" s="76" t="s">
        <v>1709</v>
      </c>
      <c r="S88" s="65">
        <f t="shared" si="25"/>
        <v>0</v>
      </c>
      <c r="T88" s="65">
        <f t="shared" si="25"/>
        <v>0</v>
      </c>
      <c r="U88" s="65">
        <f t="shared" si="25"/>
        <v>0</v>
      </c>
      <c r="V88" s="65">
        <f t="shared" si="26"/>
        <v>0</v>
      </c>
      <c r="W88" s="62">
        <f t="shared" si="27"/>
        <v>0</v>
      </c>
      <c r="X88" s="63" t="str">
        <f t="shared" si="24"/>
        <v>　</v>
      </c>
      <c r="Y88" s="66" t="str">
        <f t="shared" si="28"/>
        <v>　</v>
      </c>
      <c r="Z88" s="66">
        <f t="shared" si="29"/>
        <v>0</v>
      </c>
    </row>
    <row r="89" spans="1:26" ht="24" customHeight="1">
      <c r="A89" s="49">
        <f>IF(V89=0,0,SUM(V$13:V89))</f>
        <v>0</v>
      </c>
      <c r="B89" s="49">
        <f>IF(W89=0,0,SUM(W$13:W89))</f>
        <v>0</v>
      </c>
      <c r="D89" s="316" t="s">
        <v>1797</v>
      </c>
      <c r="E89" s="1356"/>
      <c r="F89" s="1357"/>
      <c r="G89" s="894" t="s">
        <v>1705</v>
      </c>
      <c r="H89" s="317"/>
      <c r="I89" s="318"/>
      <c r="J89" s="940"/>
      <c r="K89" s="471"/>
      <c r="L89" s="319"/>
      <c r="M89" s="320"/>
      <c r="N89" s="320"/>
      <c r="O89" s="320"/>
      <c r="P89" s="1412"/>
      <c r="Q89" s="873" t="str">
        <f t="shared" si="14"/>
        <v>*7(5)</v>
      </c>
      <c r="R89" s="76" t="s">
        <v>1708</v>
      </c>
      <c r="S89" s="65">
        <f t="shared" si="25"/>
        <v>0</v>
      </c>
      <c r="T89" s="65">
        <f t="shared" si="25"/>
        <v>0</v>
      </c>
      <c r="U89" s="65">
        <f t="shared" si="25"/>
        <v>0</v>
      </c>
      <c r="V89" s="65">
        <f t="shared" si="26"/>
        <v>0</v>
      </c>
      <c r="W89" s="62">
        <f t="shared" si="27"/>
        <v>0</v>
      </c>
      <c r="X89" s="63" t="str">
        <f t="shared" si="24"/>
        <v>　</v>
      </c>
      <c r="Y89" s="66" t="str">
        <f t="shared" si="28"/>
        <v>　</v>
      </c>
      <c r="Z89" s="66">
        <f t="shared" si="29"/>
        <v>0</v>
      </c>
    </row>
    <row r="90" spans="1:26" ht="24" customHeight="1">
      <c r="A90" s="49">
        <f>IF(V90=0,0,SUM(V$13:V90))</f>
        <v>0</v>
      </c>
      <c r="B90" s="49">
        <f>IF(W90=0,0,SUM(W$13:W90))</f>
        <v>0</v>
      </c>
      <c r="C90" s="50">
        <v>4</v>
      </c>
      <c r="D90" s="316" t="s">
        <v>237</v>
      </c>
      <c r="E90" s="1326" t="s">
        <v>1710</v>
      </c>
      <c r="F90" s="1326"/>
      <c r="G90" s="894" t="s">
        <v>239</v>
      </c>
      <c r="H90" s="317"/>
      <c r="I90" s="318"/>
      <c r="J90" s="318"/>
      <c r="K90" s="471"/>
      <c r="L90" s="319"/>
      <c r="M90" s="320"/>
      <c r="N90" s="320"/>
      <c r="O90" s="320"/>
      <c r="P90" s="890"/>
      <c r="Q90" s="873" t="str">
        <f t="shared" si="14"/>
        <v>4(33)</v>
      </c>
      <c r="R90" s="76" t="s">
        <v>240</v>
      </c>
      <c r="S90" s="65">
        <f t="shared" si="25"/>
        <v>0</v>
      </c>
      <c r="T90" s="65">
        <f t="shared" si="25"/>
        <v>0</v>
      </c>
      <c r="U90" s="65">
        <f t="shared" si="25"/>
        <v>0</v>
      </c>
      <c r="V90" s="65">
        <f t="shared" si="26"/>
        <v>0</v>
      </c>
      <c r="W90" s="62">
        <f t="shared" si="27"/>
        <v>0</v>
      </c>
      <c r="X90" s="63" t="str">
        <f t="shared" si="24"/>
        <v>　</v>
      </c>
      <c r="Y90" s="66" t="str">
        <f t="shared" si="28"/>
        <v>　</v>
      </c>
      <c r="Z90" s="66">
        <f t="shared" si="29"/>
        <v>0</v>
      </c>
    </row>
    <row r="91" spans="1:26" ht="24" customHeight="1">
      <c r="A91" s="49">
        <f>IF(V91=0,0,SUM(V$13:V91))</f>
        <v>0</v>
      </c>
      <c r="B91" s="49">
        <f>IF(W91=0,0,SUM(W$13:W91))</f>
        <v>0</v>
      </c>
      <c r="C91" s="50">
        <v>4</v>
      </c>
      <c r="D91" s="316" t="s">
        <v>238</v>
      </c>
      <c r="E91" s="1326" t="s">
        <v>1243</v>
      </c>
      <c r="F91" s="1325"/>
      <c r="G91" s="894" t="s">
        <v>1244</v>
      </c>
      <c r="H91" s="317"/>
      <c r="I91" s="318"/>
      <c r="J91" s="318"/>
      <c r="K91" s="471"/>
      <c r="L91" s="319"/>
      <c r="M91" s="320"/>
      <c r="N91" s="320"/>
      <c r="O91" s="320"/>
      <c r="P91" s="1408" t="s">
        <v>1246</v>
      </c>
      <c r="Q91" s="873" t="str">
        <f t="shared" si="14"/>
        <v>4(34)</v>
      </c>
      <c r="R91" s="76" t="s">
        <v>1244</v>
      </c>
      <c r="S91" s="65">
        <f t="shared" si="17"/>
        <v>0</v>
      </c>
      <c r="T91" s="65">
        <f t="shared" si="18"/>
        <v>0</v>
      </c>
      <c r="U91" s="65">
        <f t="shared" si="19"/>
        <v>0</v>
      </c>
      <c r="V91" s="65">
        <f t="shared" si="20"/>
        <v>0</v>
      </c>
      <c r="W91" s="62">
        <f t="shared" si="21"/>
        <v>0</v>
      </c>
      <c r="X91" s="63" t="str">
        <f t="shared" si="24"/>
        <v>　</v>
      </c>
      <c r="Y91" s="66" t="str">
        <f t="shared" si="22"/>
        <v>　</v>
      </c>
      <c r="Z91" s="66">
        <f t="shared" si="23"/>
        <v>0</v>
      </c>
    </row>
    <row r="92" spans="1:26" ht="24" customHeight="1">
      <c r="A92" s="49">
        <f>IF(V92=0,0,SUM(V$13:V92))</f>
        <v>0</v>
      </c>
      <c r="B92" s="49">
        <f>IF(W92=0,0,SUM(W$13:W92))</f>
        <v>0</v>
      </c>
      <c r="C92" s="50">
        <v>4</v>
      </c>
      <c r="D92" s="316" t="s">
        <v>241</v>
      </c>
      <c r="E92" s="1325"/>
      <c r="F92" s="1325"/>
      <c r="G92" s="894" t="s">
        <v>1245</v>
      </c>
      <c r="H92" s="317"/>
      <c r="I92" s="318"/>
      <c r="J92" s="916"/>
      <c r="K92" s="471"/>
      <c r="L92" s="319"/>
      <c r="M92" s="320"/>
      <c r="N92" s="320"/>
      <c r="O92" s="320"/>
      <c r="P92" s="1409"/>
      <c r="Q92" s="873" t="str">
        <f t="shared" si="14"/>
        <v>4(35)</v>
      </c>
      <c r="R92" s="76" t="s">
        <v>1245</v>
      </c>
      <c r="S92" s="65">
        <f t="shared" si="17"/>
        <v>0</v>
      </c>
      <c r="T92" s="65">
        <f t="shared" si="18"/>
        <v>0</v>
      </c>
      <c r="U92" s="65">
        <f t="shared" si="19"/>
        <v>0</v>
      </c>
      <c r="V92" s="65">
        <f t="shared" si="20"/>
        <v>0</v>
      </c>
      <c r="W92" s="62">
        <f t="shared" si="21"/>
        <v>0</v>
      </c>
      <c r="X92" s="63" t="str">
        <f t="shared" si="24"/>
        <v>　</v>
      </c>
      <c r="Y92" s="66" t="str">
        <f t="shared" si="22"/>
        <v>　</v>
      </c>
      <c r="Z92" s="66">
        <f t="shared" si="23"/>
        <v>0</v>
      </c>
    </row>
    <row r="93" spans="1:26" ht="24" customHeight="1">
      <c r="A93" s="49">
        <f>IF(V93=0,0,SUM(V$13:V93))</f>
        <v>0</v>
      </c>
      <c r="B93" s="49">
        <f>IF(W93=0,0,SUM(W$13:W93))</f>
        <v>0</v>
      </c>
      <c r="C93" s="50">
        <v>4</v>
      </c>
      <c r="D93" s="316" t="s">
        <v>1670</v>
      </c>
      <c r="E93" s="1336" t="s">
        <v>1733</v>
      </c>
      <c r="F93" s="1337"/>
      <c r="G93" s="894" t="s">
        <v>1672</v>
      </c>
      <c r="H93" s="317"/>
      <c r="I93" s="318"/>
      <c r="J93" s="916"/>
      <c r="K93" s="471"/>
      <c r="L93" s="319"/>
      <c r="M93" s="320"/>
      <c r="N93" s="320"/>
      <c r="O93" s="320"/>
      <c r="P93" s="1413" t="s">
        <v>1727</v>
      </c>
      <c r="Q93" s="873" t="str">
        <f t="shared" si="14"/>
        <v>4(36)</v>
      </c>
      <c r="R93" s="76" t="s">
        <v>1676</v>
      </c>
      <c r="S93" s="65">
        <f t="shared" ref="S93:U93" si="30">COUNTIF(I93,"?*")</f>
        <v>0</v>
      </c>
      <c r="T93" s="65">
        <f t="shared" si="30"/>
        <v>0</v>
      </c>
      <c r="U93" s="65">
        <f t="shared" si="30"/>
        <v>0</v>
      </c>
      <c r="V93" s="65">
        <f>IF(OR(S93=1,U93=1),1,0)</f>
        <v>0</v>
      </c>
      <c r="W93" s="62">
        <f>IF(V93=0,0,V93-T93)</f>
        <v>0</v>
      </c>
      <c r="X93" s="63" t="str">
        <f t="shared" si="24"/>
        <v>　</v>
      </c>
      <c r="Y93" s="66" t="str">
        <f t="shared" ref="Y93" si="31">IF(K93="○",Y92&amp;$Q93&amp;$M93&amp;"　",Y92)</f>
        <v>　</v>
      </c>
      <c r="Z93" s="66">
        <f>COUNTIF(H93:K93,"?*")</f>
        <v>0</v>
      </c>
    </row>
    <row r="94" spans="1:26" ht="24" customHeight="1">
      <c r="A94" s="49">
        <f>IF(V94=0,0,SUM(V$13:V94))</f>
        <v>0</v>
      </c>
      <c r="B94" s="49">
        <f>IF(W94=0,0,SUM(W$13:W94))</f>
        <v>0</v>
      </c>
      <c r="C94" s="50">
        <v>4</v>
      </c>
      <c r="D94" s="589" t="s">
        <v>1671</v>
      </c>
      <c r="E94" s="1338"/>
      <c r="F94" s="1339"/>
      <c r="G94" s="716" t="s">
        <v>1678</v>
      </c>
      <c r="H94" s="942"/>
      <c r="I94" s="943"/>
      <c r="J94" s="959"/>
      <c r="K94" s="944"/>
      <c r="L94" s="945"/>
      <c r="M94" s="320"/>
      <c r="N94" s="320"/>
      <c r="O94" s="320"/>
      <c r="P94" s="1414"/>
      <c r="Q94" s="873" t="str">
        <f t="shared" si="14"/>
        <v>4(37)</v>
      </c>
      <c r="R94" s="76" t="s">
        <v>1677</v>
      </c>
      <c r="S94" s="65">
        <f t="shared" ref="S94:S104" si="32">COUNTIF(I94,"?*")</f>
        <v>0</v>
      </c>
      <c r="T94" s="65">
        <f t="shared" ref="T94:T104" si="33">COUNTIF(J94,"?*")</f>
        <v>0</v>
      </c>
      <c r="U94" s="65">
        <f t="shared" ref="U94:U104" si="34">COUNTIF(K94,"?*")</f>
        <v>0</v>
      </c>
      <c r="V94" s="65">
        <f t="shared" ref="V94:V104" si="35">IF(OR(S94=1,U94=1),1,0)</f>
        <v>0</v>
      </c>
      <c r="W94" s="62">
        <f t="shared" ref="W94:W104" si="36">IF(V94=0,0,V94-T94)</f>
        <v>0</v>
      </c>
      <c r="X94" s="63" t="str">
        <f t="shared" si="24"/>
        <v>　</v>
      </c>
      <c r="Y94" s="66" t="str">
        <f t="shared" ref="Y94" si="37">IF(K94="○",Y93&amp;$Q94&amp;$M94&amp;"　",Y93)</f>
        <v>　</v>
      </c>
      <c r="Z94" s="66">
        <f t="shared" ref="Z94:Z104" si="38">COUNTIF(H94:K94,"?*")</f>
        <v>0</v>
      </c>
    </row>
    <row r="95" spans="1:26" ht="24" customHeight="1">
      <c r="A95" s="49">
        <f>IF(V95=0,0,SUM(V$13:V95))</f>
        <v>0</v>
      </c>
      <c r="B95" s="49">
        <f>IF(W95=0,0,SUM(W$13:W95))</f>
        <v>0</v>
      </c>
      <c r="C95" s="50">
        <v>4</v>
      </c>
      <c r="D95" s="316" t="s">
        <v>248</v>
      </c>
      <c r="E95" s="1336" t="s">
        <v>242</v>
      </c>
      <c r="F95" s="1337"/>
      <c r="G95" s="955" t="s">
        <v>243</v>
      </c>
      <c r="H95" s="317"/>
      <c r="I95" s="318"/>
      <c r="J95" s="318"/>
      <c r="K95" s="471"/>
      <c r="L95" s="319"/>
      <c r="M95" s="320"/>
      <c r="N95" s="320"/>
      <c r="O95" s="320"/>
      <c r="P95" s="1316" t="s">
        <v>244</v>
      </c>
      <c r="Q95" s="873" t="str">
        <f t="shared" si="14"/>
        <v>4(38)</v>
      </c>
      <c r="R95" s="76" t="s">
        <v>245</v>
      </c>
      <c r="S95" s="65">
        <f t="shared" si="32"/>
        <v>0</v>
      </c>
      <c r="T95" s="65">
        <f t="shared" si="33"/>
        <v>0</v>
      </c>
      <c r="U95" s="65">
        <f t="shared" si="34"/>
        <v>0</v>
      </c>
      <c r="V95" s="65">
        <f t="shared" si="35"/>
        <v>0</v>
      </c>
      <c r="W95" s="62">
        <f t="shared" si="36"/>
        <v>0</v>
      </c>
      <c r="X95" s="63" t="str">
        <f t="shared" ref="X95:X104" si="39">IF(I95="○",X94&amp;$Q95&amp;$M95&amp;"　",X94)</f>
        <v>　</v>
      </c>
      <c r="Y95" s="66" t="str">
        <f t="shared" ref="Y95:Y104" si="40">IF(K95="○",Y94&amp;$Q95&amp;$M95&amp;"　",Y94)</f>
        <v>　</v>
      </c>
      <c r="Z95" s="66">
        <f t="shared" si="38"/>
        <v>0</v>
      </c>
    </row>
    <row r="96" spans="1:26" ht="24" customHeight="1">
      <c r="A96" s="49">
        <f>IF(V96=0,0,SUM(V$13:V96))</f>
        <v>0</v>
      </c>
      <c r="B96" s="49">
        <f>IF(W96=0,0,SUM(W$13:W96))</f>
        <v>0</v>
      </c>
      <c r="C96" s="50">
        <v>4</v>
      </c>
      <c r="D96" s="332" t="s">
        <v>251</v>
      </c>
      <c r="E96" s="1338"/>
      <c r="F96" s="1339"/>
      <c r="G96" s="955" t="s">
        <v>246</v>
      </c>
      <c r="H96" s="317"/>
      <c r="I96" s="318"/>
      <c r="J96" s="916"/>
      <c r="K96" s="471"/>
      <c r="L96" s="319"/>
      <c r="M96" s="320"/>
      <c r="N96" s="320"/>
      <c r="O96" s="320"/>
      <c r="P96" s="1316"/>
      <c r="Q96" s="873" t="str">
        <f t="shared" si="14"/>
        <v>4(39)</v>
      </c>
      <c r="R96" s="76" t="s">
        <v>247</v>
      </c>
      <c r="S96" s="65">
        <f t="shared" si="32"/>
        <v>0</v>
      </c>
      <c r="T96" s="65">
        <f t="shared" si="33"/>
        <v>0</v>
      </c>
      <c r="U96" s="65">
        <f t="shared" si="34"/>
        <v>0</v>
      </c>
      <c r="V96" s="65">
        <f t="shared" si="35"/>
        <v>0</v>
      </c>
      <c r="W96" s="62">
        <f t="shared" si="36"/>
        <v>0</v>
      </c>
      <c r="X96" s="63" t="str">
        <f t="shared" si="39"/>
        <v>　</v>
      </c>
      <c r="Y96" s="66" t="str">
        <f t="shared" si="40"/>
        <v>　</v>
      </c>
      <c r="Z96" s="66">
        <f t="shared" si="38"/>
        <v>0</v>
      </c>
    </row>
    <row r="97" spans="1:26" ht="24" customHeight="1">
      <c r="A97" s="49">
        <f>IF(V97=0,0,SUM(V$13:V97))</f>
        <v>0</v>
      </c>
      <c r="B97" s="49">
        <f>IF(W97=0,0,SUM(W$13:W97))</f>
        <v>0</v>
      </c>
      <c r="C97" s="50">
        <v>4</v>
      </c>
      <c r="D97" s="316" t="s">
        <v>254</v>
      </c>
      <c r="E97" s="1338"/>
      <c r="F97" s="1339"/>
      <c r="G97" s="955" t="s">
        <v>249</v>
      </c>
      <c r="H97" s="317"/>
      <c r="I97" s="318"/>
      <c r="J97" s="318"/>
      <c r="K97" s="471"/>
      <c r="L97" s="319"/>
      <c r="M97" s="320"/>
      <c r="N97" s="320"/>
      <c r="O97" s="320"/>
      <c r="P97" s="890"/>
      <c r="Q97" s="873" t="str">
        <f t="shared" si="14"/>
        <v>4(40)</v>
      </c>
      <c r="R97" s="76" t="s">
        <v>250</v>
      </c>
      <c r="S97" s="65">
        <f t="shared" si="32"/>
        <v>0</v>
      </c>
      <c r="T97" s="65">
        <f t="shared" si="33"/>
        <v>0</v>
      </c>
      <c r="U97" s="65">
        <f t="shared" si="34"/>
        <v>0</v>
      </c>
      <c r="V97" s="65">
        <f t="shared" si="35"/>
        <v>0</v>
      </c>
      <c r="W97" s="62">
        <f t="shared" si="36"/>
        <v>0</v>
      </c>
      <c r="X97" s="63" t="str">
        <f t="shared" si="39"/>
        <v>　</v>
      </c>
      <c r="Y97" s="66" t="str">
        <f t="shared" si="40"/>
        <v>　</v>
      </c>
      <c r="Z97" s="66">
        <f t="shared" si="38"/>
        <v>0</v>
      </c>
    </row>
    <row r="98" spans="1:26" ht="24" customHeight="1">
      <c r="A98" s="49">
        <f>IF(V98=0,0,SUM(V$13:V98))</f>
        <v>0</v>
      </c>
      <c r="B98" s="49">
        <f>IF(W98=0,0,SUM(W$13:W98))</f>
        <v>0</v>
      </c>
      <c r="C98" s="50">
        <v>4</v>
      </c>
      <c r="D98" s="316" t="s">
        <v>255</v>
      </c>
      <c r="E98" s="1338"/>
      <c r="F98" s="1339"/>
      <c r="G98" s="955" t="s">
        <v>252</v>
      </c>
      <c r="H98" s="317"/>
      <c r="I98" s="318"/>
      <c r="J98" s="318"/>
      <c r="K98" s="471"/>
      <c r="L98" s="319"/>
      <c r="M98" s="320"/>
      <c r="N98" s="320"/>
      <c r="O98" s="320"/>
      <c r="P98" s="890"/>
      <c r="Q98" s="873" t="str">
        <f t="shared" si="14"/>
        <v>4(41)</v>
      </c>
      <c r="R98" s="76" t="s">
        <v>253</v>
      </c>
      <c r="S98" s="65">
        <f t="shared" si="32"/>
        <v>0</v>
      </c>
      <c r="T98" s="65">
        <f t="shared" si="33"/>
        <v>0</v>
      </c>
      <c r="U98" s="65">
        <f t="shared" si="34"/>
        <v>0</v>
      </c>
      <c r="V98" s="65">
        <f t="shared" si="35"/>
        <v>0</v>
      </c>
      <c r="W98" s="62">
        <f t="shared" si="36"/>
        <v>0</v>
      </c>
      <c r="X98" s="63" t="str">
        <f t="shared" si="39"/>
        <v>　</v>
      </c>
      <c r="Y98" s="66" t="str">
        <f t="shared" si="40"/>
        <v>　</v>
      </c>
      <c r="Z98" s="66">
        <f t="shared" si="38"/>
        <v>0</v>
      </c>
    </row>
    <row r="99" spans="1:26" ht="24" customHeight="1">
      <c r="A99" s="49">
        <f>IF(V99=0,0,SUM(V$13:V99))</f>
        <v>0</v>
      </c>
      <c r="B99" s="49">
        <f>IF(W99=0,0,SUM(W$13:W99))</f>
        <v>0</v>
      </c>
      <c r="D99" s="316" t="s">
        <v>1734</v>
      </c>
      <c r="E99" s="1338"/>
      <c r="F99" s="1339"/>
      <c r="G99" s="955" t="s">
        <v>1736</v>
      </c>
      <c r="H99" s="317"/>
      <c r="I99" s="318"/>
      <c r="J99" s="916"/>
      <c r="K99" s="471"/>
      <c r="L99" s="319"/>
      <c r="M99" s="320"/>
      <c r="N99" s="320"/>
      <c r="O99" s="320"/>
      <c r="P99" s="938"/>
      <c r="Q99" s="873" t="str">
        <f t="shared" si="14"/>
        <v>*7(6)</v>
      </c>
      <c r="R99" s="76" t="s">
        <v>1736</v>
      </c>
      <c r="S99" s="65">
        <f t="shared" si="32"/>
        <v>0</v>
      </c>
      <c r="T99" s="65">
        <f t="shared" si="33"/>
        <v>0</v>
      </c>
      <c r="U99" s="65">
        <f t="shared" si="34"/>
        <v>0</v>
      </c>
      <c r="V99" s="65">
        <f t="shared" si="35"/>
        <v>0</v>
      </c>
      <c r="W99" s="62">
        <f t="shared" si="36"/>
        <v>0</v>
      </c>
      <c r="X99" s="63" t="str">
        <f t="shared" si="39"/>
        <v>　</v>
      </c>
      <c r="Y99" s="66" t="str">
        <f t="shared" si="40"/>
        <v>　</v>
      </c>
      <c r="Z99" s="66">
        <f t="shared" si="38"/>
        <v>0</v>
      </c>
    </row>
    <row r="100" spans="1:26" ht="24" customHeight="1">
      <c r="A100" s="49">
        <f>IF(V100=0,0,SUM(V$13:V100))</f>
        <v>0</v>
      </c>
      <c r="B100" s="49">
        <f>IF(W100=0,0,SUM(W$13:W100))</f>
        <v>0</v>
      </c>
      <c r="D100" s="321" t="s">
        <v>1735</v>
      </c>
      <c r="E100" s="1340"/>
      <c r="F100" s="1341"/>
      <c r="G100" s="322" t="s">
        <v>1737</v>
      </c>
      <c r="H100" s="323"/>
      <c r="I100" s="324"/>
      <c r="J100" s="910"/>
      <c r="K100" s="472"/>
      <c r="L100" s="325"/>
      <c r="M100" s="320"/>
      <c r="N100" s="320"/>
      <c r="O100" s="320"/>
      <c r="P100" s="938"/>
      <c r="Q100" s="873" t="str">
        <f t="shared" si="14"/>
        <v>*7(7)</v>
      </c>
      <c r="R100" s="76" t="s">
        <v>1737</v>
      </c>
      <c r="S100" s="65">
        <f t="shared" si="32"/>
        <v>0</v>
      </c>
      <c r="T100" s="65">
        <f t="shared" si="33"/>
        <v>0</v>
      </c>
      <c r="U100" s="65">
        <f t="shared" si="34"/>
        <v>0</v>
      </c>
      <c r="V100" s="65">
        <f t="shared" si="35"/>
        <v>0</v>
      </c>
      <c r="W100" s="62">
        <f t="shared" si="36"/>
        <v>0</v>
      </c>
      <c r="X100" s="63" t="str">
        <f t="shared" si="39"/>
        <v>　</v>
      </c>
      <c r="Y100" s="66" t="str">
        <f t="shared" si="40"/>
        <v>　</v>
      </c>
      <c r="Z100" s="66">
        <f t="shared" si="38"/>
        <v>0</v>
      </c>
    </row>
    <row r="101" spans="1:26" s="455" customFormat="1" ht="14" customHeight="1">
      <c r="A101" s="445">
        <f>IF(V101=0,0,SUM(V$13:V101))</f>
        <v>0</v>
      </c>
      <c r="B101" s="445">
        <f>IF(W101=0,0,SUM(W$13:W101))</f>
        <v>0</v>
      </c>
      <c r="C101" s="446">
        <v>4</v>
      </c>
      <c r="D101" s="447">
        <v>4</v>
      </c>
      <c r="E101" s="448" t="s">
        <v>173</v>
      </c>
      <c r="F101" s="449"/>
      <c r="G101" s="449"/>
      <c r="H101" s="912"/>
      <c r="I101" s="912"/>
      <c r="J101" s="912"/>
      <c r="K101" s="913"/>
      <c r="L101" s="914"/>
      <c r="M101" s="915"/>
      <c r="N101" s="915"/>
      <c r="O101" s="915"/>
      <c r="P101" s="450"/>
      <c r="Q101" s="447"/>
      <c r="R101" s="451">
        <v>4</v>
      </c>
      <c r="S101" s="947">
        <f>COUNTIF(I101,"?*")</f>
        <v>0</v>
      </c>
      <c r="T101" s="947">
        <f>COUNTIF(J101,"?*")</f>
        <v>0</v>
      </c>
      <c r="U101" s="947">
        <f>COUNTIF(K101,"?*")</f>
        <v>0</v>
      </c>
      <c r="V101" s="947">
        <f>IF(OR(S101=1,U101=1),1,0)</f>
        <v>0</v>
      </c>
      <c r="W101" s="948">
        <f>IF(V101=0,0,V101-T101)</f>
        <v>0</v>
      </c>
      <c r="X101" s="63" t="str">
        <f t="shared" si="39"/>
        <v>　</v>
      </c>
      <c r="Y101" s="66" t="str">
        <f t="shared" si="40"/>
        <v>　</v>
      </c>
      <c r="Z101" s="949">
        <v>1</v>
      </c>
    </row>
    <row r="102" spans="1:26" ht="33.65" customHeight="1">
      <c r="A102" s="49">
        <f>IF(V102=0,0,SUM(V$13:V102))</f>
        <v>0</v>
      </c>
      <c r="B102" s="49">
        <f>IF(W102=0,0,SUM(W$13:W102))</f>
        <v>0</v>
      </c>
      <c r="C102" s="50">
        <v>4</v>
      </c>
      <c r="D102" s="316" t="s">
        <v>256</v>
      </c>
      <c r="E102" s="1326" t="s">
        <v>257</v>
      </c>
      <c r="F102" s="1325"/>
      <c r="G102" s="894" t="s">
        <v>258</v>
      </c>
      <c r="H102" s="317"/>
      <c r="I102" s="318"/>
      <c r="J102" s="318"/>
      <c r="K102" s="471"/>
      <c r="L102" s="319"/>
      <c r="M102" s="320"/>
      <c r="N102" s="320"/>
      <c r="O102" s="320"/>
      <c r="P102" s="1380" t="s">
        <v>703</v>
      </c>
      <c r="Q102" s="873" t="str">
        <f t="shared" si="14"/>
        <v>4(42)</v>
      </c>
      <c r="R102" s="76" t="s">
        <v>259</v>
      </c>
      <c r="S102" s="65">
        <f t="shared" si="32"/>
        <v>0</v>
      </c>
      <c r="T102" s="65">
        <f t="shared" si="33"/>
        <v>0</v>
      </c>
      <c r="U102" s="65">
        <f t="shared" si="34"/>
        <v>0</v>
      </c>
      <c r="V102" s="65">
        <f t="shared" si="35"/>
        <v>0</v>
      </c>
      <c r="W102" s="62">
        <f t="shared" si="36"/>
        <v>0</v>
      </c>
      <c r="X102" s="63" t="str">
        <f t="shared" si="39"/>
        <v>　</v>
      </c>
      <c r="Y102" s="66" t="str">
        <f t="shared" si="40"/>
        <v>　</v>
      </c>
      <c r="Z102" s="66">
        <f t="shared" si="38"/>
        <v>0</v>
      </c>
    </row>
    <row r="103" spans="1:26" ht="24" customHeight="1">
      <c r="A103" s="49">
        <f>IF(V103=0,0,SUM(V$13:V103))</f>
        <v>0</v>
      </c>
      <c r="B103" s="49">
        <f>IF(W103=0,0,SUM(W$13:W103))</f>
        <v>0</v>
      </c>
      <c r="C103" s="50">
        <v>4</v>
      </c>
      <c r="D103" s="589" t="s">
        <v>260</v>
      </c>
      <c r="E103" s="1325"/>
      <c r="F103" s="1325"/>
      <c r="G103" s="894" t="s">
        <v>261</v>
      </c>
      <c r="H103" s="317"/>
      <c r="I103" s="318"/>
      <c r="J103" s="909"/>
      <c r="K103" s="471"/>
      <c r="L103" s="319"/>
      <c r="M103" s="320"/>
      <c r="N103" s="320"/>
      <c r="O103" s="320"/>
      <c r="P103" s="1380"/>
      <c r="Q103" s="873" t="str">
        <f t="shared" si="14"/>
        <v>4(43)</v>
      </c>
      <c r="R103" s="76" t="s">
        <v>261</v>
      </c>
      <c r="S103" s="65">
        <f t="shared" si="32"/>
        <v>0</v>
      </c>
      <c r="T103" s="65">
        <f t="shared" si="33"/>
        <v>0</v>
      </c>
      <c r="U103" s="65">
        <f t="shared" si="34"/>
        <v>0</v>
      </c>
      <c r="V103" s="65">
        <f t="shared" si="35"/>
        <v>0</v>
      </c>
      <c r="W103" s="62">
        <f t="shared" si="36"/>
        <v>0</v>
      </c>
      <c r="X103" s="63" t="str">
        <f t="shared" si="39"/>
        <v>　</v>
      </c>
      <c r="Y103" s="66" t="str">
        <f t="shared" si="40"/>
        <v>　</v>
      </c>
      <c r="Z103" s="66">
        <f t="shared" si="38"/>
        <v>0</v>
      </c>
    </row>
    <row r="104" spans="1:26" ht="24" customHeight="1">
      <c r="A104" s="49">
        <f>IF(V104=0,0,SUM(V$13:V104))</f>
        <v>0</v>
      </c>
      <c r="B104" s="49">
        <f>IF(W104=0,0,SUM(W$13:W104))</f>
        <v>0</v>
      </c>
      <c r="C104" s="50">
        <v>4</v>
      </c>
      <c r="D104" s="316" t="s">
        <v>262</v>
      </c>
      <c r="E104" s="1325"/>
      <c r="F104" s="1325"/>
      <c r="G104" s="894" t="s">
        <v>263</v>
      </c>
      <c r="H104" s="317"/>
      <c r="I104" s="318"/>
      <c r="J104" s="318"/>
      <c r="K104" s="471"/>
      <c r="L104" s="319"/>
      <c r="M104" s="320"/>
      <c r="N104" s="320"/>
      <c r="O104" s="320"/>
      <c r="P104" s="1380"/>
      <c r="Q104" s="873" t="str">
        <f t="shared" si="14"/>
        <v>4(44)</v>
      </c>
      <c r="R104" s="76" t="s">
        <v>264</v>
      </c>
      <c r="S104" s="65">
        <f t="shared" si="32"/>
        <v>0</v>
      </c>
      <c r="T104" s="65">
        <f t="shared" si="33"/>
        <v>0</v>
      </c>
      <c r="U104" s="65">
        <f t="shared" si="34"/>
        <v>0</v>
      </c>
      <c r="V104" s="65">
        <f t="shared" si="35"/>
        <v>0</v>
      </c>
      <c r="W104" s="62">
        <f t="shared" si="36"/>
        <v>0</v>
      </c>
      <c r="X104" s="63" t="str">
        <f t="shared" si="39"/>
        <v>　</v>
      </c>
      <c r="Y104" s="66" t="str">
        <f t="shared" si="40"/>
        <v>　</v>
      </c>
      <c r="Z104" s="66">
        <f t="shared" si="38"/>
        <v>0</v>
      </c>
    </row>
    <row r="105" spans="1:26" ht="24" customHeight="1">
      <c r="A105" s="49">
        <f>IF(V105=0,0,SUM(V$13:V105))</f>
        <v>0</v>
      </c>
      <c r="B105" s="49">
        <f>IF(W105=0,0,SUM(W$13:W105))</f>
        <v>0</v>
      </c>
      <c r="C105" s="50">
        <v>4</v>
      </c>
      <c r="D105" s="321" t="s">
        <v>265</v>
      </c>
      <c r="E105" s="1363"/>
      <c r="F105" s="1363"/>
      <c r="G105" s="322" t="s">
        <v>266</v>
      </c>
      <c r="H105" s="323"/>
      <c r="I105" s="324"/>
      <c r="J105" s="911"/>
      <c r="K105" s="472"/>
      <c r="L105" s="325"/>
      <c r="M105" s="326"/>
      <c r="N105" s="326"/>
      <c r="O105" s="326"/>
      <c r="P105" s="1381"/>
      <c r="Q105" s="873" t="str">
        <f t="shared" si="14"/>
        <v>4(45)</v>
      </c>
      <c r="R105" s="77" t="s">
        <v>267</v>
      </c>
      <c r="S105" s="67">
        <f t="shared" si="17"/>
        <v>0</v>
      </c>
      <c r="T105" s="67">
        <f t="shared" si="18"/>
        <v>0</v>
      </c>
      <c r="U105" s="67">
        <f t="shared" si="19"/>
        <v>0</v>
      </c>
      <c r="V105" s="67">
        <f t="shared" si="20"/>
        <v>0</v>
      </c>
      <c r="W105" s="62">
        <f t="shared" si="21"/>
        <v>0</v>
      </c>
      <c r="X105" s="874" t="str">
        <f>IF(I105="○",X104&amp;$Q105&amp;$M105&amp;"　",X104)</f>
        <v>　</v>
      </c>
      <c r="Y105" s="66" t="str">
        <f>IF(K105="○",Y104&amp;$Q105&amp;$M105&amp;"　",Y104)</f>
        <v>　</v>
      </c>
      <c r="Z105" s="716">
        <f t="shared" si="23"/>
        <v>0</v>
      </c>
    </row>
    <row r="106" spans="1:26" s="442" customFormat="1" ht="14" customHeight="1">
      <c r="A106" s="49">
        <f>IF(V106=0,0,SUM(V$13:V106))</f>
        <v>0</v>
      </c>
      <c r="B106" s="49">
        <f>IF(W106=0,0,SUM(W$13:W106))</f>
        <v>0</v>
      </c>
      <c r="C106" s="433">
        <v>5</v>
      </c>
      <c r="D106" s="434">
        <v>5</v>
      </c>
      <c r="E106" s="435" t="s">
        <v>268</v>
      </c>
      <c r="F106" s="436"/>
      <c r="G106" s="436"/>
      <c r="H106" s="905"/>
      <c r="I106" s="905"/>
      <c r="J106" s="905"/>
      <c r="K106" s="906"/>
      <c r="L106" s="907"/>
      <c r="M106" s="534"/>
      <c r="N106" s="534"/>
      <c r="O106" s="534"/>
      <c r="P106" s="444" t="s">
        <v>790</v>
      </c>
      <c r="Q106" s="434"/>
      <c r="R106" s="438">
        <v>5</v>
      </c>
      <c r="S106" s="439">
        <f t="shared" si="17"/>
        <v>0</v>
      </c>
      <c r="T106" s="439">
        <f t="shared" si="18"/>
        <v>0</v>
      </c>
      <c r="U106" s="439">
        <f t="shared" si="19"/>
        <v>0</v>
      </c>
      <c r="V106" s="439">
        <f t="shared" si="20"/>
        <v>0</v>
      </c>
      <c r="W106" s="440">
        <f t="shared" si="21"/>
        <v>0</v>
      </c>
      <c r="X106" s="440" t="s">
        <v>1527</v>
      </c>
      <c r="Y106" s="441" t="str">
        <f>IF(K106="○",Y105&amp;$Q106&amp;$M106&amp;"　",Y105)</f>
        <v>　</v>
      </c>
      <c r="Z106" s="441">
        <v>1</v>
      </c>
    </row>
    <row r="107" spans="1:26" ht="24" customHeight="1">
      <c r="A107" s="49">
        <f>IF(V107=0,0,SUM(V$13:V107))</f>
        <v>0</v>
      </c>
      <c r="B107" s="49">
        <f>IF(W107=0,0,SUM(W$13:W107))</f>
        <v>0</v>
      </c>
      <c r="C107" s="50">
        <v>5</v>
      </c>
      <c r="D107" s="333" t="s">
        <v>91</v>
      </c>
      <c r="E107" s="1324" t="s">
        <v>269</v>
      </c>
      <c r="F107" s="1362"/>
      <c r="G107" s="898" t="s">
        <v>270</v>
      </c>
      <c r="H107" s="312"/>
      <c r="I107" s="313"/>
      <c r="J107" s="313"/>
      <c r="K107" s="470"/>
      <c r="L107" s="314"/>
      <c r="M107" s="334"/>
      <c r="N107" s="315"/>
      <c r="O107" s="315"/>
      <c r="P107" s="892" t="s">
        <v>763</v>
      </c>
      <c r="Q107" s="873" t="str">
        <f t="shared" si="14"/>
        <v>5(1)</v>
      </c>
      <c r="R107" s="75" t="s">
        <v>270</v>
      </c>
      <c r="S107" s="62">
        <f t="shared" si="17"/>
        <v>0</v>
      </c>
      <c r="T107" s="62">
        <f t="shared" si="18"/>
        <v>0</v>
      </c>
      <c r="U107" s="62">
        <f t="shared" si="19"/>
        <v>0</v>
      </c>
      <c r="V107" s="62">
        <f t="shared" si="20"/>
        <v>0</v>
      </c>
      <c r="W107" s="62">
        <f t="shared" si="21"/>
        <v>0</v>
      </c>
      <c r="X107" s="63" t="str">
        <f t="shared" ref="X107:X127" si="41">IF(I107="○",X106&amp;$Q107&amp;$M107&amp;"　",X106)</f>
        <v>　</v>
      </c>
      <c r="Y107" s="64" t="str">
        <f>IF(K107="○",Y106&amp;$Q107&amp;$M107&amp;"　",Y106)</f>
        <v>　</v>
      </c>
      <c r="Z107" s="64">
        <f t="shared" si="23"/>
        <v>0</v>
      </c>
    </row>
    <row r="108" spans="1:26" ht="24" customHeight="1">
      <c r="A108" s="49">
        <f>IF(V108=0,0,SUM(V$13:V108))</f>
        <v>0</v>
      </c>
      <c r="B108" s="49">
        <f>IF(W108=0,0,SUM(W$13:W108))</f>
        <v>0</v>
      </c>
      <c r="C108" s="50">
        <v>5</v>
      </c>
      <c r="D108" s="316" t="s">
        <v>95</v>
      </c>
      <c r="E108" s="1326" t="s">
        <v>271</v>
      </c>
      <c r="F108" s="1384"/>
      <c r="G108" s="894" t="s">
        <v>272</v>
      </c>
      <c r="H108" s="317"/>
      <c r="I108" s="318"/>
      <c r="J108" s="318"/>
      <c r="K108" s="471"/>
      <c r="L108" s="319"/>
      <c r="M108" s="320"/>
      <c r="N108" s="320"/>
      <c r="O108" s="320"/>
      <c r="P108" s="890"/>
      <c r="Q108" s="873" t="str">
        <f t="shared" si="14"/>
        <v>5(2)</v>
      </c>
      <c r="R108" s="76" t="s">
        <v>273</v>
      </c>
      <c r="S108" s="65">
        <f t="shared" si="17"/>
        <v>0</v>
      </c>
      <c r="T108" s="65">
        <f t="shared" si="18"/>
        <v>0</v>
      </c>
      <c r="U108" s="65">
        <f t="shared" si="19"/>
        <v>0</v>
      </c>
      <c r="V108" s="65">
        <f t="shared" si="20"/>
        <v>0</v>
      </c>
      <c r="W108" s="62">
        <f t="shared" si="21"/>
        <v>0</v>
      </c>
      <c r="X108" s="63" t="str">
        <f t="shared" si="41"/>
        <v>　</v>
      </c>
      <c r="Y108" s="66" t="str">
        <f t="shared" si="22"/>
        <v>　</v>
      </c>
      <c r="Z108" s="66">
        <f t="shared" si="23"/>
        <v>0</v>
      </c>
    </row>
    <row r="109" spans="1:26" ht="24" customHeight="1">
      <c r="A109" s="49">
        <f>IF(V109=0,0,SUM(V$13:V109))</f>
        <v>0</v>
      </c>
      <c r="B109" s="49">
        <f>IF(W109=0,0,SUM(W$13:W109))</f>
        <v>0</v>
      </c>
      <c r="C109" s="50">
        <v>5</v>
      </c>
      <c r="D109" s="316" t="s">
        <v>99</v>
      </c>
      <c r="E109" s="1384"/>
      <c r="F109" s="1384"/>
      <c r="G109" s="894" t="s">
        <v>274</v>
      </c>
      <c r="H109" s="317"/>
      <c r="I109" s="318"/>
      <c r="J109" s="916"/>
      <c r="K109" s="471"/>
      <c r="L109" s="319"/>
      <c r="M109" s="320"/>
      <c r="N109" s="320"/>
      <c r="O109" s="320"/>
      <c r="P109" s="890"/>
      <c r="Q109" s="873" t="str">
        <f t="shared" si="14"/>
        <v>5(3)</v>
      </c>
      <c r="R109" s="76" t="s">
        <v>275</v>
      </c>
      <c r="S109" s="65">
        <f t="shared" si="17"/>
        <v>0</v>
      </c>
      <c r="T109" s="65">
        <f t="shared" si="18"/>
        <v>0</v>
      </c>
      <c r="U109" s="65">
        <f t="shared" si="19"/>
        <v>0</v>
      </c>
      <c r="V109" s="65">
        <f t="shared" si="20"/>
        <v>0</v>
      </c>
      <c r="W109" s="62">
        <f t="shared" si="21"/>
        <v>0</v>
      </c>
      <c r="X109" s="63" t="str">
        <f t="shared" si="41"/>
        <v>　</v>
      </c>
      <c r="Y109" s="66" t="str">
        <f t="shared" si="22"/>
        <v>　</v>
      </c>
      <c r="Z109" s="66">
        <f t="shared" si="23"/>
        <v>0</v>
      </c>
    </row>
    <row r="110" spans="1:26" ht="24" customHeight="1">
      <c r="A110" s="49">
        <f>IF(V110=0,0,SUM(V$13:V110))</f>
        <v>0</v>
      </c>
      <c r="B110" s="49">
        <f>IF(W110=0,0,SUM(W$13:W110))</f>
        <v>0</v>
      </c>
      <c r="C110" s="50">
        <v>5</v>
      </c>
      <c r="D110" s="316" t="s">
        <v>102</v>
      </c>
      <c r="E110" s="1326" t="s">
        <v>276</v>
      </c>
      <c r="F110" s="1384"/>
      <c r="G110" s="894" t="s">
        <v>277</v>
      </c>
      <c r="H110" s="317"/>
      <c r="I110" s="318"/>
      <c r="J110" s="318"/>
      <c r="K110" s="471"/>
      <c r="L110" s="319"/>
      <c r="M110" s="320"/>
      <c r="N110" s="320"/>
      <c r="O110" s="320"/>
      <c r="P110" s="890"/>
      <c r="Q110" s="873" t="str">
        <f t="shared" si="14"/>
        <v>5(4)</v>
      </c>
      <c r="R110" s="76" t="s">
        <v>277</v>
      </c>
      <c r="S110" s="65">
        <f t="shared" si="17"/>
        <v>0</v>
      </c>
      <c r="T110" s="65">
        <f t="shared" si="18"/>
        <v>0</v>
      </c>
      <c r="U110" s="65">
        <f t="shared" si="19"/>
        <v>0</v>
      </c>
      <c r="V110" s="65">
        <f t="shared" si="20"/>
        <v>0</v>
      </c>
      <c r="W110" s="62">
        <f t="shared" si="21"/>
        <v>0</v>
      </c>
      <c r="X110" s="63" t="str">
        <f t="shared" si="41"/>
        <v>　</v>
      </c>
      <c r="Y110" s="66" t="str">
        <f t="shared" si="22"/>
        <v>　</v>
      </c>
      <c r="Z110" s="66">
        <f t="shared" si="23"/>
        <v>0</v>
      </c>
    </row>
    <row r="111" spans="1:26" ht="24" customHeight="1">
      <c r="A111" s="49">
        <f>IF(V111=0,0,SUM(V$13:V111))</f>
        <v>0</v>
      </c>
      <c r="B111" s="49">
        <f>IF(W111=0,0,SUM(W$13:W111))</f>
        <v>0</v>
      </c>
      <c r="C111" s="50">
        <v>5</v>
      </c>
      <c r="D111" s="329" t="s">
        <v>105</v>
      </c>
      <c r="E111" s="1384"/>
      <c r="F111" s="1384"/>
      <c r="G111" s="894" t="s">
        <v>274</v>
      </c>
      <c r="H111" s="317"/>
      <c r="I111" s="318"/>
      <c r="J111" s="916"/>
      <c r="K111" s="471"/>
      <c r="L111" s="319"/>
      <c r="M111" s="320"/>
      <c r="N111" s="320"/>
      <c r="O111" s="320"/>
      <c r="P111" s="890"/>
      <c r="Q111" s="873" t="str">
        <f t="shared" si="14"/>
        <v>5(5)</v>
      </c>
      <c r="R111" s="76" t="s">
        <v>278</v>
      </c>
      <c r="S111" s="65">
        <f t="shared" si="17"/>
        <v>0</v>
      </c>
      <c r="T111" s="65">
        <f t="shared" si="18"/>
        <v>0</v>
      </c>
      <c r="U111" s="65">
        <f t="shared" si="19"/>
        <v>0</v>
      </c>
      <c r="V111" s="65">
        <f t="shared" si="20"/>
        <v>0</v>
      </c>
      <c r="W111" s="62">
        <f t="shared" si="21"/>
        <v>0</v>
      </c>
      <c r="X111" s="63" t="str">
        <f t="shared" si="41"/>
        <v>　</v>
      </c>
      <c r="Y111" s="66" t="str">
        <f t="shared" si="22"/>
        <v>　</v>
      </c>
      <c r="Z111" s="66">
        <f t="shared" si="23"/>
        <v>0</v>
      </c>
    </row>
    <row r="112" spans="1:26" ht="24" customHeight="1">
      <c r="A112" s="49">
        <f>IF(V112=0,0,SUM(V$13:V112))</f>
        <v>0</v>
      </c>
      <c r="B112" s="49">
        <f>IF(W112=0,0,SUM(W$13:W112))</f>
        <v>0</v>
      </c>
      <c r="C112" s="50">
        <v>5</v>
      </c>
      <c r="D112" s="329" t="s">
        <v>107</v>
      </c>
      <c r="E112" s="1326" t="s">
        <v>279</v>
      </c>
      <c r="F112" s="1384"/>
      <c r="G112" s="894" t="s">
        <v>280</v>
      </c>
      <c r="H112" s="317"/>
      <c r="I112" s="318"/>
      <c r="J112" s="318"/>
      <c r="K112" s="471"/>
      <c r="L112" s="319"/>
      <c r="M112" s="320"/>
      <c r="N112" s="320"/>
      <c r="O112" s="320"/>
      <c r="P112" s="888" t="s">
        <v>281</v>
      </c>
      <c r="Q112" s="873" t="str">
        <f t="shared" si="14"/>
        <v>5(6)</v>
      </c>
      <c r="R112" s="76" t="s">
        <v>280</v>
      </c>
      <c r="S112" s="65">
        <f t="shared" si="17"/>
        <v>0</v>
      </c>
      <c r="T112" s="65">
        <f t="shared" si="18"/>
        <v>0</v>
      </c>
      <c r="U112" s="65">
        <f t="shared" si="19"/>
        <v>0</v>
      </c>
      <c r="V112" s="65">
        <f t="shared" si="20"/>
        <v>0</v>
      </c>
      <c r="W112" s="62">
        <f t="shared" si="21"/>
        <v>0</v>
      </c>
      <c r="X112" s="63" t="str">
        <f t="shared" si="41"/>
        <v>　</v>
      </c>
      <c r="Y112" s="66" t="str">
        <f t="shared" si="22"/>
        <v>　</v>
      </c>
      <c r="Z112" s="66">
        <f t="shared" si="23"/>
        <v>0</v>
      </c>
    </row>
    <row r="113" spans="1:26" ht="24" customHeight="1">
      <c r="A113" s="49">
        <f>IF(V113=0,0,SUM(V$13:V113))</f>
        <v>0</v>
      </c>
      <c r="B113" s="49">
        <f>IF(W113=0,0,SUM(W$13:W113))</f>
        <v>0</v>
      </c>
      <c r="C113" s="50">
        <v>5</v>
      </c>
      <c r="D113" s="329" t="s">
        <v>111</v>
      </c>
      <c r="E113" s="1326" t="s">
        <v>282</v>
      </c>
      <c r="F113" s="1384"/>
      <c r="G113" s="894" t="s">
        <v>283</v>
      </c>
      <c r="H113" s="317"/>
      <c r="I113" s="318"/>
      <c r="J113" s="318"/>
      <c r="K113" s="471"/>
      <c r="L113" s="319"/>
      <c r="M113" s="320"/>
      <c r="N113" s="320"/>
      <c r="O113" s="320"/>
      <c r="P113" s="890"/>
      <c r="Q113" s="873" t="str">
        <f t="shared" si="14"/>
        <v>5(7)</v>
      </c>
      <c r="R113" s="76" t="s">
        <v>283</v>
      </c>
      <c r="S113" s="65">
        <f t="shared" si="17"/>
        <v>0</v>
      </c>
      <c r="T113" s="65">
        <f t="shared" si="18"/>
        <v>0</v>
      </c>
      <c r="U113" s="65">
        <f t="shared" si="19"/>
        <v>0</v>
      </c>
      <c r="V113" s="65">
        <f t="shared" si="20"/>
        <v>0</v>
      </c>
      <c r="W113" s="62">
        <f t="shared" si="21"/>
        <v>0</v>
      </c>
      <c r="X113" s="63" t="str">
        <f t="shared" si="41"/>
        <v>　</v>
      </c>
      <c r="Y113" s="66" t="str">
        <f t="shared" si="22"/>
        <v>　</v>
      </c>
      <c r="Z113" s="66">
        <f t="shared" si="23"/>
        <v>0</v>
      </c>
    </row>
    <row r="114" spans="1:26" ht="24" customHeight="1">
      <c r="A114" s="49">
        <f>IF(V114=0,0,SUM(V$13:V114))</f>
        <v>0</v>
      </c>
      <c r="B114" s="49">
        <f>IF(W114=0,0,SUM(W$13:W114))</f>
        <v>0</v>
      </c>
      <c r="C114" s="50">
        <v>5</v>
      </c>
      <c r="D114" s="329" t="s">
        <v>114</v>
      </c>
      <c r="E114" s="1384"/>
      <c r="F114" s="1384"/>
      <c r="G114" s="894" t="s">
        <v>284</v>
      </c>
      <c r="H114" s="317"/>
      <c r="I114" s="318"/>
      <c r="J114" s="909"/>
      <c r="K114" s="471"/>
      <c r="L114" s="319"/>
      <c r="M114" s="320"/>
      <c r="N114" s="320"/>
      <c r="O114" s="320"/>
      <c r="P114" s="890"/>
      <c r="Q114" s="873" t="str">
        <f t="shared" si="14"/>
        <v>5(8)</v>
      </c>
      <c r="R114" s="76" t="s">
        <v>285</v>
      </c>
      <c r="S114" s="65">
        <f t="shared" si="17"/>
        <v>0</v>
      </c>
      <c r="T114" s="65">
        <f t="shared" si="18"/>
        <v>0</v>
      </c>
      <c r="U114" s="65">
        <f t="shared" si="19"/>
        <v>0</v>
      </c>
      <c r="V114" s="65">
        <f t="shared" si="20"/>
        <v>0</v>
      </c>
      <c r="W114" s="62">
        <f t="shared" si="21"/>
        <v>0</v>
      </c>
      <c r="X114" s="63" t="str">
        <f t="shared" si="41"/>
        <v>　</v>
      </c>
      <c r="Y114" s="66" t="str">
        <f t="shared" si="22"/>
        <v>　</v>
      </c>
      <c r="Z114" s="66">
        <f t="shared" si="23"/>
        <v>0</v>
      </c>
    </row>
    <row r="115" spans="1:26" ht="24" customHeight="1">
      <c r="A115" s="49">
        <f>IF(V115=0,0,SUM(V$13:V115))</f>
        <v>0</v>
      </c>
      <c r="B115" s="49">
        <f>IF(W115=0,0,SUM(W$13:W115))</f>
        <v>0</v>
      </c>
      <c r="C115" s="50">
        <v>5</v>
      </c>
      <c r="D115" s="329" t="s">
        <v>117</v>
      </c>
      <c r="E115" s="1384"/>
      <c r="F115" s="1384"/>
      <c r="G115" s="894" t="s">
        <v>274</v>
      </c>
      <c r="H115" s="317"/>
      <c r="I115" s="318"/>
      <c r="J115" s="916"/>
      <c r="K115" s="471"/>
      <c r="L115" s="319"/>
      <c r="M115" s="320"/>
      <c r="N115" s="320"/>
      <c r="O115" s="320"/>
      <c r="P115" s="890"/>
      <c r="Q115" s="873" t="str">
        <f t="shared" si="14"/>
        <v>5(9)</v>
      </c>
      <c r="R115" s="76" t="s">
        <v>286</v>
      </c>
      <c r="S115" s="65">
        <f t="shared" si="17"/>
        <v>0</v>
      </c>
      <c r="T115" s="65">
        <f t="shared" si="18"/>
        <v>0</v>
      </c>
      <c r="U115" s="65">
        <f t="shared" si="19"/>
        <v>0</v>
      </c>
      <c r="V115" s="65">
        <f t="shared" si="20"/>
        <v>0</v>
      </c>
      <c r="W115" s="62">
        <f t="shared" si="21"/>
        <v>0</v>
      </c>
      <c r="X115" s="63" t="str">
        <f t="shared" si="41"/>
        <v>　</v>
      </c>
      <c r="Y115" s="66" t="str">
        <f t="shared" si="22"/>
        <v>　</v>
      </c>
      <c r="Z115" s="66">
        <f t="shared" si="23"/>
        <v>0</v>
      </c>
    </row>
    <row r="116" spans="1:26" ht="24" customHeight="1">
      <c r="A116" s="49">
        <f>IF(V116=0,0,SUM(V$13:V116))</f>
        <v>0</v>
      </c>
      <c r="B116" s="49">
        <f>IF(W116=0,0,SUM(W$13:W116))</f>
        <v>0</v>
      </c>
      <c r="C116" s="50">
        <v>5</v>
      </c>
      <c r="D116" s="329" t="s">
        <v>135</v>
      </c>
      <c r="E116" s="1384"/>
      <c r="F116" s="1384"/>
      <c r="G116" s="894" t="s">
        <v>287</v>
      </c>
      <c r="H116" s="317"/>
      <c r="I116" s="318"/>
      <c r="J116" s="916"/>
      <c r="K116" s="471"/>
      <c r="L116" s="319"/>
      <c r="M116" s="320"/>
      <c r="N116" s="320"/>
      <c r="O116" s="320"/>
      <c r="P116" s="890"/>
      <c r="Q116" s="873" t="str">
        <f t="shared" si="14"/>
        <v>5(10)</v>
      </c>
      <c r="R116" s="76" t="s">
        <v>288</v>
      </c>
      <c r="S116" s="65">
        <f t="shared" si="17"/>
        <v>0</v>
      </c>
      <c r="T116" s="65">
        <f t="shared" si="18"/>
        <v>0</v>
      </c>
      <c r="U116" s="65">
        <f t="shared" si="19"/>
        <v>0</v>
      </c>
      <c r="V116" s="65">
        <f t="shared" si="20"/>
        <v>0</v>
      </c>
      <c r="W116" s="62">
        <f t="shared" si="21"/>
        <v>0</v>
      </c>
      <c r="X116" s="63" t="str">
        <f t="shared" si="41"/>
        <v>　</v>
      </c>
      <c r="Y116" s="66" t="str">
        <f t="shared" si="22"/>
        <v>　</v>
      </c>
      <c r="Z116" s="66">
        <f t="shared" si="23"/>
        <v>0</v>
      </c>
    </row>
    <row r="117" spans="1:26" ht="24" customHeight="1">
      <c r="A117" s="49">
        <f>IF(V117=0,0,SUM(V$13:V117))</f>
        <v>0</v>
      </c>
      <c r="B117" s="49">
        <f>IF(W117=0,0,SUM(W$13:W117))</f>
        <v>0</v>
      </c>
      <c r="C117" s="50">
        <v>5</v>
      </c>
      <c r="D117" s="329" t="s">
        <v>138</v>
      </c>
      <c r="E117" s="1331" t="s">
        <v>289</v>
      </c>
      <c r="F117" s="1326" t="s">
        <v>289</v>
      </c>
      <c r="G117" s="894" t="s">
        <v>290</v>
      </c>
      <c r="H117" s="317"/>
      <c r="I117" s="318"/>
      <c r="J117" s="318"/>
      <c r="K117" s="471"/>
      <c r="L117" s="319"/>
      <c r="M117" s="320"/>
      <c r="N117" s="320"/>
      <c r="O117" s="320"/>
      <c r="P117" s="888"/>
      <c r="Q117" s="873" t="str">
        <f t="shared" si="14"/>
        <v>5(11)</v>
      </c>
      <c r="R117" s="76" t="s">
        <v>290</v>
      </c>
      <c r="S117" s="65">
        <f t="shared" si="17"/>
        <v>0</v>
      </c>
      <c r="T117" s="65">
        <f t="shared" si="18"/>
        <v>0</v>
      </c>
      <c r="U117" s="65">
        <f t="shared" si="19"/>
        <v>0</v>
      </c>
      <c r="V117" s="65">
        <f t="shared" si="20"/>
        <v>0</v>
      </c>
      <c r="W117" s="62">
        <f t="shared" si="21"/>
        <v>0</v>
      </c>
      <c r="X117" s="63" t="str">
        <f t="shared" si="41"/>
        <v>　</v>
      </c>
      <c r="Y117" s="66" t="str">
        <f t="shared" si="22"/>
        <v>　</v>
      </c>
      <c r="Z117" s="66">
        <f t="shared" si="23"/>
        <v>0</v>
      </c>
    </row>
    <row r="118" spans="1:26" ht="24" customHeight="1">
      <c r="A118" s="49">
        <f>IF(V118=0,0,SUM(V$13:V118))</f>
        <v>0</v>
      </c>
      <c r="B118" s="49">
        <f>IF(W118=0,0,SUM(W$13:W118))</f>
        <v>0</v>
      </c>
      <c r="C118" s="50">
        <v>5</v>
      </c>
      <c r="D118" s="329" t="s">
        <v>141</v>
      </c>
      <c r="E118" s="1332"/>
      <c r="F118" s="1325"/>
      <c r="G118" s="894" t="s">
        <v>291</v>
      </c>
      <c r="H118" s="317"/>
      <c r="I118" s="318"/>
      <c r="J118" s="318"/>
      <c r="K118" s="471"/>
      <c r="L118" s="319"/>
      <c r="M118" s="320"/>
      <c r="N118" s="320"/>
      <c r="O118" s="320"/>
      <c r="P118" s="890"/>
      <c r="Q118" s="873" t="str">
        <f t="shared" si="14"/>
        <v>5(12)</v>
      </c>
      <c r="R118" s="76" t="s">
        <v>292</v>
      </c>
      <c r="S118" s="65">
        <f t="shared" si="17"/>
        <v>0</v>
      </c>
      <c r="T118" s="65">
        <f t="shared" si="18"/>
        <v>0</v>
      </c>
      <c r="U118" s="65">
        <f t="shared" si="19"/>
        <v>0</v>
      </c>
      <c r="V118" s="65">
        <f t="shared" si="20"/>
        <v>0</v>
      </c>
      <c r="W118" s="62">
        <f t="shared" si="21"/>
        <v>0</v>
      </c>
      <c r="X118" s="63" t="str">
        <f t="shared" si="41"/>
        <v>　</v>
      </c>
      <c r="Y118" s="66" t="str">
        <f t="shared" si="22"/>
        <v>　</v>
      </c>
      <c r="Z118" s="66">
        <f t="shared" si="23"/>
        <v>0</v>
      </c>
    </row>
    <row r="119" spans="1:26" ht="24" customHeight="1">
      <c r="A119" s="49">
        <f>IF(V119=0,0,SUM(V$13:V119))</f>
        <v>0</v>
      </c>
      <c r="B119" s="49">
        <f>IF(W119=0,0,SUM(W$13:W119))</f>
        <v>0</v>
      </c>
      <c r="C119" s="50">
        <v>5</v>
      </c>
      <c r="D119" s="329" t="s">
        <v>143</v>
      </c>
      <c r="E119" s="1332"/>
      <c r="F119" s="1325"/>
      <c r="G119" s="894" t="s">
        <v>293</v>
      </c>
      <c r="H119" s="317"/>
      <c r="I119" s="318"/>
      <c r="J119" s="318"/>
      <c r="K119" s="471"/>
      <c r="L119" s="319"/>
      <c r="M119" s="320"/>
      <c r="N119" s="320"/>
      <c r="O119" s="320"/>
      <c r="P119" s="890" t="s">
        <v>702</v>
      </c>
      <c r="Q119" s="873" t="str">
        <f t="shared" si="14"/>
        <v>5(13)</v>
      </c>
      <c r="R119" s="76" t="s">
        <v>294</v>
      </c>
      <c r="S119" s="65">
        <f t="shared" si="17"/>
        <v>0</v>
      </c>
      <c r="T119" s="65">
        <f t="shared" si="18"/>
        <v>0</v>
      </c>
      <c r="U119" s="65">
        <f t="shared" si="19"/>
        <v>0</v>
      </c>
      <c r="V119" s="65">
        <f t="shared" si="20"/>
        <v>0</v>
      </c>
      <c r="W119" s="62">
        <f t="shared" si="21"/>
        <v>0</v>
      </c>
      <c r="X119" s="63" t="str">
        <f t="shared" si="41"/>
        <v>　</v>
      </c>
      <c r="Y119" s="66" t="str">
        <f t="shared" si="22"/>
        <v>　</v>
      </c>
      <c r="Z119" s="66">
        <f t="shared" si="23"/>
        <v>0</v>
      </c>
    </row>
    <row r="120" spans="1:26" ht="24" customHeight="1">
      <c r="A120" s="49">
        <f>IF(V120=0,0,SUM(V$13:V120))</f>
        <v>0</v>
      </c>
      <c r="B120" s="49">
        <f>IF(W120=0,0,SUM(W$13:W120))</f>
        <v>0</v>
      </c>
      <c r="C120" s="50">
        <v>5</v>
      </c>
      <c r="D120" s="329" t="s">
        <v>145</v>
      </c>
      <c r="E120" s="1332"/>
      <c r="F120" s="1325"/>
      <c r="G120" s="894" t="s">
        <v>274</v>
      </c>
      <c r="H120" s="317"/>
      <c r="I120" s="318"/>
      <c r="J120" s="916"/>
      <c r="K120" s="471"/>
      <c r="L120" s="319"/>
      <c r="M120" s="320"/>
      <c r="N120" s="320"/>
      <c r="O120" s="320"/>
      <c r="P120" s="890"/>
      <c r="Q120" s="873" t="str">
        <f t="shared" si="14"/>
        <v>5(14)</v>
      </c>
      <c r="R120" s="76" t="s">
        <v>295</v>
      </c>
      <c r="S120" s="65">
        <f t="shared" si="17"/>
        <v>0</v>
      </c>
      <c r="T120" s="65">
        <f t="shared" si="18"/>
        <v>0</v>
      </c>
      <c r="U120" s="65">
        <f t="shared" si="19"/>
        <v>0</v>
      </c>
      <c r="V120" s="65">
        <f t="shared" si="20"/>
        <v>0</v>
      </c>
      <c r="W120" s="62">
        <f t="shared" si="21"/>
        <v>0</v>
      </c>
      <c r="X120" s="63" t="str">
        <f t="shared" si="41"/>
        <v>　</v>
      </c>
      <c r="Y120" s="66" t="str">
        <f t="shared" si="22"/>
        <v>　</v>
      </c>
      <c r="Z120" s="66">
        <f t="shared" si="23"/>
        <v>0</v>
      </c>
    </row>
    <row r="121" spans="1:26" ht="24" customHeight="1">
      <c r="A121" s="49">
        <f>IF(V121=0,0,SUM(V$13:V121))</f>
        <v>0</v>
      </c>
      <c r="B121" s="49">
        <f>IF(W121=0,0,SUM(W$13:W121))</f>
        <v>0</v>
      </c>
      <c r="C121" s="50">
        <v>5</v>
      </c>
      <c r="D121" s="329" t="s">
        <v>147</v>
      </c>
      <c r="E121" s="1332"/>
      <c r="F121" s="1325"/>
      <c r="G121" s="894" t="s">
        <v>296</v>
      </c>
      <c r="H121" s="317"/>
      <c r="I121" s="318"/>
      <c r="J121" s="909"/>
      <c r="K121" s="471"/>
      <c r="L121" s="319"/>
      <c r="M121" s="320"/>
      <c r="N121" s="320"/>
      <c r="O121" s="320"/>
      <c r="P121" s="890"/>
      <c r="Q121" s="873" t="str">
        <f t="shared" si="14"/>
        <v>5(15)</v>
      </c>
      <c r="R121" s="76" t="s">
        <v>297</v>
      </c>
      <c r="S121" s="65">
        <f t="shared" si="17"/>
        <v>0</v>
      </c>
      <c r="T121" s="65">
        <f t="shared" si="18"/>
        <v>0</v>
      </c>
      <c r="U121" s="65">
        <f t="shared" si="19"/>
        <v>0</v>
      </c>
      <c r="V121" s="65">
        <f t="shared" si="20"/>
        <v>0</v>
      </c>
      <c r="W121" s="62">
        <f t="shared" si="21"/>
        <v>0</v>
      </c>
      <c r="X121" s="63" t="str">
        <f t="shared" si="41"/>
        <v>　</v>
      </c>
      <c r="Y121" s="66" t="str">
        <f t="shared" si="22"/>
        <v>　</v>
      </c>
      <c r="Z121" s="66">
        <f t="shared" si="23"/>
        <v>0</v>
      </c>
    </row>
    <row r="122" spans="1:26" ht="24" customHeight="1">
      <c r="A122" s="49">
        <f>IF(V122=0,0,SUM(V$13:V122))</f>
        <v>0</v>
      </c>
      <c r="B122" s="49">
        <f>IF(W122=0,0,SUM(W$13:W122))</f>
        <v>0</v>
      </c>
      <c r="C122" s="50">
        <v>5</v>
      </c>
      <c r="D122" s="329" t="s">
        <v>150</v>
      </c>
      <c r="E122" s="1332"/>
      <c r="F122" s="893" t="s">
        <v>298</v>
      </c>
      <c r="G122" s="894" t="s">
        <v>299</v>
      </c>
      <c r="H122" s="317"/>
      <c r="I122" s="318"/>
      <c r="J122" s="318"/>
      <c r="K122" s="471"/>
      <c r="L122" s="319"/>
      <c r="M122" s="320"/>
      <c r="N122" s="320"/>
      <c r="O122" s="320"/>
      <c r="P122" s="890"/>
      <c r="Q122" s="873" t="str">
        <f t="shared" si="14"/>
        <v>5(16)</v>
      </c>
      <c r="R122" s="76" t="s">
        <v>300</v>
      </c>
      <c r="S122" s="65">
        <f t="shared" si="17"/>
        <v>0</v>
      </c>
      <c r="T122" s="65">
        <f t="shared" si="18"/>
        <v>0</v>
      </c>
      <c r="U122" s="65">
        <f t="shared" si="19"/>
        <v>0</v>
      </c>
      <c r="V122" s="65">
        <f t="shared" si="20"/>
        <v>0</v>
      </c>
      <c r="W122" s="62">
        <f t="shared" si="21"/>
        <v>0</v>
      </c>
      <c r="X122" s="63" t="str">
        <f t="shared" si="41"/>
        <v>　</v>
      </c>
      <c r="Y122" s="66" t="str">
        <f t="shared" si="22"/>
        <v>　</v>
      </c>
      <c r="Z122" s="66">
        <f t="shared" si="23"/>
        <v>0</v>
      </c>
    </row>
    <row r="123" spans="1:26" ht="24" customHeight="1">
      <c r="A123" s="49">
        <f>IF(V123=0,0,SUM(V$13:V123))</f>
        <v>0</v>
      </c>
      <c r="B123" s="49">
        <f>IF(W123=0,0,SUM(W$13:W123))</f>
        <v>0</v>
      </c>
      <c r="C123" s="50">
        <v>5</v>
      </c>
      <c r="D123" s="329" t="s">
        <v>152</v>
      </c>
      <c r="E123" s="1332"/>
      <c r="F123" s="1367" t="s">
        <v>301</v>
      </c>
      <c r="G123" s="894" t="s">
        <v>302</v>
      </c>
      <c r="H123" s="317"/>
      <c r="I123" s="318"/>
      <c r="J123" s="318"/>
      <c r="K123" s="471"/>
      <c r="L123" s="319"/>
      <c r="M123" s="320"/>
      <c r="N123" s="320"/>
      <c r="O123" s="320"/>
      <c r="P123" s="890"/>
      <c r="Q123" s="873" t="str">
        <f t="shared" si="14"/>
        <v>5(17)</v>
      </c>
      <c r="R123" s="76" t="s">
        <v>303</v>
      </c>
      <c r="S123" s="65">
        <f t="shared" si="17"/>
        <v>0</v>
      </c>
      <c r="T123" s="65">
        <f t="shared" si="18"/>
        <v>0</v>
      </c>
      <c r="U123" s="65">
        <f t="shared" si="19"/>
        <v>0</v>
      </c>
      <c r="V123" s="65">
        <f t="shared" si="20"/>
        <v>0</v>
      </c>
      <c r="W123" s="62">
        <f t="shared" si="21"/>
        <v>0</v>
      </c>
      <c r="X123" s="63" t="str">
        <f t="shared" si="41"/>
        <v>　</v>
      </c>
      <c r="Y123" s="66" t="str">
        <f t="shared" si="22"/>
        <v>　</v>
      </c>
      <c r="Z123" s="66">
        <f t="shared" si="23"/>
        <v>0</v>
      </c>
    </row>
    <row r="124" spans="1:26" ht="24" customHeight="1">
      <c r="A124" s="49">
        <f>IF(V124=0,0,SUM(V$13:V124))</f>
        <v>0</v>
      </c>
      <c r="B124" s="49">
        <f>IF(W124=0,0,SUM(W$13:W124))</f>
        <v>0</v>
      </c>
      <c r="C124" s="50">
        <v>5</v>
      </c>
      <c r="D124" s="329" t="s">
        <v>156</v>
      </c>
      <c r="E124" s="1335"/>
      <c r="F124" s="1367"/>
      <c r="G124" s="894" t="s">
        <v>304</v>
      </c>
      <c r="H124" s="317"/>
      <c r="I124" s="318"/>
      <c r="J124" s="318"/>
      <c r="K124" s="471"/>
      <c r="L124" s="319"/>
      <c r="M124" s="320"/>
      <c r="N124" s="320"/>
      <c r="O124" s="320"/>
      <c r="P124" s="890"/>
      <c r="Q124" s="873" t="str">
        <f t="shared" si="14"/>
        <v>5(18)</v>
      </c>
      <c r="R124" s="76" t="s">
        <v>305</v>
      </c>
      <c r="S124" s="65">
        <f t="shared" si="17"/>
        <v>0</v>
      </c>
      <c r="T124" s="65">
        <f t="shared" si="18"/>
        <v>0</v>
      </c>
      <c r="U124" s="65">
        <f t="shared" si="19"/>
        <v>0</v>
      </c>
      <c r="V124" s="65">
        <f t="shared" si="20"/>
        <v>0</v>
      </c>
      <c r="W124" s="62">
        <f t="shared" si="21"/>
        <v>0</v>
      </c>
      <c r="X124" s="63" t="str">
        <f t="shared" si="41"/>
        <v>　</v>
      </c>
      <c r="Y124" s="66" t="str">
        <f t="shared" si="22"/>
        <v>　</v>
      </c>
      <c r="Z124" s="66">
        <f t="shared" si="23"/>
        <v>0</v>
      </c>
    </row>
    <row r="125" spans="1:26" ht="24" customHeight="1">
      <c r="A125" s="49">
        <f>IF(V125=0,0,SUM(V$13:V125))</f>
        <v>0</v>
      </c>
      <c r="B125" s="49">
        <f>IF(W125=0,0,SUM(W$13:W125))</f>
        <v>0</v>
      </c>
      <c r="C125" s="50">
        <v>5</v>
      </c>
      <c r="D125" s="329" t="s">
        <v>211</v>
      </c>
      <c r="E125" s="1331" t="s">
        <v>289</v>
      </c>
      <c r="F125" s="1326" t="s">
        <v>306</v>
      </c>
      <c r="G125" s="894" t="s">
        <v>1673</v>
      </c>
      <c r="H125" s="317"/>
      <c r="I125" s="318"/>
      <c r="J125" s="318"/>
      <c r="K125" s="471"/>
      <c r="L125" s="319"/>
      <c r="M125" s="320"/>
      <c r="N125" s="320"/>
      <c r="O125" s="320"/>
      <c r="P125" s="890"/>
      <c r="Q125" s="873" t="str">
        <f t="shared" si="14"/>
        <v>5(19)</v>
      </c>
      <c r="R125" s="76" t="s">
        <v>307</v>
      </c>
      <c r="S125" s="65">
        <f t="shared" si="17"/>
        <v>0</v>
      </c>
      <c r="T125" s="65">
        <f t="shared" si="18"/>
        <v>0</v>
      </c>
      <c r="U125" s="65">
        <f t="shared" si="19"/>
        <v>0</v>
      </c>
      <c r="V125" s="65">
        <f t="shared" si="20"/>
        <v>0</v>
      </c>
      <c r="W125" s="62">
        <f t="shared" si="21"/>
        <v>0</v>
      </c>
      <c r="X125" s="63" t="str">
        <f>IF(I125="○",X124&amp;$Q125&amp;$M125&amp;"　",X124)</f>
        <v>　</v>
      </c>
      <c r="Y125" s="66" t="str">
        <f>IF(K125="○",Y124&amp;$Q125&amp;$M125&amp;"　",Y124)</f>
        <v>　</v>
      </c>
      <c r="Z125" s="66">
        <f t="shared" si="23"/>
        <v>0</v>
      </c>
    </row>
    <row r="126" spans="1:26" ht="24" customHeight="1">
      <c r="A126" s="49">
        <f>IF(V126=0,0,SUM(V$13:V126))</f>
        <v>0</v>
      </c>
      <c r="B126" s="49">
        <f>IF(W126=0,0,SUM(W$13:W126))</f>
        <v>0</v>
      </c>
      <c r="C126" s="50">
        <v>5</v>
      </c>
      <c r="D126" s="329" t="s">
        <v>1740</v>
      </c>
      <c r="E126" s="1332"/>
      <c r="F126" s="1326"/>
      <c r="G126" s="937" t="s">
        <v>1755</v>
      </c>
      <c r="H126" s="317"/>
      <c r="I126" s="318"/>
      <c r="J126" s="318"/>
      <c r="K126" s="471"/>
      <c r="L126" s="319"/>
      <c r="M126" s="320"/>
      <c r="N126" s="320"/>
      <c r="O126" s="320"/>
      <c r="P126" s="938"/>
      <c r="Q126" s="873" t="str">
        <f t="shared" si="14"/>
        <v>5(20)</v>
      </c>
      <c r="R126" s="76" t="s">
        <v>1755</v>
      </c>
      <c r="S126" s="65">
        <f t="shared" ref="S126:S129" si="42">COUNTIF(I126,"?*")</f>
        <v>0</v>
      </c>
      <c r="T126" s="65">
        <f t="shared" ref="T126:T129" si="43">COUNTIF(J126,"?*")</f>
        <v>0</v>
      </c>
      <c r="U126" s="65">
        <f t="shared" ref="U126:U129" si="44">COUNTIF(K126,"?*")</f>
        <v>0</v>
      </c>
      <c r="V126" s="65">
        <f t="shared" ref="V126:V129" si="45">IF(OR(S126=1,U126=1),1,0)</f>
        <v>0</v>
      </c>
      <c r="W126" s="62">
        <f t="shared" ref="W126:W129" si="46">IF(V126=0,0,V126-T126)</f>
        <v>0</v>
      </c>
      <c r="X126" s="63" t="str">
        <f t="shared" si="41"/>
        <v>　</v>
      </c>
      <c r="Y126" s="66" t="str">
        <f t="shared" ref="Y126:Y127" si="47">IF(K126="○",Y125&amp;$Q126&amp;$M126&amp;"　",Y125)</f>
        <v>　</v>
      </c>
      <c r="Z126" s="66">
        <f t="shared" ref="Z126:Z129" si="48">COUNTIF(H126:K126,"?*")</f>
        <v>0</v>
      </c>
    </row>
    <row r="127" spans="1:26" ht="24" customHeight="1">
      <c r="A127" s="49">
        <f>IF(V127=0,0,SUM(V$13:V127))</f>
        <v>0</v>
      </c>
      <c r="B127" s="49">
        <f>IF(W127=0,0,SUM(W$13:W127))</f>
        <v>0</v>
      </c>
      <c r="C127" s="957"/>
      <c r="D127" s="329" t="s">
        <v>1741</v>
      </c>
      <c r="E127" s="1332"/>
      <c r="F127" s="1325"/>
      <c r="G127" s="894" t="s">
        <v>1739</v>
      </c>
      <c r="H127" s="317"/>
      <c r="I127" s="318"/>
      <c r="J127" s="940"/>
      <c r="K127" s="471"/>
      <c r="L127" s="319"/>
      <c r="M127" s="320"/>
      <c r="N127" s="320"/>
      <c r="O127" s="320"/>
      <c r="P127" s="890"/>
      <c r="Q127" s="873" t="str">
        <f t="shared" si="14"/>
        <v>*7(8)</v>
      </c>
      <c r="R127" s="76" t="s">
        <v>1738</v>
      </c>
      <c r="S127" s="65">
        <f t="shared" si="42"/>
        <v>0</v>
      </c>
      <c r="T127" s="65">
        <f t="shared" si="43"/>
        <v>0</v>
      </c>
      <c r="U127" s="65">
        <f t="shared" si="44"/>
        <v>0</v>
      </c>
      <c r="V127" s="65">
        <f t="shared" si="45"/>
        <v>0</v>
      </c>
      <c r="W127" s="62">
        <f t="shared" si="46"/>
        <v>0</v>
      </c>
      <c r="X127" s="63" t="str">
        <f t="shared" si="41"/>
        <v>　</v>
      </c>
      <c r="Y127" s="66" t="str">
        <f t="shared" si="47"/>
        <v>　</v>
      </c>
      <c r="Z127" s="66">
        <f t="shared" si="48"/>
        <v>0</v>
      </c>
    </row>
    <row r="128" spans="1:26" ht="24" customHeight="1">
      <c r="A128" s="49">
        <f>IF(V128=0,0,SUM(V$13:V128))</f>
        <v>0</v>
      </c>
      <c r="B128" s="49">
        <f>IF(W128=0,0,SUM(W$13:W128))</f>
        <v>0</v>
      </c>
      <c r="C128" s="50">
        <v>5</v>
      </c>
      <c r="D128" s="329" t="s">
        <v>217</v>
      </c>
      <c r="E128" s="1332"/>
      <c r="F128" s="1325"/>
      <c r="G128" s="894" t="s">
        <v>308</v>
      </c>
      <c r="H128" s="317"/>
      <c r="I128" s="318"/>
      <c r="J128" s="318"/>
      <c r="K128" s="471"/>
      <c r="L128" s="319"/>
      <c r="M128" s="320"/>
      <c r="N128" s="320"/>
      <c r="O128" s="320"/>
      <c r="P128" s="890"/>
      <c r="Q128" s="873" t="str">
        <f t="shared" si="14"/>
        <v>5(21)</v>
      </c>
      <c r="R128" s="76" t="s">
        <v>308</v>
      </c>
      <c r="S128" s="65">
        <f t="shared" si="42"/>
        <v>0</v>
      </c>
      <c r="T128" s="65">
        <f t="shared" si="43"/>
        <v>0</v>
      </c>
      <c r="U128" s="65">
        <f t="shared" si="44"/>
        <v>0</v>
      </c>
      <c r="V128" s="65">
        <f t="shared" si="45"/>
        <v>0</v>
      </c>
      <c r="W128" s="62">
        <f t="shared" si="46"/>
        <v>0</v>
      </c>
      <c r="X128" s="63" t="str">
        <f t="shared" ref="X128:X131" si="49">IF(I128="○",X127&amp;$Q128&amp;$M128&amp;"　",X127)</f>
        <v>　</v>
      </c>
      <c r="Y128" s="66" t="str">
        <f t="shared" ref="Y128:Y131" si="50">IF(K128="○",Y127&amp;$Q128&amp;$M128&amp;"　",Y127)</f>
        <v>　</v>
      </c>
      <c r="Z128" s="66">
        <f t="shared" si="48"/>
        <v>0</v>
      </c>
    </row>
    <row r="129" spans="1:26" ht="24" customHeight="1">
      <c r="A129" s="49">
        <f>IF(V129=0,0,SUM(V$13:V129))</f>
        <v>0</v>
      </c>
      <c r="B129" s="49">
        <f>IF(W129=0,0,SUM(W$13:W129))</f>
        <v>0</v>
      </c>
      <c r="C129" s="50">
        <v>5</v>
      </c>
      <c r="D129" s="329" t="s">
        <v>218</v>
      </c>
      <c r="E129" s="1333"/>
      <c r="F129" s="1325"/>
      <c r="G129" s="894" t="s">
        <v>274</v>
      </c>
      <c r="H129" s="317"/>
      <c r="I129" s="318"/>
      <c r="J129" s="916"/>
      <c r="K129" s="471"/>
      <c r="L129" s="319"/>
      <c r="M129" s="320"/>
      <c r="N129" s="320"/>
      <c r="O129" s="320"/>
      <c r="P129" s="890"/>
      <c r="Q129" s="873" t="str">
        <f t="shared" si="14"/>
        <v>5(22)</v>
      </c>
      <c r="R129" s="76" t="s">
        <v>274</v>
      </c>
      <c r="S129" s="65">
        <f t="shared" si="42"/>
        <v>0</v>
      </c>
      <c r="T129" s="65">
        <f t="shared" si="43"/>
        <v>0</v>
      </c>
      <c r="U129" s="65">
        <f t="shared" si="44"/>
        <v>0</v>
      </c>
      <c r="V129" s="65">
        <f t="shared" si="45"/>
        <v>0</v>
      </c>
      <c r="W129" s="62">
        <f t="shared" si="46"/>
        <v>0</v>
      </c>
      <c r="X129" s="63" t="str">
        <f t="shared" si="49"/>
        <v>　</v>
      </c>
      <c r="Y129" s="66" t="str">
        <f t="shared" si="50"/>
        <v>　</v>
      </c>
      <c r="Z129" s="66">
        <f t="shared" si="48"/>
        <v>0</v>
      </c>
    </row>
    <row r="130" spans="1:26" s="455" customFormat="1" ht="14" customHeight="1">
      <c r="A130" s="445">
        <f>IF(V130=0,0,SUM(V$13:V129))</f>
        <v>0</v>
      </c>
      <c r="B130" s="445">
        <f>IF(W130=0,0,SUM(W$13:W129))</f>
        <v>0</v>
      </c>
      <c r="C130" s="446">
        <v>5</v>
      </c>
      <c r="D130" s="447">
        <v>5</v>
      </c>
      <c r="E130" s="448" t="s">
        <v>268</v>
      </c>
      <c r="F130" s="449"/>
      <c r="G130" s="449"/>
      <c r="H130" s="912"/>
      <c r="I130" s="912"/>
      <c r="J130" s="912"/>
      <c r="K130" s="913"/>
      <c r="L130" s="914"/>
      <c r="M130" s="915"/>
      <c r="N130" s="915"/>
      <c r="O130" s="915"/>
      <c r="P130" s="450" t="s">
        <v>790</v>
      </c>
      <c r="Q130" s="447"/>
      <c r="R130" s="451">
        <v>5</v>
      </c>
      <c r="S130" s="947">
        <f>COUNTIF(I130,"?*")</f>
        <v>0</v>
      </c>
      <c r="T130" s="947">
        <f>COUNTIF(J130,"?*")</f>
        <v>0</v>
      </c>
      <c r="U130" s="947">
        <f>COUNTIF(K130,"?*")</f>
        <v>0</v>
      </c>
      <c r="V130" s="947">
        <f>IF(OR(S130=1,U130=1),1,0)</f>
        <v>0</v>
      </c>
      <c r="W130" s="948">
        <f>IF(V130=0,0,V130-T130)</f>
        <v>0</v>
      </c>
      <c r="X130" s="63" t="str">
        <f t="shared" si="49"/>
        <v>　</v>
      </c>
      <c r="Y130" s="66" t="str">
        <f t="shared" si="50"/>
        <v>　</v>
      </c>
      <c r="Z130" s="949">
        <v>1</v>
      </c>
    </row>
    <row r="131" spans="1:26" ht="24" customHeight="1">
      <c r="A131" s="49">
        <f>IF(V131=0,0,SUM(V$13:V131))</f>
        <v>0</v>
      </c>
      <c r="B131" s="49">
        <f>IF(W131=0,0,SUM(W$13:W131))</f>
        <v>0</v>
      </c>
      <c r="C131" s="50">
        <v>5</v>
      </c>
      <c r="D131" s="329" t="s">
        <v>220</v>
      </c>
      <c r="E131" s="1323" t="s">
        <v>309</v>
      </c>
      <c r="F131" s="1342" t="s">
        <v>310</v>
      </c>
      <c r="G131" s="894" t="s">
        <v>311</v>
      </c>
      <c r="H131" s="317"/>
      <c r="I131" s="318"/>
      <c r="J131" s="318"/>
      <c r="K131" s="471"/>
      <c r="L131" s="319"/>
      <c r="M131" s="320"/>
      <c r="N131" s="320"/>
      <c r="O131" s="320"/>
      <c r="P131" s="890"/>
      <c r="Q131" s="873" t="str">
        <f t="shared" si="14"/>
        <v>5(23)</v>
      </c>
      <c r="R131" s="76" t="s">
        <v>311</v>
      </c>
      <c r="S131" s="65">
        <f t="shared" ref="S131" si="51">COUNTIF(I131,"?*")</f>
        <v>0</v>
      </c>
      <c r="T131" s="65">
        <f t="shared" ref="T131" si="52">COUNTIF(J131,"?*")</f>
        <v>0</v>
      </c>
      <c r="U131" s="65">
        <f t="shared" ref="U131" si="53">COUNTIF(K131,"?*")</f>
        <v>0</v>
      </c>
      <c r="V131" s="65">
        <f t="shared" ref="V131" si="54">IF(OR(S131=1,U131=1),1,0)</f>
        <v>0</v>
      </c>
      <c r="W131" s="62">
        <f t="shared" ref="W131" si="55">IF(V131=0,0,V131-T131)</f>
        <v>0</v>
      </c>
      <c r="X131" s="63" t="str">
        <f t="shared" si="49"/>
        <v>　</v>
      </c>
      <c r="Y131" s="66" t="str">
        <f t="shared" si="50"/>
        <v>　</v>
      </c>
      <c r="Z131" s="66">
        <f t="shared" ref="Z131" si="56">COUNTIF(H131:K131,"?*")</f>
        <v>0</v>
      </c>
    </row>
    <row r="132" spans="1:26" ht="24" customHeight="1">
      <c r="A132" s="49">
        <f>IF(V132=0,0,SUM(V$13:V132))</f>
        <v>0</v>
      </c>
      <c r="B132" s="49">
        <f>IF(W132=0,0,SUM(W$13:W132))</f>
        <v>0</v>
      </c>
      <c r="C132" s="50">
        <v>5</v>
      </c>
      <c r="D132" s="329" t="s">
        <v>223</v>
      </c>
      <c r="E132" s="1323"/>
      <c r="F132" s="1329"/>
      <c r="G132" s="894" t="s">
        <v>312</v>
      </c>
      <c r="H132" s="317"/>
      <c r="I132" s="318"/>
      <c r="J132" s="909"/>
      <c r="K132" s="471"/>
      <c r="L132" s="319"/>
      <c r="M132" s="320"/>
      <c r="N132" s="320"/>
      <c r="O132" s="320"/>
      <c r="P132" s="890"/>
      <c r="Q132" s="873" t="str">
        <f t="shared" si="14"/>
        <v>5(24)</v>
      </c>
      <c r="R132" s="76" t="s">
        <v>312</v>
      </c>
      <c r="S132" s="65">
        <f t="shared" si="17"/>
        <v>0</v>
      </c>
      <c r="T132" s="65">
        <f t="shared" si="18"/>
        <v>0</v>
      </c>
      <c r="U132" s="65">
        <f t="shared" si="19"/>
        <v>0</v>
      </c>
      <c r="V132" s="65">
        <f t="shared" si="20"/>
        <v>0</v>
      </c>
      <c r="W132" s="62">
        <f t="shared" si="21"/>
        <v>0</v>
      </c>
      <c r="X132" s="63" t="str">
        <f t="shared" ref="X132:X134" si="57">IF(I132="○",X131&amp;$Q132&amp;$M132&amp;"　",X131)</f>
        <v>　</v>
      </c>
      <c r="Y132" s="66" t="str">
        <f t="shared" ref="Y132:Y134" si="58">IF(K132="○",Y131&amp;$Q132&amp;$M132&amp;"　",Y131)</f>
        <v>　</v>
      </c>
      <c r="Z132" s="66">
        <f t="shared" si="23"/>
        <v>0</v>
      </c>
    </row>
    <row r="133" spans="1:26" ht="24" customHeight="1">
      <c r="A133" s="49">
        <f>IF(V133=0,0,SUM(V$13:V133))</f>
        <v>0</v>
      </c>
      <c r="B133" s="49">
        <f>IF(W133=0,0,SUM(W$13:W133))</f>
        <v>0</v>
      </c>
      <c r="D133" s="329" t="s">
        <v>1743</v>
      </c>
      <c r="E133" s="1323"/>
      <c r="F133" s="1343"/>
      <c r="G133" s="937" t="s">
        <v>1742</v>
      </c>
      <c r="H133" s="317"/>
      <c r="I133" s="318"/>
      <c r="J133" s="909"/>
      <c r="K133" s="471"/>
      <c r="L133" s="319"/>
      <c r="M133" s="320"/>
      <c r="N133" s="320"/>
      <c r="O133" s="320"/>
      <c r="P133" s="938"/>
      <c r="Q133" s="873" t="str">
        <f t="shared" si="14"/>
        <v>*7(9)</v>
      </c>
      <c r="R133" s="76" t="s">
        <v>1742</v>
      </c>
      <c r="S133" s="65">
        <f t="shared" ref="S133" si="59">COUNTIF(I133,"?*")</f>
        <v>0</v>
      </c>
      <c r="T133" s="65">
        <f t="shared" ref="T133" si="60">COUNTIF(J133,"?*")</f>
        <v>0</v>
      </c>
      <c r="U133" s="65">
        <f t="shared" ref="U133" si="61">COUNTIF(K133,"?*")</f>
        <v>0</v>
      </c>
      <c r="V133" s="65">
        <f t="shared" ref="V133" si="62">IF(OR(S133=1,U133=1),1,0)</f>
        <v>0</v>
      </c>
      <c r="W133" s="62">
        <f t="shared" ref="W133" si="63">IF(V133=0,0,V133-T133)</f>
        <v>0</v>
      </c>
      <c r="X133" s="63" t="str">
        <f t="shared" si="57"/>
        <v>　</v>
      </c>
      <c r="Y133" s="66" t="str">
        <f t="shared" si="58"/>
        <v>　</v>
      </c>
      <c r="Z133" s="66">
        <f t="shared" ref="Z133" si="64">COUNTIF(H133:K133,"?*")</f>
        <v>0</v>
      </c>
    </row>
    <row r="134" spans="1:26" ht="24" customHeight="1">
      <c r="A134" s="49">
        <f>IF(V134=0,0,SUM(V$13:V134))</f>
        <v>0</v>
      </c>
      <c r="B134" s="49">
        <f>IF(W134=0,0,SUM(W$13:W134))</f>
        <v>0</v>
      </c>
      <c r="C134" s="50">
        <v>5</v>
      </c>
      <c r="D134" s="329" t="s">
        <v>225</v>
      </c>
      <c r="E134" s="1323"/>
      <c r="F134" s="1328" t="s">
        <v>313</v>
      </c>
      <c r="G134" s="894" t="s">
        <v>314</v>
      </c>
      <c r="H134" s="317"/>
      <c r="I134" s="318"/>
      <c r="J134" s="318"/>
      <c r="K134" s="471"/>
      <c r="L134" s="319"/>
      <c r="M134" s="320"/>
      <c r="N134" s="320"/>
      <c r="O134" s="320"/>
      <c r="P134" s="888" t="s">
        <v>315</v>
      </c>
      <c r="Q134" s="873" t="str">
        <f t="shared" si="14"/>
        <v>5(25)</v>
      </c>
      <c r="R134" s="76" t="s">
        <v>314</v>
      </c>
      <c r="S134" s="65">
        <f t="shared" si="17"/>
        <v>0</v>
      </c>
      <c r="T134" s="65">
        <f t="shared" si="18"/>
        <v>0</v>
      </c>
      <c r="U134" s="65">
        <f t="shared" si="19"/>
        <v>0</v>
      </c>
      <c r="V134" s="65">
        <f t="shared" si="20"/>
        <v>0</v>
      </c>
      <c r="W134" s="62">
        <f t="shared" si="21"/>
        <v>0</v>
      </c>
      <c r="X134" s="63" t="str">
        <f t="shared" si="57"/>
        <v>　</v>
      </c>
      <c r="Y134" s="66" t="str">
        <f t="shared" si="58"/>
        <v>　</v>
      </c>
      <c r="Z134" s="66">
        <f t="shared" si="23"/>
        <v>0</v>
      </c>
    </row>
    <row r="135" spans="1:26" ht="24" customHeight="1">
      <c r="A135" s="49">
        <f>IF(V135=0,0,SUM(V$13:V135))</f>
        <v>0</v>
      </c>
      <c r="B135" s="49">
        <f>IF(W135=0,0,SUM(W$13:W135))</f>
        <v>0</v>
      </c>
      <c r="D135" s="941" t="s">
        <v>1744</v>
      </c>
      <c r="E135" s="1331"/>
      <c r="F135" s="1329"/>
      <c r="G135" s="716" t="s">
        <v>1745</v>
      </c>
      <c r="H135" s="942"/>
      <c r="I135" s="943"/>
      <c r="J135" s="909"/>
      <c r="K135" s="944"/>
      <c r="L135" s="945"/>
      <c r="M135" s="946"/>
      <c r="N135" s="946"/>
      <c r="O135" s="946"/>
      <c r="P135" s="939"/>
      <c r="Q135" s="873" t="str">
        <f t="shared" si="14"/>
        <v>*7(10)</v>
      </c>
      <c r="R135" s="77" t="s">
        <v>1745</v>
      </c>
      <c r="S135" s="65">
        <f t="shared" ref="S135" si="65">COUNTIF(I135,"?*")</f>
        <v>0</v>
      </c>
      <c r="T135" s="65">
        <f t="shared" ref="T135" si="66">COUNTIF(J135,"?*")</f>
        <v>0</v>
      </c>
      <c r="U135" s="65">
        <f t="shared" ref="U135" si="67">COUNTIF(K135,"?*")</f>
        <v>0</v>
      </c>
      <c r="V135" s="65">
        <f t="shared" ref="V135" si="68">IF(OR(S135=1,U135=1),1,0)</f>
        <v>0</v>
      </c>
      <c r="W135" s="62">
        <f t="shared" ref="W135" si="69">IF(V135=0,0,V135-T135)</f>
        <v>0</v>
      </c>
      <c r="X135" s="63" t="str">
        <f t="shared" ref="X135:X137" si="70">IF(I135="○",X134&amp;$Q135&amp;$M135&amp;"　",X134)</f>
        <v>　</v>
      </c>
      <c r="Y135" s="66" t="str">
        <f t="shared" ref="Y135:Y137" si="71">IF(K135="○",Y134&amp;$Q135&amp;$M135&amp;"　",Y134)</f>
        <v>　</v>
      </c>
      <c r="Z135" s="66">
        <f t="shared" ref="Z135" si="72">COUNTIF(H135:K135,"?*")</f>
        <v>0</v>
      </c>
    </row>
    <row r="136" spans="1:26" ht="24" customHeight="1">
      <c r="A136" s="49">
        <f>IF(V136=0,0,SUM(V$13:V136))</f>
        <v>0</v>
      </c>
      <c r="B136" s="49">
        <f>IF(W136=0,0,SUM(W$13:W136))</f>
        <v>0</v>
      </c>
      <c r="C136" s="50">
        <v>5</v>
      </c>
      <c r="D136" s="335" t="s">
        <v>228</v>
      </c>
      <c r="E136" s="1366"/>
      <c r="F136" s="1330"/>
      <c r="G136" s="322" t="s">
        <v>316</v>
      </c>
      <c r="H136" s="323"/>
      <c r="I136" s="324"/>
      <c r="J136" s="910"/>
      <c r="K136" s="472"/>
      <c r="L136" s="325"/>
      <c r="M136" s="326"/>
      <c r="N136" s="326"/>
      <c r="O136" s="326"/>
      <c r="P136" s="896" t="s">
        <v>315</v>
      </c>
      <c r="Q136" s="873" t="str">
        <f t="shared" si="14"/>
        <v>5(26)</v>
      </c>
      <c r="R136" s="77" t="s">
        <v>317</v>
      </c>
      <c r="S136" s="67">
        <f t="shared" si="17"/>
        <v>0</v>
      </c>
      <c r="T136" s="67">
        <f t="shared" si="18"/>
        <v>0</v>
      </c>
      <c r="U136" s="67">
        <f t="shared" si="19"/>
        <v>0</v>
      </c>
      <c r="V136" s="67">
        <f t="shared" si="20"/>
        <v>0</v>
      </c>
      <c r="W136" s="62">
        <f t="shared" si="21"/>
        <v>0</v>
      </c>
      <c r="X136" s="63" t="str">
        <f t="shared" si="70"/>
        <v>　</v>
      </c>
      <c r="Y136" s="66" t="str">
        <f t="shared" si="71"/>
        <v>　</v>
      </c>
      <c r="Z136" s="70">
        <f t="shared" si="23"/>
        <v>0</v>
      </c>
    </row>
    <row r="137" spans="1:26" ht="24" customHeight="1">
      <c r="A137" s="49">
        <f>IF(V137=0,0,SUM(V$13:V137))</f>
        <v>0</v>
      </c>
      <c r="B137" s="49">
        <f>IF(W137=0,0,SUM(W$13:W137))</f>
        <v>0</v>
      </c>
      <c r="C137" s="50">
        <v>5</v>
      </c>
      <c r="D137" s="333" t="s">
        <v>230</v>
      </c>
      <c r="E137" s="1322" t="s">
        <v>318</v>
      </c>
      <c r="F137" s="1324" t="s">
        <v>319</v>
      </c>
      <c r="G137" s="898" t="s">
        <v>320</v>
      </c>
      <c r="H137" s="312"/>
      <c r="I137" s="313"/>
      <c r="J137" s="313"/>
      <c r="K137" s="470"/>
      <c r="L137" s="314"/>
      <c r="M137" s="315"/>
      <c r="N137" s="315"/>
      <c r="O137" s="315"/>
      <c r="P137" s="889"/>
      <c r="Q137" s="873" t="str">
        <f t="shared" si="14"/>
        <v>5(27)</v>
      </c>
      <c r="R137" s="75" t="s">
        <v>321</v>
      </c>
      <c r="S137" s="62">
        <f t="shared" si="17"/>
        <v>0</v>
      </c>
      <c r="T137" s="62">
        <f t="shared" si="18"/>
        <v>0</v>
      </c>
      <c r="U137" s="62">
        <f t="shared" si="19"/>
        <v>0</v>
      </c>
      <c r="V137" s="62">
        <f t="shared" si="20"/>
        <v>0</v>
      </c>
      <c r="W137" s="62">
        <f t="shared" si="21"/>
        <v>0</v>
      </c>
      <c r="X137" s="63" t="str">
        <f t="shared" si="70"/>
        <v>　</v>
      </c>
      <c r="Y137" s="66" t="str">
        <f t="shared" si="71"/>
        <v>　</v>
      </c>
      <c r="Z137" s="64">
        <f t="shared" si="23"/>
        <v>0</v>
      </c>
    </row>
    <row r="138" spans="1:26" ht="24" customHeight="1">
      <c r="A138" s="49">
        <f>IF(V138=0,0,SUM(V$13:V138))</f>
        <v>0</v>
      </c>
      <c r="B138" s="49">
        <f>IF(W138=0,0,SUM(W$13:W138))</f>
        <v>0</v>
      </c>
      <c r="C138" s="50">
        <v>5</v>
      </c>
      <c r="D138" s="329" t="s">
        <v>232</v>
      </c>
      <c r="E138" s="1323"/>
      <c r="F138" s="1325"/>
      <c r="G138" s="894" t="s">
        <v>322</v>
      </c>
      <c r="H138" s="317"/>
      <c r="I138" s="318"/>
      <c r="J138" s="916"/>
      <c r="K138" s="471"/>
      <c r="L138" s="319"/>
      <c r="M138" s="320"/>
      <c r="N138" s="320"/>
      <c r="O138" s="320"/>
      <c r="P138" s="890"/>
      <c r="Q138" s="873" t="str">
        <f t="shared" si="14"/>
        <v>5(28)</v>
      </c>
      <c r="R138" s="76" t="s">
        <v>323</v>
      </c>
      <c r="S138" s="65">
        <f t="shared" si="17"/>
        <v>0</v>
      </c>
      <c r="T138" s="65">
        <f t="shared" si="18"/>
        <v>0</v>
      </c>
      <c r="U138" s="65">
        <f t="shared" si="19"/>
        <v>0</v>
      </c>
      <c r="V138" s="65">
        <f t="shared" si="20"/>
        <v>0</v>
      </c>
      <c r="W138" s="62">
        <f t="shared" si="21"/>
        <v>0</v>
      </c>
      <c r="X138" s="63" t="str">
        <f>IF(I138="○",X137&amp;$Q138&amp;$M138&amp;"　",X137)</f>
        <v>　</v>
      </c>
      <c r="Y138" s="66" t="str">
        <f t="shared" ref="Y138:Y139" si="73">IF(K138="○",Y137&amp;$Q138&amp;$M138&amp;"　",Y137)</f>
        <v>　</v>
      </c>
      <c r="Z138" s="66">
        <f t="shared" si="23"/>
        <v>0</v>
      </c>
    </row>
    <row r="139" spans="1:26" ht="24" customHeight="1">
      <c r="A139" s="49">
        <f>IF(V139=0,0,SUM(V$13:V139))</f>
        <v>0</v>
      </c>
      <c r="B139" s="49">
        <f>IF(W139=0,0,SUM(W$13:W139))</f>
        <v>0</v>
      </c>
      <c r="C139" s="50">
        <v>5</v>
      </c>
      <c r="D139" s="329" t="s">
        <v>233</v>
      </c>
      <c r="E139" s="1323"/>
      <c r="F139" s="1327" t="s">
        <v>324</v>
      </c>
      <c r="G139" s="894" t="s">
        <v>1674</v>
      </c>
      <c r="H139" s="317"/>
      <c r="I139" s="318"/>
      <c r="J139" s="318"/>
      <c r="K139" s="471"/>
      <c r="L139" s="319"/>
      <c r="M139" s="320"/>
      <c r="N139" s="320"/>
      <c r="O139" s="320"/>
      <c r="P139" s="890"/>
      <c r="Q139" s="873" t="str">
        <f t="shared" si="14"/>
        <v>5(29)</v>
      </c>
      <c r="R139" s="76" t="s">
        <v>325</v>
      </c>
      <c r="S139" s="65">
        <f t="shared" si="17"/>
        <v>0</v>
      </c>
      <c r="T139" s="65">
        <f t="shared" si="18"/>
        <v>0</v>
      </c>
      <c r="U139" s="65">
        <f t="shared" si="19"/>
        <v>0</v>
      </c>
      <c r="V139" s="65">
        <f t="shared" si="20"/>
        <v>0</v>
      </c>
      <c r="W139" s="62">
        <f t="shared" si="21"/>
        <v>0</v>
      </c>
      <c r="X139" s="63" t="str">
        <f>IF(I139="○",X138&amp;$Q139&amp;$M139&amp;"　",X138)</f>
        <v>　</v>
      </c>
      <c r="Y139" s="66" t="str">
        <f t="shared" si="73"/>
        <v>　</v>
      </c>
      <c r="Z139" s="66">
        <f t="shared" si="23"/>
        <v>0</v>
      </c>
    </row>
    <row r="140" spans="1:26" ht="24" customHeight="1">
      <c r="A140" s="49">
        <f>IF(V140=0,0,SUM(V$13:V140))</f>
        <v>0</v>
      </c>
      <c r="B140" s="49">
        <f>IF(W140=0,0,SUM(W$13:W140))</f>
        <v>0</v>
      </c>
      <c r="C140" s="50">
        <v>5</v>
      </c>
      <c r="D140" s="329" t="s">
        <v>234</v>
      </c>
      <c r="E140" s="1323"/>
      <c r="F140" s="1327"/>
      <c r="G140" s="894" t="s">
        <v>1675</v>
      </c>
      <c r="H140" s="317"/>
      <c r="I140" s="318"/>
      <c r="J140" s="318"/>
      <c r="K140" s="471"/>
      <c r="L140" s="319"/>
      <c r="M140" s="320"/>
      <c r="N140" s="320"/>
      <c r="O140" s="320"/>
      <c r="P140" s="890"/>
      <c r="Q140" s="873" t="str">
        <f t="shared" si="14"/>
        <v>5(30)</v>
      </c>
      <c r="R140" s="76" t="s">
        <v>326</v>
      </c>
      <c r="S140" s="65">
        <f t="shared" ref="S140" si="74">COUNTIF(I140,"?*")</f>
        <v>0</v>
      </c>
      <c r="T140" s="65">
        <f t="shared" ref="T140" si="75">COUNTIF(J140,"?*")</f>
        <v>0</v>
      </c>
      <c r="U140" s="65">
        <f t="shared" ref="U140" si="76">COUNTIF(K140,"?*")</f>
        <v>0</v>
      </c>
      <c r="V140" s="65">
        <f t="shared" ref="V140" si="77">IF(OR(S140=1,U140=1),1,0)</f>
        <v>0</v>
      </c>
      <c r="W140" s="62">
        <f t="shared" ref="W140" si="78">IF(V140=0,0,V140-T140)</f>
        <v>0</v>
      </c>
      <c r="X140" s="63" t="str">
        <f>IF(I140="○",X139&amp;$Q140&amp;$M140&amp;"　",X139)</f>
        <v>　</v>
      </c>
      <c r="Y140" s="66" t="str">
        <f t="shared" ref="Y140:Y146" si="79">IF(K140="○",Y139&amp;$Q140&amp;$M140&amp;"　",Y139)</f>
        <v>　</v>
      </c>
      <c r="Z140" s="66">
        <f t="shared" ref="Z140:Z145" si="80">COUNTIF(H140:K140,"?*")</f>
        <v>0</v>
      </c>
    </row>
    <row r="141" spans="1:26" ht="24" customHeight="1">
      <c r="A141" s="49">
        <f>IF(V141=0,0,SUM(V$13:V141))</f>
        <v>0</v>
      </c>
      <c r="B141" s="49">
        <f>IF(W141=0,0,SUM(W$13:W141))</f>
        <v>0</v>
      </c>
      <c r="D141" s="329" t="s">
        <v>1746</v>
      </c>
      <c r="E141" s="1323"/>
      <c r="F141" s="1327"/>
      <c r="G141" s="937" t="s">
        <v>1747</v>
      </c>
      <c r="H141" s="317"/>
      <c r="I141" s="318"/>
      <c r="J141" s="916"/>
      <c r="K141" s="471"/>
      <c r="L141" s="319"/>
      <c r="M141" s="320"/>
      <c r="N141" s="320"/>
      <c r="O141" s="320"/>
      <c r="P141" s="938"/>
      <c r="Q141" s="873" t="str">
        <f t="shared" si="14"/>
        <v>*7(11)</v>
      </c>
      <c r="R141" s="76" t="s">
        <v>1756</v>
      </c>
      <c r="S141" s="65">
        <f t="shared" ref="S141:S145" si="81">COUNTIF(I141,"?*")</f>
        <v>0</v>
      </c>
      <c r="T141" s="65">
        <f t="shared" ref="T141:T145" si="82">COUNTIF(J141,"?*")</f>
        <v>0</v>
      </c>
      <c r="U141" s="65">
        <f t="shared" ref="U141:U145" si="83">COUNTIF(K141,"?*")</f>
        <v>0</v>
      </c>
      <c r="V141" s="65">
        <f t="shared" ref="V141:V145" si="84">IF(OR(S141=1,U141=1),1,0)</f>
        <v>0</v>
      </c>
      <c r="W141" s="62">
        <f t="shared" ref="W141:W145" si="85">IF(V141=0,0,V141-T141)</f>
        <v>0</v>
      </c>
      <c r="X141" s="63" t="str">
        <f t="shared" ref="X141:X144" si="86">IF(I141="○",X140&amp;$Q141&amp;$M141&amp;"　",X140)</f>
        <v>　</v>
      </c>
      <c r="Y141" s="66" t="str">
        <f t="shared" ref="Y141:Y145" si="87">IF(K141="○",Y140&amp;$Q141&amp;$M141&amp;"　",Y140)</f>
        <v>　</v>
      </c>
      <c r="Z141" s="66">
        <f t="shared" si="80"/>
        <v>0</v>
      </c>
    </row>
    <row r="142" spans="1:26" ht="24" customHeight="1">
      <c r="A142" s="49">
        <f>IF(V142=0,0,SUM(V$13:V142))</f>
        <v>0</v>
      </c>
      <c r="B142" s="49">
        <f>IF(W142=0,0,SUM(W$13:W142))</f>
        <v>0</v>
      </c>
      <c r="C142" s="50">
        <v>5</v>
      </c>
      <c r="D142" s="329" t="s">
        <v>235</v>
      </c>
      <c r="E142" s="1323"/>
      <c r="F142" s="1327"/>
      <c r="G142" s="894" t="s">
        <v>1763</v>
      </c>
      <c r="H142" s="317"/>
      <c r="I142" s="318"/>
      <c r="J142" s="318"/>
      <c r="K142" s="471"/>
      <c r="L142" s="319"/>
      <c r="M142" s="320"/>
      <c r="N142" s="320"/>
      <c r="O142" s="320"/>
      <c r="P142" s="890"/>
      <c r="Q142" s="873" t="str">
        <f t="shared" si="14"/>
        <v>5(31)</v>
      </c>
      <c r="R142" s="76" t="s">
        <v>1764</v>
      </c>
      <c r="S142" s="65">
        <f t="shared" si="81"/>
        <v>0</v>
      </c>
      <c r="T142" s="65">
        <f t="shared" si="82"/>
        <v>0</v>
      </c>
      <c r="U142" s="65">
        <f t="shared" si="83"/>
        <v>0</v>
      </c>
      <c r="V142" s="65">
        <f t="shared" si="84"/>
        <v>0</v>
      </c>
      <c r="W142" s="62">
        <f t="shared" si="85"/>
        <v>0</v>
      </c>
      <c r="X142" s="63" t="str">
        <f t="shared" si="86"/>
        <v>　</v>
      </c>
      <c r="Y142" s="66" t="str">
        <f t="shared" si="87"/>
        <v>　</v>
      </c>
      <c r="Z142" s="66">
        <f t="shared" si="80"/>
        <v>0</v>
      </c>
    </row>
    <row r="143" spans="1:26" ht="24" customHeight="1">
      <c r="A143" s="49">
        <f>IF(V143=0,0,SUM(V$13:V143))</f>
        <v>0</v>
      </c>
      <c r="B143" s="49">
        <f>IF(W143=0,0,SUM(W$13:W143))</f>
        <v>0</v>
      </c>
      <c r="C143" s="50">
        <v>5</v>
      </c>
      <c r="D143" s="329" t="s">
        <v>236</v>
      </c>
      <c r="E143" s="1323"/>
      <c r="F143" s="1327"/>
      <c r="G143" s="894" t="s">
        <v>327</v>
      </c>
      <c r="H143" s="317"/>
      <c r="I143" s="318"/>
      <c r="J143" s="916"/>
      <c r="K143" s="471"/>
      <c r="L143" s="319"/>
      <c r="M143" s="320"/>
      <c r="N143" s="320"/>
      <c r="O143" s="320"/>
      <c r="P143" s="890"/>
      <c r="Q143" s="873" t="str">
        <f t="shared" si="14"/>
        <v>5(32)</v>
      </c>
      <c r="R143" s="76" t="s">
        <v>1723</v>
      </c>
      <c r="S143" s="65">
        <f t="shared" si="81"/>
        <v>0</v>
      </c>
      <c r="T143" s="65">
        <f t="shared" si="82"/>
        <v>0</v>
      </c>
      <c r="U143" s="65">
        <f t="shared" si="83"/>
        <v>0</v>
      </c>
      <c r="V143" s="65">
        <f t="shared" si="84"/>
        <v>0</v>
      </c>
      <c r="W143" s="62">
        <f t="shared" si="85"/>
        <v>0</v>
      </c>
      <c r="X143" s="63" t="str">
        <f t="shared" si="86"/>
        <v>　</v>
      </c>
      <c r="Y143" s="66" t="str">
        <f t="shared" si="87"/>
        <v>　</v>
      </c>
      <c r="Z143" s="66">
        <f t="shared" si="80"/>
        <v>0</v>
      </c>
    </row>
    <row r="144" spans="1:26" ht="24" customHeight="1">
      <c r="A144" s="49">
        <f>IF(V144=0,0,SUM(V$13:V144))</f>
        <v>0</v>
      </c>
      <c r="B144" s="49">
        <f>IF(W144=0,0,SUM(W$13:W144))</f>
        <v>0</v>
      </c>
      <c r="C144" s="50">
        <v>5</v>
      </c>
      <c r="D144" s="329" t="s">
        <v>237</v>
      </c>
      <c r="E144" s="1323"/>
      <c r="F144" s="1328" t="s">
        <v>328</v>
      </c>
      <c r="G144" s="937" t="s">
        <v>329</v>
      </c>
      <c r="H144" s="317"/>
      <c r="I144" s="318"/>
      <c r="J144" s="318"/>
      <c r="K144" s="471"/>
      <c r="L144" s="319"/>
      <c r="M144" s="320"/>
      <c r="N144" s="320"/>
      <c r="O144" s="320"/>
      <c r="P144" s="936" t="s">
        <v>330</v>
      </c>
      <c r="Q144" s="873" t="str">
        <f t="shared" ref="Q144:Q145" si="88">C144&amp;D144</f>
        <v>5(33)</v>
      </c>
      <c r="R144" s="76" t="s">
        <v>331</v>
      </c>
      <c r="S144" s="65">
        <f t="shared" si="81"/>
        <v>0</v>
      </c>
      <c r="T144" s="65">
        <f t="shared" si="82"/>
        <v>0</v>
      </c>
      <c r="U144" s="65">
        <f t="shared" si="83"/>
        <v>0</v>
      </c>
      <c r="V144" s="65">
        <f t="shared" si="84"/>
        <v>0</v>
      </c>
      <c r="W144" s="62">
        <f t="shared" si="85"/>
        <v>0</v>
      </c>
      <c r="X144" s="63" t="str">
        <f t="shared" si="86"/>
        <v>　</v>
      </c>
      <c r="Y144" s="66" t="str">
        <f t="shared" si="87"/>
        <v>　</v>
      </c>
      <c r="Z144" s="66">
        <f t="shared" si="80"/>
        <v>0</v>
      </c>
    </row>
    <row r="145" spans="1:26" ht="24" customHeight="1">
      <c r="A145" s="49">
        <f>IF(V145=0,0,SUM(V$13:V145))</f>
        <v>0</v>
      </c>
      <c r="B145" s="49">
        <f>IF(W145=0,0,SUM(W$13:W145))</f>
        <v>0</v>
      </c>
      <c r="D145" s="329" t="s">
        <v>1748</v>
      </c>
      <c r="E145" s="1323"/>
      <c r="F145" s="1329"/>
      <c r="G145" s="937" t="s">
        <v>1757</v>
      </c>
      <c r="H145" s="317"/>
      <c r="I145" s="318"/>
      <c r="J145" s="916"/>
      <c r="K145" s="471"/>
      <c r="L145" s="319"/>
      <c r="M145" s="320"/>
      <c r="N145" s="320"/>
      <c r="O145" s="320"/>
      <c r="P145" s="938"/>
      <c r="Q145" s="873" t="str">
        <f t="shared" si="88"/>
        <v>*7(12)</v>
      </c>
      <c r="R145" s="76" t="s">
        <v>1757</v>
      </c>
      <c r="S145" s="65">
        <f t="shared" si="81"/>
        <v>0</v>
      </c>
      <c r="T145" s="65">
        <f t="shared" si="82"/>
        <v>0</v>
      </c>
      <c r="U145" s="65">
        <f t="shared" si="83"/>
        <v>0</v>
      </c>
      <c r="V145" s="65">
        <f t="shared" si="84"/>
        <v>0</v>
      </c>
      <c r="W145" s="62">
        <f t="shared" si="85"/>
        <v>0</v>
      </c>
      <c r="X145" s="63" t="str">
        <f>IF(I145="○",X144&amp;$Q145&amp;$M145&amp;"　",X144)</f>
        <v>　</v>
      </c>
      <c r="Y145" s="66" t="str">
        <f t="shared" si="87"/>
        <v>　</v>
      </c>
      <c r="Z145" s="66">
        <f t="shared" si="80"/>
        <v>0</v>
      </c>
    </row>
    <row r="146" spans="1:26" ht="24" customHeight="1">
      <c r="A146" s="49">
        <f>IF(V146=0,0,SUM(V$13:V146))</f>
        <v>0</v>
      </c>
      <c r="B146" s="49">
        <f>IF(W146=0,0,SUM(W$13:W146))</f>
        <v>0</v>
      </c>
      <c r="D146" s="329" t="s">
        <v>1749</v>
      </c>
      <c r="E146" s="1323"/>
      <c r="F146" s="1330"/>
      <c r="G146" s="894" t="s">
        <v>1750</v>
      </c>
      <c r="H146" s="317"/>
      <c r="I146" s="318"/>
      <c r="J146" s="940"/>
      <c r="K146" s="471"/>
      <c r="L146" s="319"/>
      <c r="M146" s="320"/>
      <c r="N146" s="320"/>
      <c r="O146" s="320"/>
      <c r="P146" s="888" t="s">
        <v>330</v>
      </c>
      <c r="Q146" s="873" t="str">
        <f t="shared" si="14"/>
        <v>*7(13)</v>
      </c>
      <c r="R146" s="76" t="s">
        <v>331</v>
      </c>
      <c r="S146" s="65">
        <f t="shared" si="17"/>
        <v>0</v>
      </c>
      <c r="T146" s="65">
        <f t="shared" si="18"/>
        <v>0</v>
      </c>
      <c r="U146" s="65">
        <f t="shared" si="19"/>
        <v>0</v>
      </c>
      <c r="V146" s="65">
        <f t="shared" si="20"/>
        <v>0</v>
      </c>
      <c r="W146" s="62">
        <f t="shared" si="21"/>
        <v>0</v>
      </c>
      <c r="X146" s="874" t="str">
        <f>IF(I146="○",X145&amp;$Q146&amp;$M146&amp;"　",X145)</f>
        <v>　</v>
      </c>
      <c r="Y146" s="66" t="str">
        <f t="shared" si="79"/>
        <v>　</v>
      </c>
      <c r="Z146" s="66">
        <f t="shared" si="23"/>
        <v>0</v>
      </c>
    </row>
    <row r="147" spans="1:26" s="442" customFormat="1" ht="14" customHeight="1">
      <c r="A147" s="49">
        <f>IF(V147=0,0,SUM(V$13:V147))</f>
        <v>0</v>
      </c>
      <c r="B147" s="49">
        <f>IF(W147=0,0,SUM(W$13:W147))</f>
        <v>0</v>
      </c>
      <c r="C147" s="433">
        <v>6</v>
      </c>
      <c r="D147" s="434">
        <v>6</v>
      </c>
      <c r="E147" s="435" t="s">
        <v>88</v>
      </c>
      <c r="F147" s="436"/>
      <c r="G147" s="436"/>
      <c r="H147" s="905"/>
      <c r="I147" s="905"/>
      <c r="J147" s="905"/>
      <c r="K147" s="906"/>
      <c r="L147" s="907"/>
      <c r="M147" s="534"/>
      <c r="N147" s="534"/>
      <c r="O147" s="534"/>
      <c r="P147" s="444"/>
      <c r="Q147" s="434"/>
      <c r="R147" s="438">
        <v>6</v>
      </c>
      <c r="S147" s="439">
        <f t="shared" ref="S147:S157" si="89">COUNTIF(I147,"?*")</f>
        <v>0</v>
      </c>
      <c r="T147" s="439">
        <f t="shared" ref="T147:T157" si="90">COUNTIF(J147,"?*")</f>
        <v>0</v>
      </c>
      <c r="U147" s="439">
        <f t="shared" ref="U147:U157" si="91">COUNTIF(K147,"?*")</f>
        <v>0</v>
      </c>
      <c r="V147" s="439">
        <f t="shared" ref="V147:V157" si="92">IF(OR(S147=1,U147=1),1,0)</f>
        <v>0</v>
      </c>
      <c r="W147" s="440">
        <f t="shared" ref="W147:W157" si="93">IF(V147=0,0,V147-T147)</f>
        <v>0</v>
      </c>
      <c r="X147" s="440" t="s">
        <v>1761</v>
      </c>
      <c r="Y147" s="441" t="str">
        <f t="shared" si="22"/>
        <v>　</v>
      </c>
      <c r="Z147" s="441">
        <v>1</v>
      </c>
    </row>
    <row r="148" spans="1:26" ht="24" customHeight="1">
      <c r="A148" s="49">
        <f>IF(V148=0,0,SUM(V$13:V148))</f>
        <v>0</v>
      </c>
      <c r="B148" s="49">
        <f>IF(W148=0,0,SUM(W$13:W148))</f>
        <v>0</v>
      </c>
      <c r="C148" s="50">
        <v>6</v>
      </c>
      <c r="D148" s="311" t="s">
        <v>91</v>
      </c>
      <c r="E148" s="1322" t="s">
        <v>332</v>
      </c>
      <c r="F148" s="1324" t="s">
        <v>333</v>
      </c>
      <c r="G148" s="898" t="s">
        <v>334</v>
      </c>
      <c r="H148" s="312"/>
      <c r="I148" s="313"/>
      <c r="J148" s="908"/>
      <c r="K148" s="470"/>
      <c r="L148" s="314"/>
      <c r="M148" s="315"/>
      <c r="N148" s="315"/>
      <c r="O148" s="315"/>
      <c r="P148" s="889"/>
      <c r="Q148" s="873" t="str">
        <f t="shared" si="14"/>
        <v>6(1)</v>
      </c>
      <c r="R148" s="75" t="s">
        <v>334</v>
      </c>
      <c r="S148" s="62">
        <f t="shared" si="89"/>
        <v>0</v>
      </c>
      <c r="T148" s="62">
        <f t="shared" si="90"/>
        <v>0</v>
      </c>
      <c r="U148" s="62">
        <f t="shared" si="91"/>
        <v>0</v>
      </c>
      <c r="V148" s="62">
        <f t="shared" si="92"/>
        <v>0</v>
      </c>
      <c r="W148" s="62">
        <f t="shared" si="93"/>
        <v>0</v>
      </c>
      <c r="X148" s="63" t="str">
        <f>IF(I148="○",X147&amp;$Q148&amp;$M148&amp;"　",X147)</f>
        <v xml:space="preserve"> </v>
      </c>
      <c r="Y148" s="66" t="str">
        <f>IF(K148="○",Y147&amp;$Q148&amp;$M148&amp;"　",Y147)</f>
        <v>　</v>
      </c>
      <c r="Z148" s="64">
        <f t="shared" ref="Z148:Z156" si="94">COUNTIF(H148:K148,"?*")</f>
        <v>0</v>
      </c>
    </row>
    <row r="149" spans="1:26" ht="24" customHeight="1">
      <c r="A149" s="49">
        <f>IF(V149=0,0,SUM(V$13:V149))</f>
        <v>0</v>
      </c>
      <c r="B149" s="49">
        <f>IF(W149=0,0,SUM(W$13:W149))</f>
        <v>0</v>
      </c>
      <c r="C149" s="50">
        <v>6</v>
      </c>
      <c r="D149" s="316" t="s">
        <v>95</v>
      </c>
      <c r="E149" s="1323"/>
      <c r="F149" s="1325"/>
      <c r="G149" s="894" t="s">
        <v>335</v>
      </c>
      <c r="H149" s="317"/>
      <c r="I149" s="318"/>
      <c r="J149" s="318"/>
      <c r="K149" s="471"/>
      <c r="L149" s="319"/>
      <c r="M149" s="320"/>
      <c r="N149" s="320"/>
      <c r="O149" s="320"/>
      <c r="P149" s="890"/>
      <c r="Q149" s="873" t="str">
        <f t="shared" ref="Q149:Q156" si="95">C149&amp;D149</f>
        <v>6(2)</v>
      </c>
      <c r="R149" s="76" t="s">
        <v>336</v>
      </c>
      <c r="S149" s="65">
        <f t="shared" si="89"/>
        <v>0</v>
      </c>
      <c r="T149" s="65">
        <f t="shared" si="90"/>
        <v>0</v>
      </c>
      <c r="U149" s="65">
        <f t="shared" si="91"/>
        <v>0</v>
      </c>
      <c r="V149" s="65">
        <f t="shared" si="92"/>
        <v>0</v>
      </c>
      <c r="W149" s="62">
        <f t="shared" si="93"/>
        <v>0</v>
      </c>
      <c r="X149" s="63" t="str">
        <f t="shared" ref="X149:X155" si="96">IF(I149="○",X148&amp;$Q149&amp;$M149&amp;"　",X148)</f>
        <v xml:space="preserve"> </v>
      </c>
      <c r="Y149" s="66" t="str">
        <f t="shared" si="22"/>
        <v>　</v>
      </c>
      <c r="Z149" s="66">
        <f t="shared" si="94"/>
        <v>0</v>
      </c>
    </row>
    <row r="150" spans="1:26" ht="24" customHeight="1">
      <c r="A150" s="49">
        <f>IF(V150=0,0,SUM(V$13:V150))</f>
        <v>0</v>
      </c>
      <c r="B150" s="49">
        <f>IF(W150=0,0,SUM(W$13:W150))</f>
        <v>0</v>
      </c>
      <c r="C150" s="50">
        <v>6</v>
      </c>
      <c r="D150" s="316" t="s">
        <v>99</v>
      </c>
      <c r="E150" s="1323"/>
      <c r="F150" s="1326" t="s">
        <v>337</v>
      </c>
      <c r="G150" s="894" t="s">
        <v>338</v>
      </c>
      <c r="H150" s="317"/>
      <c r="I150" s="318"/>
      <c r="J150" s="909"/>
      <c r="K150" s="471"/>
      <c r="L150" s="319"/>
      <c r="M150" s="320"/>
      <c r="N150" s="320"/>
      <c r="O150" s="320"/>
      <c r="P150" s="890"/>
      <c r="Q150" s="873" t="str">
        <f t="shared" si="95"/>
        <v>6(3)</v>
      </c>
      <c r="R150" s="76" t="s">
        <v>339</v>
      </c>
      <c r="S150" s="65">
        <f t="shared" si="89"/>
        <v>0</v>
      </c>
      <c r="T150" s="65">
        <f t="shared" si="90"/>
        <v>0</v>
      </c>
      <c r="U150" s="65">
        <f t="shared" si="91"/>
        <v>0</v>
      </c>
      <c r="V150" s="65">
        <f t="shared" si="92"/>
        <v>0</v>
      </c>
      <c r="W150" s="62">
        <f t="shared" si="93"/>
        <v>0</v>
      </c>
      <c r="X150" s="63" t="str">
        <f t="shared" si="96"/>
        <v xml:space="preserve"> </v>
      </c>
      <c r="Y150" s="66" t="str">
        <f t="shared" si="22"/>
        <v>　</v>
      </c>
      <c r="Z150" s="66">
        <f t="shared" si="94"/>
        <v>0</v>
      </c>
    </row>
    <row r="151" spans="1:26" ht="24" customHeight="1">
      <c r="A151" s="49">
        <f>IF(V151=0,0,SUM(V$13:V151))</f>
        <v>0</v>
      </c>
      <c r="B151" s="49">
        <f>IF(W151=0,0,SUM(W$13:W151))</f>
        <v>0</v>
      </c>
      <c r="C151" s="50">
        <v>6</v>
      </c>
      <c r="D151" s="316" t="s">
        <v>102</v>
      </c>
      <c r="E151" s="1323"/>
      <c r="F151" s="1325"/>
      <c r="G151" s="894" t="s">
        <v>340</v>
      </c>
      <c r="H151" s="317"/>
      <c r="I151" s="318"/>
      <c r="J151" s="318"/>
      <c r="K151" s="471"/>
      <c r="L151" s="319"/>
      <c r="M151" s="320"/>
      <c r="N151" s="320"/>
      <c r="O151" s="320"/>
      <c r="P151" s="890"/>
      <c r="Q151" s="873" t="str">
        <f t="shared" si="95"/>
        <v>6(4)</v>
      </c>
      <c r="R151" s="76" t="s">
        <v>1724</v>
      </c>
      <c r="S151" s="65">
        <f t="shared" si="89"/>
        <v>0</v>
      </c>
      <c r="T151" s="65">
        <f t="shared" si="90"/>
        <v>0</v>
      </c>
      <c r="U151" s="65">
        <f t="shared" si="91"/>
        <v>0</v>
      </c>
      <c r="V151" s="65">
        <f t="shared" si="92"/>
        <v>0</v>
      </c>
      <c r="W151" s="62">
        <f t="shared" si="93"/>
        <v>0</v>
      </c>
      <c r="X151" s="63" t="str">
        <f t="shared" si="96"/>
        <v xml:space="preserve"> </v>
      </c>
      <c r="Y151" s="66" t="str">
        <f t="shared" si="22"/>
        <v>　</v>
      </c>
      <c r="Z151" s="66">
        <f t="shared" si="94"/>
        <v>0</v>
      </c>
    </row>
    <row r="152" spans="1:26" ht="24" customHeight="1">
      <c r="A152" s="49">
        <f>IF(V152=0,0,SUM(V$13:V152))</f>
        <v>0</v>
      </c>
      <c r="B152" s="49">
        <f>IF(W152=0,0,SUM(W$13:W152))</f>
        <v>0</v>
      </c>
      <c r="C152" s="50">
        <v>6</v>
      </c>
      <c r="D152" s="329" t="s">
        <v>105</v>
      </c>
      <c r="E152" s="1326" t="s">
        <v>341</v>
      </c>
      <c r="F152" s="1325"/>
      <c r="G152" s="894" t="s">
        <v>342</v>
      </c>
      <c r="H152" s="317"/>
      <c r="I152" s="318"/>
      <c r="J152" s="909"/>
      <c r="K152" s="471"/>
      <c r="L152" s="319"/>
      <c r="M152" s="320"/>
      <c r="N152" s="320"/>
      <c r="O152" s="320"/>
      <c r="P152" s="890"/>
      <c r="Q152" s="873" t="str">
        <f t="shared" si="95"/>
        <v>6(5)</v>
      </c>
      <c r="R152" s="76" t="s">
        <v>342</v>
      </c>
      <c r="S152" s="65">
        <f t="shared" si="89"/>
        <v>0</v>
      </c>
      <c r="T152" s="65">
        <f t="shared" si="90"/>
        <v>0</v>
      </c>
      <c r="U152" s="65">
        <f t="shared" si="91"/>
        <v>0</v>
      </c>
      <c r="V152" s="65">
        <f t="shared" si="92"/>
        <v>0</v>
      </c>
      <c r="W152" s="62">
        <f t="shared" si="93"/>
        <v>0</v>
      </c>
      <c r="X152" s="63" t="str">
        <f t="shared" si="96"/>
        <v xml:space="preserve"> </v>
      </c>
      <c r="Y152" s="66" t="str">
        <f t="shared" si="22"/>
        <v>　</v>
      </c>
      <c r="Z152" s="66">
        <f t="shared" si="94"/>
        <v>0</v>
      </c>
    </row>
    <row r="153" spans="1:26" ht="24" customHeight="1">
      <c r="A153" s="49">
        <f>IF(V153=0,0,SUM(V$13:V153))</f>
        <v>0</v>
      </c>
      <c r="B153" s="49">
        <f>IF(W153=0,0,SUM(W$13:W153))</f>
        <v>0</v>
      </c>
      <c r="C153" s="50">
        <v>6</v>
      </c>
      <c r="D153" s="329" t="s">
        <v>107</v>
      </c>
      <c r="E153" s="1323" t="s">
        <v>343</v>
      </c>
      <c r="F153" s="1326" t="s">
        <v>344</v>
      </c>
      <c r="G153" s="894" t="s">
        <v>345</v>
      </c>
      <c r="H153" s="317"/>
      <c r="I153" s="318"/>
      <c r="J153" s="909"/>
      <c r="K153" s="471"/>
      <c r="L153" s="319"/>
      <c r="M153" s="320"/>
      <c r="N153" s="320"/>
      <c r="O153" s="320"/>
      <c r="P153" s="890"/>
      <c r="Q153" s="873" t="str">
        <f t="shared" si="95"/>
        <v>6(6)</v>
      </c>
      <c r="R153" s="76" t="s">
        <v>345</v>
      </c>
      <c r="S153" s="65">
        <f t="shared" si="89"/>
        <v>0</v>
      </c>
      <c r="T153" s="65">
        <f t="shared" si="90"/>
        <v>0</v>
      </c>
      <c r="U153" s="65">
        <f t="shared" si="91"/>
        <v>0</v>
      </c>
      <c r="V153" s="65">
        <f t="shared" si="92"/>
        <v>0</v>
      </c>
      <c r="W153" s="62">
        <f t="shared" si="93"/>
        <v>0</v>
      </c>
      <c r="X153" s="63" t="str">
        <f t="shared" si="96"/>
        <v xml:space="preserve"> </v>
      </c>
      <c r="Y153" s="66" t="str">
        <f t="shared" si="22"/>
        <v>　</v>
      </c>
      <c r="Z153" s="66">
        <f t="shared" si="94"/>
        <v>0</v>
      </c>
    </row>
    <row r="154" spans="1:26" ht="24" customHeight="1">
      <c r="A154" s="49">
        <f>IF(V154=0,0,SUM(V$13:V154))</f>
        <v>0</v>
      </c>
      <c r="B154" s="49">
        <f>IF(W154=0,0,SUM(W$13:W154))</f>
        <v>0</v>
      </c>
      <c r="C154" s="50">
        <v>6</v>
      </c>
      <c r="D154" s="329" t="s">
        <v>111</v>
      </c>
      <c r="E154" s="1323"/>
      <c r="F154" s="1325"/>
      <c r="G154" s="894" t="s">
        <v>346</v>
      </c>
      <c r="H154" s="317"/>
      <c r="I154" s="318"/>
      <c r="J154" s="909"/>
      <c r="K154" s="471"/>
      <c r="L154" s="319"/>
      <c r="M154" s="320"/>
      <c r="N154" s="320"/>
      <c r="O154" s="320"/>
      <c r="P154" s="890"/>
      <c r="Q154" s="873" t="str">
        <f t="shared" si="95"/>
        <v>6(7)</v>
      </c>
      <c r="R154" s="76" t="s">
        <v>347</v>
      </c>
      <c r="S154" s="65">
        <f t="shared" si="89"/>
        <v>0</v>
      </c>
      <c r="T154" s="65">
        <f t="shared" si="90"/>
        <v>0</v>
      </c>
      <c r="U154" s="65">
        <f t="shared" si="91"/>
        <v>0</v>
      </c>
      <c r="V154" s="65">
        <f t="shared" si="92"/>
        <v>0</v>
      </c>
      <c r="W154" s="62">
        <f t="shared" si="93"/>
        <v>0</v>
      </c>
      <c r="X154" s="63" t="str">
        <f t="shared" si="96"/>
        <v xml:space="preserve"> </v>
      </c>
      <c r="Y154" s="66" t="str">
        <f t="shared" si="22"/>
        <v>　</v>
      </c>
      <c r="Z154" s="66">
        <f t="shared" si="94"/>
        <v>0</v>
      </c>
    </row>
    <row r="155" spans="1:26" ht="24" customHeight="1">
      <c r="A155" s="49">
        <f>IF(V155=0,0,SUM(V$13:V155))</f>
        <v>0</v>
      </c>
      <c r="B155" s="49">
        <f>IF(W155=0,0,SUM(W$13:W155))</f>
        <v>0</v>
      </c>
      <c r="C155" s="50">
        <v>6</v>
      </c>
      <c r="D155" s="329" t="s">
        <v>114</v>
      </c>
      <c r="E155" s="1323"/>
      <c r="F155" s="1326" t="s">
        <v>348</v>
      </c>
      <c r="G155" s="894" t="s">
        <v>349</v>
      </c>
      <c r="H155" s="317"/>
      <c r="I155" s="318"/>
      <c r="J155" s="909"/>
      <c r="K155" s="471"/>
      <c r="L155" s="319"/>
      <c r="M155" s="320"/>
      <c r="N155" s="320"/>
      <c r="O155" s="320"/>
      <c r="P155" s="890"/>
      <c r="Q155" s="873" t="str">
        <f t="shared" si="95"/>
        <v>6(8)</v>
      </c>
      <c r="R155" s="76" t="s">
        <v>350</v>
      </c>
      <c r="S155" s="65">
        <f t="shared" si="89"/>
        <v>0</v>
      </c>
      <c r="T155" s="65">
        <f t="shared" si="90"/>
        <v>0</v>
      </c>
      <c r="U155" s="65">
        <f t="shared" si="91"/>
        <v>0</v>
      </c>
      <c r="V155" s="65">
        <f t="shared" si="92"/>
        <v>0</v>
      </c>
      <c r="W155" s="62">
        <f t="shared" si="93"/>
        <v>0</v>
      </c>
      <c r="X155" s="63" t="str">
        <f t="shared" si="96"/>
        <v xml:space="preserve"> </v>
      </c>
      <c r="Y155" s="66" t="str">
        <f t="shared" si="22"/>
        <v>　</v>
      </c>
      <c r="Z155" s="66">
        <f t="shared" si="94"/>
        <v>0</v>
      </c>
    </row>
    <row r="156" spans="1:26" ht="24" customHeight="1">
      <c r="A156" s="49">
        <f>IF(V156=0,0,SUM(V$13:V156))</f>
        <v>0</v>
      </c>
      <c r="B156" s="49">
        <f>IF(W156=0,0,SUM(W$13:W156))</f>
        <v>0</v>
      </c>
      <c r="C156" s="50">
        <v>6</v>
      </c>
      <c r="D156" s="321" t="s">
        <v>117</v>
      </c>
      <c r="E156" s="1366"/>
      <c r="F156" s="1363"/>
      <c r="G156" s="322" t="s">
        <v>346</v>
      </c>
      <c r="H156" s="323"/>
      <c r="I156" s="324"/>
      <c r="J156" s="911"/>
      <c r="K156" s="472"/>
      <c r="L156" s="325"/>
      <c r="M156" s="326"/>
      <c r="N156" s="326"/>
      <c r="O156" s="326"/>
      <c r="P156" s="891"/>
      <c r="Q156" s="873" t="str">
        <f t="shared" si="95"/>
        <v>6(9)</v>
      </c>
      <c r="R156" s="77" t="s">
        <v>351</v>
      </c>
      <c r="S156" s="67">
        <f t="shared" si="89"/>
        <v>0</v>
      </c>
      <c r="T156" s="67">
        <f t="shared" si="90"/>
        <v>0</v>
      </c>
      <c r="U156" s="67">
        <f t="shared" si="91"/>
        <v>0</v>
      </c>
      <c r="V156" s="67">
        <f t="shared" si="92"/>
        <v>0</v>
      </c>
      <c r="W156" s="62">
        <f t="shared" si="93"/>
        <v>0</v>
      </c>
      <c r="X156" s="874" t="str">
        <f>IF(I156="○",X155&amp;$Q156&amp;$M156&amp;"　",X155)</f>
        <v xml:space="preserve"> </v>
      </c>
      <c r="Y156" s="66" t="str">
        <f>IF(K156="○",Y155&amp;$Q156&amp;$M156&amp;"　",Y155)</f>
        <v>　</v>
      </c>
      <c r="Z156" s="716">
        <f t="shared" si="94"/>
        <v>0</v>
      </c>
    </row>
    <row r="157" spans="1:26" s="442" customFormat="1" ht="14" customHeight="1">
      <c r="A157" s="49">
        <f>IF(V157=0,0,SUM(V$13:V157))</f>
        <v>0</v>
      </c>
      <c r="B157" s="49">
        <f>IF(W157=0,0,SUM(W$13:W157))</f>
        <v>0</v>
      </c>
      <c r="C157" s="433">
        <v>7</v>
      </c>
      <c r="D157" s="434">
        <v>7</v>
      </c>
      <c r="E157" s="435" t="s">
        <v>352</v>
      </c>
      <c r="F157" s="436"/>
      <c r="G157" s="436"/>
      <c r="H157" s="905"/>
      <c r="I157" s="905"/>
      <c r="J157" s="905"/>
      <c r="K157" s="906"/>
      <c r="L157" s="907"/>
      <c r="M157" s="534"/>
      <c r="N157" s="534"/>
      <c r="O157" s="534"/>
      <c r="P157" s="444"/>
      <c r="Q157" s="434">
        <v>7</v>
      </c>
      <c r="R157" s="438">
        <v>7</v>
      </c>
      <c r="S157" s="439">
        <f t="shared" si="89"/>
        <v>0</v>
      </c>
      <c r="T157" s="439">
        <f t="shared" si="90"/>
        <v>0</v>
      </c>
      <c r="U157" s="439">
        <f t="shared" si="91"/>
        <v>0</v>
      </c>
      <c r="V157" s="439">
        <f t="shared" si="92"/>
        <v>0</v>
      </c>
      <c r="W157" s="440">
        <f t="shared" si="93"/>
        <v>0</v>
      </c>
      <c r="X157" s="440" t="s">
        <v>1527</v>
      </c>
      <c r="Y157" s="441" t="str">
        <f>IF(K157="○",Y156&amp;$Q157&amp;$M157&amp;"　",Y156)</f>
        <v>　</v>
      </c>
      <c r="Z157" s="441">
        <v>1</v>
      </c>
    </row>
    <row r="158" spans="1:26" ht="24" customHeight="1">
      <c r="A158" s="49">
        <f>IF(V158=0,0,SUM(V$13:V158))</f>
        <v>0</v>
      </c>
      <c r="B158" s="49">
        <f>IF(W158=0,0,SUM(W$13:W158))</f>
        <v>0</v>
      </c>
      <c r="C158" s="71">
        <v>7</v>
      </c>
      <c r="D158" s="917" t="s">
        <v>1751</v>
      </c>
      <c r="E158" s="1354" t="s">
        <v>1752</v>
      </c>
      <c r="F158" s="1354"/>
      <c r="G158" s="1355"/>
      <c r="H158" s="1358" t="s">
        <v>1754</v>
      </c>
      <c r="I158" s="1359"/>
      <c r="J158" s="1359"/>
      <c r="K158" s="1359"/>
      <c r="L158" s="1360"/>
      <c r="M158" s="749"/>
      <c r="N158" s="749"/>
      <c r="O158" s="749"/>
      <c r="P158" s="750"/>
      <c r="Q158" s="873" t="str">
        <f>C158&amp;D158</f>
        <v>7(1)～(13)</v>
      </c>
      <c r="R158" s="950"/>
      <c r="S158" s="951"/>
      <c r="T158" s="951"/>
      <c r="U158" s="951"/>
      <c r="V158" s="951"/>
      <c r="W158" s="951"/>
      <c r="X158" s="281" t="str">
        <f>IF(I158="○",X157&amp;$Q158&amp;$M158&amp;"　",X157)</f>
        <v>　</v>
      </c>
      <c r="Y158" s="600" t="str">
        <f t="shared" ref="Y158:Y160" si="97">IF(K158="○",Y157&amp;$Q158&amp;$M158&amp;"　",Y157)</f>
        <v>　</v>
      </c>
      <c r="Z158" s="952"/>
    </row>
    <row r="159" spans="1:26" ht="24" customHeight="1">
      <c r="A159" s="49">
        <f>IF(V159=0,0,SUM(V$13:V159))</f>
        <v>0</v>
      </c>
      <c r="B159" s="49">
        <f>IF(W159=0,0,SUM(W$13:W159))</f>
        <v>0</v>
      </c>
      <c r="C159" s="71">
        <v>7</v>
      </c>
      <c r="D159" s="934" t="s">
        <v>145</v>
      </c>
      <c r="E159" s="1352" t="s">
        <v>1753</v>
      </c>
      <c r="F159" s="1352"/>
      <c r="G159" s="1353"/>
      <c r="H159" s="317"/>
      <c r="I159" s="318"/>
      <c r="J159" s="909"/>
      <c r="K159" s="471"/>
      <c r="L159" s="319"/>
      <c r="M159" s="320"/>
      <c r="N159" s="320"/>
      <c r="O159" s="320"/>
      <c r="P159" s="1316" t="s">
        <v>1570</v>
      </c>
      <c r="Q159" s="873" t="str">
        <f>C159&amp;D159</f>
        <v>7(14)</v>
      </c>
      <c r="R159" s="279" t="s">
        <v>1758</v>
      </c>
      <c r="S159" s="280">
        <f t="shared" ref="S159:U161" si="98">COUNTIF(I159,"?*")</f>
        <v>0</v>
      </c>
      <c r="T159" s="280">
        <f t="shared" si="98"/>
        <v>0</v>
      </c>
      <c r="U159" s="280">
        <f t="shared" si="98"/>
        <v>0</v>
      </c>
      <c r="V159" s="280">
        <f>IF(OR(S159=1,U159=1),1,0)</f>
        <v>0</v>
      </c>
      <c r="W159" s="280">
        <f>IF(V159=0,0,V159-T159)</f>
        <v>0</v>
      </c>
      <c r="X159" s="281" t="str">
        <f>IF(I159="○",X158&amp;$Q159&amp;$M159&amp;"　",X158)</f>
        <v>　</v>
      </c>
      <c r="Y159" s="600" t="str">
        <f t="shared" si="97"/>
        <v>　</v>
      </c>
      <c r="Z159" s="600">
        <f>COUNTIF(H159:K159,"?*")</f>
        <v>0</v>
      </c>
    </row>
    <row r="160" spans="1:26" ht="24" customHeight="1">
      <c r="A160" s="49">
        <f>IF(V160=0,0,SUM(V$13:V160))</f>
        <v>0</v>
      </c>
      <c r="B160" s="49">
        <f>IF(W160=0,0,SUM(W$13:W160))</f>
        <v>0</v>
      </c>
      <c r="C160" s="954">
        <v>7</v>
      </c>
      <c r="D160" s="935"/>
      <c r="E160" s="1314"/>
      <c r="F160" s="1314"/>
      <c r="G160" s="1315"/>
      <c r="H160" s="317"/>
      <c r="I160" s="318"/>
      <c r="J160" s="909"/>
      <c r="K160" s="471"/>
      <c r="L160" s="319"/>
      <c r="M160" s="326"/>
      <c r="N160" s="326"/>
      <c r="O160" s="326"/>
      <c r="P160" s="1317"/>
      <c r="Q160" s="873" t="str">
        <f>C160&amp;D160</f>
        <v>7</v>
      </c>
      <c r="R160" s="279"/>
      <c r="S160" s="280">
        <f t="shared" si="98"/>
        <v>0</v>
      </c>
      <c r="T160" s="280">
        <f t="shared" si="98"/>
        <v>0</v>
      </c>
      <c r="U160" s="280">
        <f t="shared" si="98"/>
        <v>0</v>
      </c>
      <c r="V160" s="280">
        <f>IF(OR(S160=1,U160=1),1,0)</f>
        <v>0</v>
      </c>
      <c r="W160" s="280">
        <f>IF(V160=0,0,V160-T160)</f>
        <v>0</v>
      </c>
      <c r="X160" s="953" t="str">
        <f>IF(I160="○",X159&amp;$Q160&amp;$M160&amp;"　",X159)</f>
        <v>　</v>
      </c>
      <c r="Y160" s="600" t="str">
        <f t="shared" si="97"/>
        <v>　</v>
      </c>
      <c r="Z160" s="600">
        <f>COUNTIF(H160:K160,"?*")</f>
        <v>0</v>
      </c>
    </row>
    <row r="161" spans="1:26" s="442" customFormat="1" ht="14" customHeight="1">
      <c r="A161" s="49">
        <f>IF(V161=0,0,SUM(V$13:V161))</f>
        <v>0</v>
      </c>
      <c r="B161" s="49">
        <f>IF(W161=0,0,SUM(W$13:W161))</f>
        <v>0</v>
      </c>
      <c r="C161" s="433"/>
      <c r="D161" s="594" t="s">
        <v>1247</v>
      </c>
      <c r="E161" s="435"/>
      <c r="F161" s="436"/>
      <c r="G161" s="436"/>
      <c r="H161" s="905"/>
      <c r="I161" s="905"/>
      <c r="J161" s="905"/>
      <c r="K161" s="906"/>
      <c r="L161" s="907"/>
      <c r="M161" s="534"/>
      <c r="N161" s="534"/>
      <c r="O161" s="534"/>
      <c r="P161" s="444"/>
      <c r="Q161" s="534"/>
      <c r="R161" s="438"/>
      <c r="S161" s="439">
        <f t="shared" si="98"/>
        <v>0</v>
      </c>
      <c r="T161" s="439">
        <f t="shared" si="98"/>
        <v>0</v>
      </c>
      <c r="U161" s="439">
        <f t="shared" si="98"/>
        <v>0</v>
      </c>
      <c r="V161" s="439">
        <f>IF(S161+U161=0,0,1)</f>
        <v>0</v>
      </c>
      <c r="W161" s="440"/>
      <c r="X161" s="440" t="s">
        <v>1527</v>
      </c>
      <c r="Y161" s="441"/>
      <c r="Z161" s="441"/>
    </row>
    <row r="162" spans="1:26" s="593" customFormat="1" ht="14" customHeight="1">
      <c r="A162" s="49">
        <f>IF(V162=0,0,SUM(V$13:V162))</f>
        <v>0</v>
      </c>
      <c r="B162" s="49">
        <f>IF(W162=0,0,SUM(W$13:W162))</f>
        <v>0</v>
      </c>
      <c r="C162" s="50"/>
      <c r="D162" s="609" t="s">
        <v>1248</v>
      </c>
      <c r="E162" s="604"/>
      <c r="F162" s="605"/>
      <c r="G162" s="605"/>
      <c r="H162" s="918"/>
      <c r="I162" s="918"/>
      <c r="J162" s="918"/>
      <c r="K162" s="919"/>
      <c r="L162" s="920"/>
      <c r="M162" s="921"/>
      <c r="N162" s="921"/>
      <c r="O162" s="921"/>
      <c r="P162" s="595"/>
      <c r="Q162" s="596"/>
      <c r="R162" s="597"/>
      <c r="S162" s="598"/>
      <c r="T162" s="598"/>
      <c r="U162" s="598"/>
      <c r="V162" s="598"/>
      <c r="W162" s="599"/>
      <c r="X162" s="599"/>
      <c r="Y162" s="600"/>
      <c r="Z162" s="600"/>
    </row>
    <row r="163" spans="1:26" s="593" customFormat="1" ht="24" customHeight="1">
      <c r="A163" s="590"/>
      <c r="B163" s="590"/>
      <c r="C163" s="50"/>
      <c r="D163" s="922" t="str">
        <f>IF(H6防火設備有=TRUE,"☑","☐")</f>
        <v>☐</v>
      </c>
      <c r="E163" s="606" t="s">
        <v>1251</v>
      </c>
      <c r="F163" s="624"/>
      <c r="G163" s="607" t="s">
        <v>1249</v>
      </c>
      <c r="H163" s="923" t="str">
        <f>IF(OR(H6防火設備対象外=TRUE,H6防火設備無=TRUE),"☑","☐")</f>
        <v>☐</v>
      </c>
      <c r="I163" s="924" t="s">
        <v>1250</v>
      </c>
      <c r="J163" s="925"/>
      <c r="K163" s="926"/>
      <c r="L163" s="927"/>
      <c r="M163" s="1392" t="s">
        <v>1256</v>
      </c>
      <c r="N163" s="1393"/>
      <c r="O163" s="1393"/>
      <c r="P163" s="1394"/>
      <c r="Q163" s="596"/>
      <c r="R163" s="597"/>
      <c r="S163" s="598"/>
      <c r="T163" s="598"/>
      <c r="U163" s="598"/>
      <c r="V163" s="598"/>
      <c r="W163" s="599"/>
      <c r="X163" s="599"/>
      <c r="Y163" s="600"/>
      <c r="Z163" s="600"/>
    </row>
    <row r="164" spans="1:26" s="593" customFormat="1" ht="24" customHeight="1">
      <c r="A164" s="590"/>
      <c r="B164" s="590"/>
      <c r="C164" s="50"/>
      <c r="D164" s="602"/>
      <c r="E164" s="603"/>
      <c r="F164" s="622" t="s">
        <v>1279</v>
      </c>
      <c r="G164" s="601"/>
      <c r="H164" s="928"/>
      <c r="I164" s="928"/>
      <c r="J164" s="928"/>
      <c r="K164" s="929"/>
      <c r="L164" s="928"/>
      <c r="M164" s="930" t="s">
        <v>1257</v>
      </c>
      <c r="N164" s="72"/>
      <c r="O164" s="72"/>
      <c r="P164" s="591"/>
      <c r="Q164" s="72"/>
      <c r="R164" s="592"/>
      <c r="S164" s="50"/>
      <c r="T164" s="50"/>
      <c r="U164" s="50"/>
      <c r="V164" s="50"/>
      <c r="W164" s="72"/>
      <c r="X164" s="72"/>
      <c r="Y164" s="72"/>
      <c r="Z164" s="73"/>
    </row>
    <row r="165" spans="1:26" ht="14" customHeight="1">
      <c r="B165" s="1378" t="s">
        <v>1235</v>
      </c>
      <c r="C165" s="1378"/>
      <c r="D165" s="1378"/>
      <c r="E165" s="1378"/>
      <c r="F165" s="1378"/>
      <c r="G165" s="1378"/>
      <c r="H165" s="1378"/>
      <c r="I165" s="1378"/>
      <c r="J165" s="1378"/>
      <c r="K165" s="1378"/>
      <c r="L165" s="1378"/>
      <c r="M165" s="1378"/>
    </row>
    <row r="167" spans="1:26" ht="14" customHeight="1">
      <c r="E167" s="931"/>
      <c r="F167" s="931" t="s">
        <v>1141</v>
      </c>
      <c r="G167" s="932" t="s">
        <v>1140</v>
      </c>
      <c r="H167" s="931"/>
      <c r="J167" s="933"/>
      <c r="K167" s="933"/>
      <c r="L167" s="933"/>
      <c r="M167" s="933"/>
      <c r="N167" s="933"/>
    </row>
  </sheetData>
  <sheetProtection sheet="1" objects="1" scenarios="1"/>
  <mergeCells count="110">
    <mergeCell ref="Z10:Z11"/>
    <mergeCell ref="R10:R11"/>
    <mergeCell ref="R9:Z9"/>
    <mergeCell ref="M163:P163"/>
    <mergeCell ref="M3:P3"/>
    <mergeCell ref="M1:P1"/>
    <mergeCell ref="M4:P4"/>
    <mergeCell ref="M6:P6"/>
    <mergeCell ref="Y10:Y11"/>
    <mergeCell ref="M9:O10"/>
    <mergeCell ref="X10:X11"/>
    <mergeCell ref="P9:P11"/>
    <mergeCell ref="M7:P7"/>
    <mergeCell ref="M5:P5"/>
    <mergeCell ref="M2:P2"/>
    <mergeCell ref="P95:P96"/>
    <mergeCell ref="P57:P61"/>
    <mergeCell ref="P75:P76"/>
    <mergeCell ref="P91:P92"/>
    <mergeCell ref="P78:P89"/>
    <mergeCell ref="P93:P94"/>
    <mergeCell ref="B165:M165"/>
    <mergeCell ref="P52:P56"/>
    <mergeCell ref="F37:F38"/>
    <mergeCell ref="F39:F40"/>
    <mergeCell ref="P102:P105"/>
    <mergeCell ref="E57:E67"/>
    <mergeCell ref="F57:F61"/>
    <mergeCell ref="F62:F65"/>
    <mergeCell ref="E75:E77"/>
    <mergeCell ref="F75:F76"/>
    <mergeCell ref="E108:F109"/>
    <mergeCell ref="E110:F111"/>
    <mergeCell ref="E112:F112"/>
    <mergeCell ref="E153:E156"/>
    <mergeCell ref="F153:F154"/>
    <mergeCell ref="F155:F156"/>
    <mergeCell ref="E113:F116"/>
    <mergeCell ref="F117:F121"/>
    <mergeCell ref="F123:F124"/>
    <mergeCell ref="F125:F129"/>
    <mergeCell ref="E131:E136"/>
    <mergeCell ref="P68:P70"/>
    <mergeCell ref="F68:F70"/>
    <mergeCell ref="E93:F94"/>
    <mergeCell ref="E47:F48"/>
    <mergeCell ref="E49:F50"/>
    <mergeCell ref="F53:G53"/>
    <mergeCell ref="F72:F74"/>
    <mergeCell ref="G4:I4"/>
    <mergeCell ref="J4:L4"/>
    <mergeCell ref="G5:I5"/>
    <mergeCell ref="J5:L5"/>
    <mergeCell ref="D4:E7"/>
    <mergeCell ref="F6:F7"/>
    <mergeCell ref="G6:I6"/>
    <mergeCell ref="J6:L6"/>
    <mergeCell ref="G7:I7"/>
    <mergeCell ref="J7:L7"/>
    <mergeCell ref="L9:L11"/>
    <mergeCell ref="E13:F13"/>
    <mergeCell ref="I10:I11"/>
    <mergeCell ref="E117:E124"/>
    <mergeCell ref="E159:G159"/>
    <mergeCell ref="E158:G158"/>
    <mergeCell ref="E43:F46"/>
    <mergeCell ref="E78:F89"/>
    <mergeCell ref="H158:L158"/>
    <mergeCell ref="A9:A11"/>
    <mergeCell ref="E107:F107"/>
    <mergeCell ref="E102:F105"/>
    <mergeCell ref="B9:B11"/>
    <mergeCell ref="E14:F14"/>
    <mergeCell ref="E15:F17"/>
    <mergeCell ref="E18:F19"/>
    <mergeCell ref="E20:F21"/>
    <mergeCell ref="E91:F92"/>
    <mergeCell ref="E25:F26"/>
    <mergeCell ref="E27:E40"/>
    <mergeCell ref="F27:F32"/>
    <mergeCell ref="F33:F36"/>
    <mergeCell ref="F55:F56"/>
    <mergeCell ref="E23:F24"/>
    <mergeCell ref="F54:G54"/>
    <mergeCell ref="E90:F90"/>
    <mergeCell ref="E42:F42"/>
    <mergeCell ref="E160:G160"/>
    <mergeCell ref="P159:P160"/>
    <mergeCell ref="D9:D11"/>
    <mergeCell ref="C9:C11"/>
    <mergeCell ref="E148:E151"/>
    <mergeCell ref="F148:F149"/>
    <mergeCell ref="F150:F151"/>
    <mergeCell ref="E152:F152"/>
    <mergeCell ref="E137:E146"/>
    <mergeCell ref="F137:F138"/>
    <mergeCell ref="F139:F143"/>
    <mergeCell ref="F134:F136"/>
    <mergeCell ref="E125:E129"/>
    <mergeCell ref="E68:E70"/>
    <mergeCell ref="E72:E74"/>
    <mergeCell ref="E95:F100"/>
    <mergeCell ref="F131:F133"/>
    <mergeCell ref="F144:F146"/>
    <mergeCell ref="H9:K9"/>
    <mergeCell ref="E9:G11"/>
    <mergeCell ref="E52:E56"/>
    <mergeCell ref="F52:G52"/>
    <mergeCell ref="K10:K11"/>
    <mergeCell ref="H10:H11"/>
  </mergeCells>
  <phoneticPr fontId="7"/>
  <conditionalFormatting sqref="M148:O156 M12:O50 M158:O158 M145:O146 M52:O105 M107:O143">
    <cfRule type="expression" dxfId="35" priority="64">
      <formula>OR($I12="○",$J12="○",$K12="○")</formula>
    </cfRule>
  </conditionalFormatting>
  <conditionalFormatting sqref="M51:O51">
    <cfRule type="expression" dxfId="34" priority="48">
      <formula>OR($I51="○",$J51="○",$K51="○")</formula>
    </cfRule>
  </conditionalFormatting>
  <conditionalFormatting sqref="M106:O106">
    <cfRule type="expression" dxfId="33" priority="44">
      <formula>OR($I106="○",$J106="○",$K106="○")</formula>
    </cfRule>
  </conditionalFormatting>
  <conditionalFormatting sqref="M147:O147">
    <cfRule type="expression" dxfId="32" priority="40">
      <formula>OR($I147="○",$J147="○",$K147="○")</formula>
    </cfRule>
  </conditionalFormatting>
  <conditionalFormatting sqref="M157:O157">
    <cfRule type="expression" dxfId="31" priority="38">
      <formula>OR($I157="○",$J157="○",$K157="○")</formula>
    </cfRule>
  </conditionalFormatting>
  <conditionalFormatting sqref="H1:L12 H165:L1048576">
    <cfRule type="expression" dxfId="30" priority="66">
      <formula>$H6="─"</formula>
    </cfRule>
  </conditionalFormatting>
  <conditionalFormatting sqref="H127:I127 K127:L127 H145:L145 H147:L157 H146:I146 K146:L146 H86:I89 K86:L89 H1:L85 H90:L126 H128:L143 H165:L1048576">
    <cfRule type="expression" dxfId="29" priority="34">
      <formula>$H1="─"</formula>
    </cfRule>
  </conditionalFormatting>
  <conditionalFormatting sqref="I145:I157 I1:I143 I165:I1048576">
    <cfRule type="expression" dxfId="28" priority="33">
      <formula>AND($J1="○",$I1="")</formula>
    </cfRule>
  </conditionalFormatting>
  <conditionalFormatting sqref="M161:O161">
    <cfRule type="expression" dxfId="27" priority="32">
      <formula>OR($I161="○",$J161="○",$K161="○")</formula>
    </cfRule>
  </conditionalFormatting>
  <conditionalFormatting sqref="H161:L161">
    <cfRule type="expression" dxfId="26" priority="31">
      <formula>$H161="─"</formula>
    </cfRule>
  </conditionalFormatting>
  <conditionalFormatting sqref="I161">
    <cfRule type="expression" dxfId="25" priority="30">
      <formula>AND($J161="○",$I161="")</formula>
    </cfRule>
  </conditionalFormatting>
  <conditionalFormatting sqref="M162:O162 M164:O164">
    <cfRule type="expression" dxfId="24" priority="29">
      <formula>OR($I162="○",$J162="○",$K162="○")</formula>
    </cfRule>
  </conditionalFormatting>
  <conditionalFormatting sqref="H162:L164">
    <cfRule type="expression" dxfId="23" priority="28">
      <formula>$H162="─"</formula>
    </cfRule>
  </conditionalFormatting>
  <conditionalFormatting sqref="I162:I164">
    <cfRule type="expression" dxfId="22" priority="27">
      <formula>AND($J162="○",$I162="")</formula>
    </cfRule>
  </conditionalFormatting>
  <conditionalFormatting sqref="D163">
    <cfRule type="expression" dxfId="21" priority="26">
      <formula>$H163="─"</formula>
    </cfRule>
  </conditionalFormatting>
  <conditionalFormatting sqref="F163">
    <cfRule type="expression" dxfId="20" priority="22">
      <formula>AND($D$163="☑",$F$163="")</formula>
    </cfRule>
  </conditionalFormatting>
  <conditionalFormatting sqref="F164">
    <cfRule type="expression" dxfId="19" priority="21">
      <formula>AND($D$163="☑",$F$163="")</formula>
    </cfRule>
  </conditionalFormatting>
  <conditionalFormatting sqref="M159:O160">
    <cfRule type="expression" dxfId="18" priority="20">
      <formula>OR($I159="○",$J159="○",$K159="○")</formula>
    </cfRule>
  </conditionalFormatting>
  <conditionalFormatting sqref="H159:L160">
    <cfRule type="expression" dxfId="17" priority="19">
      <formula>$H159="─"</formula>
    </cfRule>
  </conditionalFormatting>
  <conditionalFormatting sqref="I159:I160">
    <cfRule type="expression" dxfId="16" priority="18">
      <formula>AND($J159="○",$I159="")</formula>
    </cfRule>
  </conditionalFormatting>
  <conditionalFormatting sqref="H159:L159">
    <cfRule type="expression" dxfId="15" priority="17">
      <formula>$E159=""</formula>
    </cfRule>
  </conditionalFormatting>
  <conditionalFormatting sqref="H160:L160">
    <cfRule type="expression" dxfId="14" priority="16">
      <formula>$E160=""</formula>
    </cfRule>
  </conditionalFormatting>
  <conditionalFormatting sqref="J127">
    <cfRule type="expression" dxfId="13" priority="9">
      <formula>#REF!="─"</formula>
    </cfRule>
  </conditionalFormatting>
  <conditionalFormatting sqref="M144:O144">
    <cfRule type="expression" dxfId="12" priority="8">
      <formula>OR($I144="○",$J144="○",$K144="○")</formula>
    </cfRule>
  </conditionalFormatting>
  <conditionalFormatting sqref="H144:L144">
    <cfRule type="expression" dxfId="11" priority="7">
      <formula>$H144="─"</formula>
    </cfRule>
  </conditionalFormatting>
  <conditionalFormatting sqref="I144">
    <cfRule type="expression" dxfId="10" priority="6">
      <formula>AND($J144="○",$I144="")</formula>
    </cfRule>
  </conditionalFormatting>
  <conditionalFormatting sqref="J146">
    <cfRule type="expression" dxfId="9" priority="5">
      <formula>#REF!="─"</formula>
    </cfRule>
  </conditionalFormatting>
  <conditionalFormatting sqref="H158">
    <cfRule type="expression" dxfId="8" priority="4">
      <formula>#REF!="─"</formula>
    </cfRule>
  </conditionalFormatting>
  <conditionalFormatting sqref="J86:J88">
    <cfRule type="expression" dxfId="7" priority="3">
      <formula>#REF!="─"</formula>
    </cfRule>
  </conditionalFormatting>
  <conditionalFormatting sqref="J89">
    <cfRule type="expression" dxfId="6" priority="1">
      <formula>#REF!="─"</formula>
    </cfRule>
  </conditionalFormatting>
  <dataValidations count="6">
    <dataValidation type="list" allowBlank="1" showInputMessage="1" showErrorMessage="1" sqref="H12:H32 H164 H159:H162 H34:H157">
      <formula1>"○,─"</formula1>
    </dataValidation>
    <dataValidation type="list" allowBlank="1" showInputMessage="1" showErrorMessage="1" sqref="I12:K32 I164:K164 I159:K162 I34:K157">
      <formula1>"○"</formula1>
    </dataValidation>
    <dataValidation type="list" allowBlank="1" showInputMessage="1" sqref="L3:L12 L168:L1048576 L166">
      <formula1>$J$5:$J$7</formula1>
    </dataValidation>
    <dataValidation allowBlank="1" showInputMessage="1" sqref="M8:M9 M166 M168:N1048576 N8 M1 N164:N166 M164 O164:O1048576 O7:O67 M11:N67 M68:O162"/>
    <dataValidation type="list" allowBlank="1" showInputMessage="1" sqref="L33">
      <formula1>"全面打診未実施"</formula1>
    </dataValidation>
    <dataValidation type="list" allowBlank="1" showInputMessage="1" showErrorMessage="1" sqref="H163 D163">
      <formula1>"☐,☑"</formula1>
    </dataValidation>
  </dataValidations>
  <hyperlinks>
    <hyperlink ref="P33" location="'3履歴事項'!Print_Area" display="こちらのシートに入力してください。"/>
    <hyperlink ref="P34" location="外壁記載例!A1" display="記入の方法は、「外壁記載例」シートを確認してください。"/>
    <hyperlink ref="B165:M165" location="'4特記事項B'!A1" display="※　調査項目にない項目を報告書に記載したい場合は、行の追加等は行わず、「4-3特記事項B」シートを利用してください。"/>
    <hyperlink ref="G167" location="説明!A1" display="⇒説明シートに戻る"/>
    <hyperlink ref="M1:P1" location="記入要領!A1" display="・右側のP列に記載の注意事項および「記入要領」シートを確認の上作成してください。"/>
    <hyperlink ref="M163:P163" location="'3履歴事項'!Print_Area" display="防火設備の有無は「建築物に関する履歴事項等」のシートから自動的に転記されます。検査の対象となる防火設備が設置されている階を記載してください。複合施設等で対象となる部分がわかりづらい場合は、建築安全課にご確認ください。"/>
    <hyperlink ref="M4:P4" location="特記事項B" display="　　「特記事項B」シートにその他の項目を記入してください。"/>
  </hyperlinks>
  <pageMargins left="0.59055118110236227" right="0.31496062992125984" top="0.59055118110236227" bottom="0.19685039370078741" header="0.35433070866141736" footer="0.23622047244094491"/>
  <pageSetup paperSize="9" firstPageNumber="8" fitToHeight="0" orientation="portrait" blackAndWhite="1" useFirstPageNumber="1" r:id="rId1"/>
  <headerFooter alignWithMargins="0">
    <oddFooter>&amp;C&amp;"-,太字"&amp;9R7-(&amp;P)</oddFooter>
  </headerFooter>
  <rowBreaks count="4" manualBreakCount="4">
    <brk id="40" min="3" max="11" man="1"/>
    <brk id="70" min="3" max="11" man="1"/>
    <brk id="100" min="3" max="11" man="1"/>
    <brk id="129" min="3" max="11" man="1"/>
  </rowBreaks>
  <ignoredErrors>
    <ignoredError sqref="D128"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pageSetUpPr fitToPage="1"/>
  </sheetPr>
  <dimension ref="A1:H58"/>
  <sheetViews>
    <sheetView showZeros="0" topLeftCell="B1" zoomScale="70" zoomScaleNormal="70" zoomScaleSheetLayoutView="85" workbookViewId="0">
      <selection activeCell="B5" sqref="B5"/>
    </sheetView>
  </sheetViews>
  <sheetFormatPr defaultColWidth="8.90625" defaultRowHeight="31.25" customHeight="1" outlineLevelCol="1"/>
  <cols>
    <col min="1" max="1" width="3.1796875" style="4" hidden="1" customWidth="1" outlineLevel="1"/>
    <col min="2" max="2" width="5.453125" style="4" customWidth="1" collapsed="1"/>
    <col min="3" max="3" width="22.36328125" style="5" customWidth="1"/>
    <col min="4" max="5" width="22.90625" style="5" customWidth="1"/>
    <col min="6" max="6" width="11.81640625" style="571" customWidth="1"/>
    <col min="7" max="8" width="5.08984375" style="7" customWidth="1"/>
    <col min="9" max="16384" width="8.90625" style="8"/>
  </cols>
  <sheetData>
    <row r="1" spans="1:8" ht="31.25" customHeight="1">
      <c r="B1" s="296" t="s">
        <v>460</v>
      </c>
      <c r="C1" s="1416" t="s">
        <v>1514</v>
      </c>
      <c r="D1" s="1416"/>
      <c r="E1" s="1416"/>
    </row>
    <row r="2" spans="1:8" ht="29.5" customHeight="1">
      <c r="B2" s="296" t="s">
        <v>460</v>
      </c>
      <c r="C2" s="1416" t="s">
        <v>779</v>
      </c>
      <c r="D2" s="1416"/>
      <c r="E2" s="1416"/>
    </row>
    <row r="3" spans="1:8" ht="17" customHeight="1">
      <c r="A3" s="1"/>
      <c r="B3" s="1415" t="s">
        <v>354</v>
      </c>
      <c r="C3" s="1415"/>
      <c r="D3" s="1415"/>
      <c r="E3" s="1415"/>
      <c r="F3" s="1415"/>
    </row>
    <row r="4" spans="1:8" ht="27.65" customHeight="1">
      <c r="A4" s="1"/>
      <c r="B4" s="2" t="s">
        <v>83</v>
      </c>
      <c r="C4" s="3" t="s">
        <v>89</v>
      </c>
      <c r="D4" s="6" t="s">
        <v>1549</v>
      </c>
      <c r="E4" s="3" t="s">
        <v>1550</v>
      </c>
      <c r="F4" s="572" t="s">
        <v>362</v>
      </c>
      <c r="G4" s="476" t="s">
        <v>363</v>
      </c>
      <c r="H4" s="477" t="s">
        <v>360</v>
      </c>
    </row>
    <row r="5" spans="1:8" ht="31.25" customHeight="1">
      <c r="A5" s="1">
        <v>1</v>
      </c>
      <c r="B5" s="103" t="str">
        <f t="shared" ref="B5:B52" si="0">IFERROR(VLOOKUP(A5,D調査結果表,17,FALSE),"")</f>
        <v/>
      </c>
      <c r="C5" s="102" t="str">
        <f>IFERROR(VLOOKUP(A5,D調査結果表,18,FALSE),"")</f>
        <v/>
      </c>
      <c r="D5" s="102" t="str">
        <f t="shared" ref="D5:D52" si="1">IFERROR(VLOOKUP(A5,D調査結果表,13,FALSE),"")</f>
        <v/>
      </c>
      <c r="E5" s="102" t="str">
        <f t="shared" ref="E5:E52" si="2">IFERROR(VLOOKUP(A5,D調査結果表,14,FALSE),"")</f>
        <v/>
      </c>
      <c r="F5" s="573" t="str">
        <f t="shared" ref="F5:F52" si="3">IFERROR(VLOOKUP(A5,D調査結果表,15,FALSE),"")</f>
        <v/>
      </c>
      <c r="G5" s="478" t="str">
        <f t="shared" ref="G5:G52" si="4">IFERROR(IF(VLOOKUP(A5,D調査結果表,10,FALSE)="○","☑","☐"),"")</f>
        <v/>
      </c>
      <c r="H5" s="479" t="str">
        <f t="shared" ref="H5:H52" si="5">IFERROR(IF(VLOOKUP(A5,D調査結果表,11,FALSE)="○","☑","☐"),"")</f>
        <v/>
      </c>
    </row>
    <row r="6" spans="1:8" ht="31.25" customHeight="1">
      <c r="A6" s="1">
        <v>2</v>
      </c>
      <c r="B6" s="103" t="str">
        <f t="shared" si="0"/>
        <v/>
      </c>
      <c r="C6" s="102" t="str">
        <f t="shared" ref="C6:C52" si="6">IFERROR(VLOOKUP(A6,D調査結果表,18,FALSE),"")</f>
        <v/>
      </c>
      <c r="D6" s="102" t="str">
        <f t="shared" si="1"/>
        <v/>
      </c>
      <c r="E6" s="102" t="str">
        <f t="shared" si="2"/>
        <v/>
      </c>
      <c r="F6" s="573" t="str">
        <f t="shared" si="3"/>
        <v/>
      </c>
      <c r="G6" s="478" t="str">
        <f t="shared" si="4"/>
        <v/>
      </c>
      <c r="H6" s="479" t="str">
        <f t="shared" si="5"/>
        <v/>
      </c>
    </row>
    <row r="7" spans="1:8" ht="31.25" customHeight="1">
      <c r="A7" s="1">
        <v>3</v>
      </c>
      <c r="B7" s="103" t="str">
        <f t="shared" si="0"/>
        <v/>
      </c>
      <c r="C7" s="102" t="str">
        <f t="shared" si="6"/>
        <v/>
      </c>
      <c r="D7" s="102" t="str">
        <f t="shared" si="1"/>
        <v/>
      </c>
      <c r="E7" s="102" t="str">
        <f t="shared" si="2"/>
        <v/>
      </c>
      <c r="F7" s="573" t="str">
        <f t="shared" si="3"/>
        <v/>
      </c>
      <c r="G7" s="478" t="str">
        <f t="shared" si="4"/>
        <v/>
      </c>
      <c r="H7" s="479" t="str">
        <f t="shared" si="5"/>
        <v/>
      </c>
    </row>
    <row r="8" spans="1:8" ht="31.25" customHeight="1">
      <c r="A8" s="1">
        <v>4</v>
      </c>
      <c r="B8" s="103" t="str">
        <f t="shared" si="0"/>
        <v/>
      </c>
      <c r="C8" s="102" t="str">
        <f t="shared" si="6"/>
        <v/>
      </c>
      <c r="D8" s="102" t="str">
        <f t="shared" si="1"/>
        <v/>
      </c>
      <c r="E8" s="102" t="str">
        <f t="shared" si="2"/>
        <v/>
      </c>
      <c r="F8" s="573" t="str">
        <f t="shared" si="3"/>
        <v/>
      </c>
      <c r="G8" s="478" t="str">
        <f t="shared" si="4"/>
        <v/>
      </c>
      <c r="H8" s="479" t="str">
        <f t="shared" si="5"/>
        <v/>
      </c>
    </row>
    <row r="9" spans="1:8" ht="31.25" customHeight="1">
      <c r="A9" s="1">
        <v>5</v>
      </c>
      <c r="B9" s="103" t="str">
        <f t="shared" si="0"/>
        <v/>
      </c>
      <c r="C9" s="102" t="str">
        <f t="shared" si="6"/>
        <v/>
      </c>
      <c r="D9" s="102" t="str">
        <f t="shared" si="1"/>
        <v/>
      </c>
      <c r="E9" s="102" t="str">
        <f t="shared" si="2"/>
        <v/>
      </c>
      <c r="F9" s="573" t="str">
        <f t="shared" si="3"/>
        <v/>
      </c>
      <c r="G9" s="478" t="str">
        <f t="shared" si="4"/>
        <v/>
      </c>
      <c r="H9" s="479" t="str">
        <f t="shared" si="5"/>
        <v/>
      </c>
    </row>
    <row r="10" spans="1:8" ht="31.25" customHeight="1">
      <c r="A10" s="1">
        <v>6</v>
      </c>
      <c r="B10" s="103" t="str">
        <f t="shared" si="0"/>
        <v/>
      </c>
      <c r="C10" s="102" t="str">
        <f t="shared" si="6"/>
        <v/>
      </c>
      <c r="D10" s="102" t="str">
        <f t="shared" si="1"/>
        <v/>
      </c>
      <c r="E10" s="102" t="str">
        <f t="shared" si="2"/>
        <v/>
      </c>
      <c r="F10" s="573" t="str">
        <f t="shared" si="3"/>
        <v/>
      </c>
      <c r="G10" s="478" t="str">
        <f t="shared" si="4"/>
        <v/>
      </c>
      <c r="H10" s="479" t="str">
        <f t="shared" si="5"/>
        <v/>
      </c>
    </row>
    <row r="11" spans="1:8" ht="31.25" customHeight="1">
      <c r="A11" s="1">
        <v>7</v>
      </c>
      <c r="B11" s="103" t="str">
        <f t="shared" si="0"/>
        <v/>
      </c>
      <c r="C11" s="102" t="str">
        <f t="shared" si="6"/>
        <v/>
      </c>
      <c r="D11" s="102" t="str">
        <f t="shared" si="1"/>
        <v/>
      </c>
      <c r="E11" s="102" t="str">
        <f t="shared" si="2"/>
        <v/>
      </c>
      <c r="F11" s="573" t="str">
        <f t="shared" si="3"/>
        <v/>
      </c>
      <c r="G11" s="478" t="str">
        <f t="shared" si="4"/>
        <v/>
      </c>
      <c r="H11" s="479" t="str">
        <f t="shared" si="5"/>
        <v/>
      </c>
    </row>
    <row r="12" spans="1:8" ht="31.25" customHeight="1">
      <c r="A12" s="1">
        <v>8</v>
      </c>
      <c r="B12" s="103" t="str">
        <f t="shared" si="0"/>
        <v/>
      </c>
      <c r="C12" s="102" t="str">
        <f t="shared" si="6"/>
        <v/>
      </c>
      <c r="D12" s="102" t="str">
        <f t="shared" si="1"/>
        <v/>
      </c>
      <c r="E12" s="102" t="str">
        <f t="shared" si="2"/>
        <v/>
      </c>
      <c r="F12" s="573" t="str">
        <f t="shared" si="3"/>
        <v/>
      </c>
      <c r="G12" s="478" t="str">
        <f t="shared" si="4"/>
        <v/>
      </c>
      <c r="H12" s="479" t="str">
        <f t="shared" si="5"/>
        <v/>
      </c>
    </row>
    <row r="13" spans="1:8" ht="31.25" customHeight="1">
      <c r="A13" s="1">
        <v>9</v>
      </c>
      <c r="B13" s="103" t="str">
        <f t="shared" si="0"/>
        <v/>
      </c>
      <c r="C13" s="102" t="str">
        <f t="shared" si="6"/>
        <v/>
      </c>
      <c r="D13" s="102" t="str">
        <f t="shared" si="1"/>
        <v/>
      </c>
      <c r="E13" s="102" t="str">
        <f t="shared" si="2"/>
        <v/>
      </c>
      <c r="F13" s="573" t="str">
        <f t="shared" si="3"/>
        <v/>
      </c>
      <c r="G13" s="478" t="str">
        <f t="shared" si="4"/>
        <v/>
      </c>
      <c r="H13" s="479" t="str">
        <f t="shared" si="5"/>
        <v/>
      </c>
    </row>
    <row r="14" spans="1:8" ht="31.25" customHeight="1">
      <c r="A14" s="1">
        <v>10</v>
      </c>
      <c r="B14" s="103" t="str">
        <f t="shared" si="0"/>
        <v/>
      </c>
      <c r="C14" s="102" t="str">
        <f t="shared" si="6"/>
        <v/>
      </c>
      <c r="D14" s="102" t="str">
        <f t="shared" si="1"/>
        <v/>
      </c>
      <c r="E14" s="102" t="str">
        <f t="shared" si="2"/>
        <v/>
      </c>
      <c r="F14" s="573" t="str">
        <f t="shared" si="3"/>
        <v/>
      </c>
      <c r="G14" s="478" t="str">
        <f t="shared" si="4"/>
        <v/>
      </c>
      <c r="H14" s="479" t="str">
        <f t="shared" si="5"/>
        <v/>
      </c>
    </row>
    <row r="15" spans="1:8" ht="31.25" customHeight="1">
      <c r="A15" s="1">
        <v>11</v>
      </c>
      <c r="B15" s="103" t="str">
        <f t="shared" si="0"/>
        <v/>
      </c>
      <c r="C15" s="102" t="str">
        <f t="shared" si="6"/>
        <v/>
      </c>
      <c r="D15" s="102" t="str">
        <f t="shared" si="1"/>
        <v/>
      </c>
      <c r="E15" s="102" t="str">
        <f t="shared" si="2"/>
        <v/>
      </c>
      <c r="F15" s="573" t="str">
        <f t="shared" si="3"/>
        <v/>
      </c>
      <c r="G15" s="478" t="str">
        <f t="shared" si="4"/>
        <v/>
      </c>
      <c r="H15" s="479" t="str">
        <f t="shared" si="5"/>
        <v/>
      </c>
    </row>
    <row r="16" spans="1:8" ht="31.25" customHeight="1">
      <c r="A16" s="1">
        <v>12</v>
      </c>
      <c r="B16" s="103" t="str">
        <f t="shared" si="0"/>
        <v/>
      </c>
      <c r="C16" s="102" t="str">
        <f t="shared" si="6"/>
        <v/>
      </c>
      <c r="D16" s="102" t="str">
        <f t="shared" si="1"/>
        <v/>
      </c>
      <c r="E16" s="102" t="str">
        <f t="shared" si="2"/>
        <v/>
      </c>
      <c r="F16" s="573" t="str">
        <f t="shared" si="3"/>
        <v/>
      </c>
      <c r="G16" s="478" t="str">
        <f t="shared" si="4"/>
        <v/>
      </c>
      <c r="H16" s="479" t="str">
        <f t="shared" si="5"/>
        <v/>
      </c>
    </row>
    <row r="17" spans="1:8" ht="31.25" customHeight="1">
      <c r="A17" s="1">
        <v>13</v>
      </c>
      <c r="B17" s="103" t="str">
        <f t="shared" si="0"/>
        <v/>
      </c>
      <c r="C17" s="102" t="str">
        <f t="shared" si="6"/>
        <v/>
      </c>
      <c r="D17" s="102" t="str">
        <f t="shared" si="1"/>
        <v/>
      </c>
      <c r="E17" s="102" t="str">
        <f t="shared" si="2"/>
        <v/>
      </c>
      <c r="F17" s="573" t="str">
        <f t="shared" si="3"/>
        <v/>
      </c>
      <c r="G17" s="478" t="str">
        <f t="shared" si="4"/>
        <v/>
      </c>
      <c r="H17" s="479" t="str">
        <f t="shared" si="5"/>
        <v/>
      </c>
    </row>
    <row r="18" spans="1:8" ht="31.25" customHeight="1">
      <c r="A18" s="1">
        <v>14</v>
      </c>
      <c r="B18" s="103" t="str">
        <f t="shared" si="0"/>
        <v/>
      </c>
      <c r="C18" s="102" t="str">
        <f t="shared" si="6"/>
        <v/>
      </c>
      <c r="D18" s="102" t="str">
        <f t="shared" si="1"/>
        <v/>
      </c>
      <c r="E18" s="102" t="str">
        <f t="shared" si="2"/>
        <v/>
      </c>
      <c r="F18" s="573" t="str">
        <f t="shared" si="3"/>
        <v/>
      </c>
      <c r="G18" s="478" t="str">
        <f t="shared" si="4"/>
        <v/>
      </c>
      <c r="H18" s="479" t="str">
        <f t="shared" si="5"/>
        <v/>
      </c>
    </row>
    <row r="19" spans="1:8" ht="31.25" customHeight="1">
      <c r="A19" s="1">
        <v>15</v>
      </c>
      <c r="B19" s="103" t="str">
        <f t="shared" si="0"/>
        <v/>
      </c>
      <c r="C19" s="102" t="str">
        <f t="shared" si="6"/>
        <v/>
      </c>
      <c r="D19" s="102" t="str">
        <f t="shared" si="1"/>
        <v/>
      </c>
      <c r="E19" s="102" t="str">
        <f t="shared" si="2"/>
        <v/>
      </c>
      <c r="F19" s="573" t="str">
        <f t="shared" si="3"/>
        <v/>
      </c>
      <c r="G19" s="478" t="str">
        <f t="shared" si="4"/>
        <v/>
      </c>
      <c r="H19" s="479" t="str">
        <f t="shared" si="5"/>
        <v/>
      </c>
    </row>
    <row r="20" spans="1:8" ht="31.25" customHeight="1">
      <c r="A20" s="1">
        <v>16</v>
      </c>
      <c r="B20" s="103" t="str">
        <f t="shared" si="0"/>
        <v/>
      </c>
      <c r="C20" s="102" t="str">
        <f t="shared" si="6"/>
        <v/>
      </c>
      <c r="D20" s="102" t="str">
        <f t="shared" si="1"/>
        <v/>
      </c>
      <c r="E20" s="102" t="str">
        <f t="shared" si="2"/>
        <v/>
      </c>
      <c r="F20" s="573" t="str">
        <f t="shared" si="3"/>
        <v/>
      </c>
      <c r="G20" s="478" t="str">
        <f t="shared" si="4"/>
        <v/>
      </c>
      <c r="H20" s="479" t="str">
        <f t="shared" si="5"/>
        <v/>
      </c>
    </row>
    <row r="21" spans="1:8" ht="31.25" customHeight="1">
      <c r="A21" s="1">
        <v>17</v>
      </c>
      <c r="B21" s="103" t="str">
        <f t="shared" si="0"/>
        <v/>
      </c>
      <c r="C21" s="102" t="str">
        <f t="shared" si="6"/>
        <v/>
      </c>
      <c r="D21" s="102" t="str">
        <f t="shared" si="1"/>
        <v/>
      </c>
      <c r="E21" s="102" t="str">
        <f t="shared" si="2"/>
        <v/>
      </c>
      <c r="F21" s="573" t="str">
        <f t="shared" si="3"/>
        <v/>
      </c>
      <c r="G21" s="478" t="str">
        <f t="shared" si="4"/>
        <v/>
      </c>
      <c r="H21" s="479" t="str">
        <f t="shared" si="5"/>
        <v/>
      </c>
    </row>
    <row r="22" spans="1:8" ht="31.25" customHeight="1">
      <c r="A22" s="1">
        <v>18</v>
      </c>
      <c r="B22" s="103" t="str">
        <f t="shared" si="0"/>
        <v/>
      </c>
      <c r="C22" s="102" t="str">
        <f t="shared" si="6"/>
        <v/>
      </c>
      <c r="D22" s="102" t="str">
        <f t="shared" si="1"/>
        <v/>
      </c>
      <c r="E22" s="102" t="str">
        <f t="shared" si="2"/>
        <v/>
      </c>
      <c r="F22" s="573" t="str">
        <f t="shared" si="3"/>
        <v/>
      </c>
      <c r="G22" s="478" t="str">
        <f t="shared" si="4"/>
        <v/>
      </c>
      <c r="H22" s="479" t="str">
        <f t="shared" si="5"/>
        <v/>
      </c>
    </row>
    <row r="23" spans="1:8" ht="31.25" customHeight="1">
      <c r="A23" s="1">
        <v>19</v>
      </c>
      <c r="B23" s="103" t="str">
        <f t="shared" si="0"/>
        <v/>
      </c>
      <c r="C23" s="102" t="str">
        <f t="shared" si="6"/>
        <v/>
      </c>
      <c r="D23" s="102" t="str">
        <f t="shared" si="1"/>
        <v/>
      </c>
      <c r="E23" s="102" t="str">
        <f t="shared" si="2"/>
        <v/>
      </c>
      <c r="F23" s="573" t="str">
        <f t="shared" si="3"/>
        <v/>
      </c>
      <c r="G23" s="478" t="str">
        <f t="shared" si="4"/>
        <v/>
      </c>
      <c r="H23" s="479" t="str">
        <f t="shared" si="5"/>
        <v/>
      </c>
    </row>
    <row r="24" spans="1:8" ht="31.25" customHeight="1">
      <c r="A24" s="1">
        <v>20</v>
      </c>
      <c r="B24" s="103" t="str">
        <f t="shared" si="0"/>
        <v/>
      </c>
      <c r="C24" s="102" t="str">
        <f t="shared" si="6"/>
        <v/>
      </c>
      <c r="D24" s="102" t="str">
        <f t="shared" si="1"/>
        <v/>
      </c>
      <c r="E24" s="102" t="str">
        <f t="shared" si="2"/>
        <v/>
      </c>
      <c r="F24" s="573" t="str">
        <f t="shared" si="3"/>
        <v/>
      </c>
      <c r="G24" s="478" t="str">
        <f t="shared" si="4"/>
        <v/>
      </c>
      <c r="H24" s="479" t="str">
        <f t="shared" si="5"/>
        <v/>
      </c>
    </row>
    <row r="25" spans="1:8" ht="31.25" customHeight="1">
      <c r="A25" s="1">
        <v>21</v>
      </c>
      <c r="B25" s="103" t="str">
        <f t="shared" si="0"/>
        <v/>
      </c>
      <c r="C25" s="102" t="str">
        <f t="shared" si="6"/>
        <v/>
      </c>
      <c r="D25" s="102" t="str">
        <f t="shared" si="1"/>
        <v/>
      </c>
      <c r="E25" s="102" t="str">
        <f t="shared" si="2"/>
        <v/>
      </c>
      <c r="F25" s="573" t="str">
        <f t="shared" si="3"/>
        <v/>
      </c>
      <c r="G25" s="478" t="str">
        <f t="shared" si="4"/>
        <v/>
      </c>
      <c r="H25" s="479" t="str">
        <f t="shared" si="5"/>
        <v/>
      </c>
    </row>
    <row r="26" spans="1:8" ht="31.25" customHeight="1">
      <c r="A26" s="1">
        <v>22</v>
      </c>
      <c r="B26" s="103" t="str">
        <f t="shared" si="0"/>
        <v/>
      </c>
      <c r="C26" s="102" t="str">
        <f t="shared" si="6"/>
        <v/>
      </c>
      <c r="D26" s="102" t="str">
        <f t="shared" si="1"/>
        <v/>
      </c>
      <c r="E26" s="102" t="str">
        <f t="shared" si="2"/>
        <v/>
      </c>
      <c r="F26" s="573" t="str">
        <f t="shared" si="3"/>
        <v/>
      </c>
      <c r="G26" s="478" t="str">
        <f t="shared" si="4"/>
        <v/>
      </c>
      <c r="H26" s="479" t="str">
        <f t="shared" si="5"/>
        <v/>
      </c>
    </row>
    <row r="27" spans="1:8" ht="31.25" customHeight="1">
      <c r="A27" s="1">
        <v>23</v>
      </c>
      <c r="B27" s="103" t="str">
        <f t="shared" si="0"/>
        <v/>
      </c>
      <c r="C27" s="102" t="str">
        <f t="shared" si="6"/>
        <v/>
      </c>
      <c r="D27" s="102" t="str">
        <f t="shared" si="1"/>
        <v/>
      </c>
      <c r="E27" s="102" t="str">
        <f t="shared" si="2"/>
        <v/>
      </c>
      <c r="F27" s="573" t="str">
        <f t="shared" si="3"/>
        <v/>
      </c>
      <c r="G27" s="478" t="str">
        <f t="shared" si="4"/>
        <v/>
      </c>
      <c r="H27" s="479" t="str">
        <f t="shared" si="5"/>
        <v/>
      </c>
    </row>
    <row r="28" spans="1:8" ht="31.25" customHeight="1">
      <c r="A28" s="1">
        <v>24</v>
      </c>
      <c r="B28" s="103" t="str">
        <f t="shared" si="0"/>
        <v/>
      </c>
      <c r="C28" s="102" t="str">
        <f t="shared" si="6"/>
        <v/>
      </c>
      <c r="D28" s="102" t="str">
        <f t="shared" si="1"/>
        <v/>
      </c>
      <c r="E28" s="102" t="str">
        <f t="shared" si="2"/>
        <v/>
      </c>
      <c r="F28" s="573" t="str">
        <f t="shared" si="3"/>
        <v/>
      </c>
      <c r="G28" s="478" t="str">
        <f t="shared" si="4"/>
        <v/>
      </c>
      <c r="H28" s="479" t="str">
        <f t="shared" si="5"/>
        <v/>
      </c>
    </row>
    <row r="29" spans="1:8" ht="31.25" customHeight="1">
      <c r="A29" s="1">
        <v>25</v>
      </c>
      <c r="B29" s="103" t="str">
        <f t="shared" si="0"/>
        <v/>
      </c>
      <c r="C29" s="102" t="str">
        <f t="shared" si="6"/>
        <v/>
      </c>
      <c r="D29" s="102" t="str">
        <f t="shared" si="1"/>
        <v/>
      </c>
      <c r="E29" s="102" t="str">
        <f t="shared" si="2"/>
        <v/>
      </c>
      <c r="F29" s="573" t="str">
        <f t="shared" si="3"/>
        <v/>
      </c>
      <c r="G29" s="478" t="str">
        <f t="shared" si="4"/>
        <v/>
      </c>
      <c r="H29" s="479" t="str">
        <f t="shared" si="5"/>
        <v/>
      </c>
    </row>
    <row r="30" spans="1:8" ht="31.25" customHeight="1">
      <c r="A30" s="1">
        <v>26</v>
      </c>
      <c r="B30" s="103" t="str">
        <f t="shared" si="0"/>
        <v/>
      </c>
      <c r="C30" s="102" t="str">
        <f t="shared" si="6"/>
        <v/>
      </c>
      <c r="D30" s="102" t="str">
        <f t="shared" si="1"/>
        <v/>
      </c>
      <c r="E30" s="102" t="str">
        <f t="shared" si="2"/>
        <v/>
      </c>
      <c r="F30" s="573" t="str">
        <f t="shared" si="3"/>
        <v/>
      </c>
      <c r="G30" s="478" t="str">
        <f t="shared" si="4"/>
        <v/>
      </c>
      <c r="H30" s="479" t="str">
        <f t="shared" si="5"/>
        <v/>
      </c>
    </row>
    <row r="31" spans="1:8" ht="31.25" customHeight="1">
      <c r="A31" s="1">
        <v>27</v>
      </c>
      <c r="B31" s="103" t="str">
        <f t="shared" si="0"/>
        <v/>
      </c>
      <c r="C31" s="102" t="str">
        <f t="shared" si="6"/>
        <v/>
      </c>
      <c r="D31" s="102" t="str">
        <f t="shared" si="1"/>
        <v/>
      </c>
      <c r="E31" s="102" t="str">
        <f t="shared" si="2"/>
        <v/>
      </c>
      <c r="F31" s="573" t="str">
        <f t="shared" si="3"/>
        <v/>
      </c>
      <c r="G31" s="478" t="str">
        <f t="shared" si="4"/>
        <v/>
      </c>
      <c r="H31" s="479" t="str">
        <f t="shared" si="5"/>
        <v/>
      </c>
    </row>
    <row r="32" spans="1:8" ht="31.25" customHeight="1">
      <c r="A32" s="1">
        <v>28</v>
      </c>
      <c r="B32" s="103" t="str">
        <f t="shared" si="0"/>
        <v/>
      </c>
      <c r="C32" s="102" t="str">
        <f t="shared" si="6"/>
        <v/>
      </c>
      <c r="D32" s="102" t="str">
        <f t="shared" si="1"/>
        <v/>
      </c>
      <c r="E32" s="102" t="str">
        <f t="shared" si="2"/>
        <v/>
      </c>
      <c r="F32" s="573" t="str">
        <f t="shared" si="3"/>
        <v/>
      </c>
      <c r="G32" s="478" t="str">
        <f t="shared" si="4"/>
        <v/>
      </c>
      <c r="H32" s="479" t="str">
        <f t="shared" si="5"/>
        <v/>
      </c>
    </row>
    <row r="33" spans="1:8" ht="31.25" customHeight="1">
      <c r="A33" s="1">
        <v>29</v>
      </c>
      <c r="B33" s="103" t="str">
        <f t="shared" si="0"/>
        <v/>
      </c>
      <c r="C33" s="102" t="str">
        <f t="shared" si="6"/>
        <v/>
      </c>
      <c r="D33" s="102" t="str">
        <f t="shared" si="1"/>
        <v/>
      </c>
      <c r="E33" s="102" t="str">
        <f t="shared" si="2"/>
        <v/>
      </c>
      <c r="F33" s="573" t="str">
        <f t="shared" si="3"/>
        <v/>
      </c>
      <c r="G33" s="478" t="str">
        <f t="shared" si="4"/>
        <v/>
      </c>
      <c r="H33" s="479" t="str">
        <f t="shared" si="5"/>
        <v/>
      </c>
    </row>
    <row r="34" spans="1:8" ht="31.25" customHeight="1">
      <c r="A34" s="1">
        <v>30</v>
      </c>
      <c r="B34" s="103" t="str">
        <f t="shared" si="0"/>
        <v/>
      </c>
      <c r="C34" s="102" t="str">
        <f t="shared" si="6"/>
        <v/>
      </c>
      <c r="D34" s="102" t="str">
        <f t="shared" si="1"/>
        <v/>
      </c>
      <c r="E34" s="102" t="str">
        <f t="shared" si="2"/>
        <v/>
      </c>
      <c r="F34" s="573" t="str">
        <f t="shared" si="3"/>
        <v/>
      </c>
      <c r="G34" s="478" t="str">
        <f t="shared" si="4"/>
        <v/>
      </c>
      <c r="H34" s="479" t="str">
        <f t="shared" si="5"/>
        <v/>
      </c>
    </row>
    <row r="35" spans="1:8" ht="31.25" customHeight="1">
      <c r="A35" s="1">
        <v>31</v>
      </c>
      <c r="B35" s="103" t="str">
        <f t="shared" si="0"/>
        <v/>
      </c>
      <c r="C35" s="102" t="str">
        <f t="shared" si="6"/>
        <v/>
      </c>
      <c r="D35" s="102" t="str">
        <f t="shared" si="1"/>
        <v/>
      </c>
      <c r="E35" s="102" t="str">
        <f t="shared" si="2"/>
        <v/>
      </c>
      <c r="F35" s="573" t="str">
        <f t="shared" si="3"/>
        <v/>
      </c>
      <c r="G35" s="478" t="str">
        <f t="shared" si="4"/>
        <v/>
      </c>
      <c r="H35" s="479" t="str">
        <f t="shared" si="5"/>
        <v/>
      </c>
    </row>
    <row r="36" spans="1:8" ht="31.25" customHeight="1">
      <c r="A36" s="1">
        <v>32</v>
      </c>
      <c r="B36" s="103" t="str">
        <f t="shared" si="0"/>
        <v/>
      </c>
      <c r="C36" s="102" t="str">
        <f t="shared" si="6"/>
        <v/>
      </c>
      <c r="D36" s="102" t="str">
        <f t="shared" si="1"/>
        <v/>
      </c>
      <c r="E36" s="102" t="str">
        <f t="shared" si="2"/>
        <v/>
      </c>
      <c r="F36" s="573" t="str">
        <f t="shared" si="3"/>
        <v/>
      </c>
      <c r="G36" s="478" t="str">
        <f t="shared" si="4"/>
        <v/>
      </c>
      <c r="H36" s="479" t="str">
        <f t="shared" si="5"/>
        <v/>
      </c>
    </row>
    <row r="37" spans="1:8" ht="31.25" customHeight="1">
      <c r="A37" s="1">
        <v>33</v>
      </c>
      <c r="B37" s="103" t="str">
        <f t="shared" si="0"/>
        <v/>
      </c>
      <c r="C37" s="102" t="str">
        <f t="shared" si="6"/>
        <v/>
      </c>
      <c r="D37" s="102" t="str">
        <f t="shared" si="1"/>
        <v/>
      </c>
      <c r="E37" s="102" t="str">
        <f t="shared" si="2"/>
        <v/>
      </c>
      <c r="F37" s="573" t="str">
        <f t="shared" si="3"/>
        <v/>
      </c>
      <c r="G37" s="478" t="str">
        <f t="shared" si="4"/>
        <v/>
      </c>
      <c r="H37" s="479" t="str">
        <f t="shared" si="5"/>
        <v/>
      </c>
    </row>
    <row r="38" spans="1:8" ht="31.25" customHeight="1">
      <c r="A38" s="1">
        <v>34</v>
      </c>
      <c r="B38" s="103" t="str">
        <f t="shared" si="0"/>
        <v/>
      </c>
      <c r="C38" s="102" t="str">
        <f t="shared" si="6"/>
        <v/>
      </c>
      <c r="D38" s="102" t="str">
        <f t="shared" si="1"/>
        <v/>
      </c>
      <c r="E38" s="102" t="str">
        <f t="shared" si="2"/>
        <v/>
      </c>
      <c r="F38" s="573" t="str">
        <f t="shared" si="3"/>
        <v/>
      </c>
      <c r="G38" s="478" t="str">
        <f t="shared" si="4"/>
        <v/>
      </c>
      <c r="H38" s="479" t="str">
        <f t="shared" si="5"/>
        <v/>
      </c>
    </row>
    <row r="39" spans="1:8" ht="31.25" customHeight="1">
      <c r="A39" s="1">
        <v>35</v>
      </c>
      <c r="B39" s="103" t="str">
        <f t="shared" si="0"/>
        <v/>
      </c>
      <c r="C39" s="102" t="str">
        <f t="shared" si="6"/>
        <v/>
      </c>
      <c r="D39" s="102" t="str">
        <f t="shared" si="1"/>
        <v/>
      </c>
      <c r="E39" s="102" t="str">
        <f t="shared" si="2"/>
        <v/>
      </c>
      <c r="F39" s="573" t="str">
        <f t="shared" si="3"/>
        <v/>
      </c>
      <c r="G39" s="478" t="str">
        <f t="shared" si="4"/>
        <v/>
      </c>
      <c r="H39" s="479" t="str">
        <f t="shared" si="5"/>
        <v/>
      </c>
    </row>
    <row r="40" spans="1:8" ht="31.25" customHeight="1">
      <c r="A40" s="1">
        <v>36</v>
      </c>
      <c r="B40" s="103" t="str">
        <f t="shared" si="0"/>
        <v/>
      </c>
      <c r="C40" s="102" t="str">
        <f t="shared" si="6"/>
        <v/>
      </c>
      <c r="D40" s="102" t="str">
        <f t="shared" si="1"/>
        <v/>
      </c>
      <c r="E40" s="102" t="str">
        <f t="shared" si="2"/>
        <v/>
      </c>
      <c r="F40" s="573" t="str">
        <f t="shared" si="3"/>
        <v/>
      </c>
      <c r="G40" s="478" t="str">
        <f t="shared" si="4"/>
        <v/>
      </c>
      <c r="H40" s="479" t="str">
        <f t="shared" si="5"/>
        <v/>
      </c>
    </row>
    <row r="41" spans="1:8" ht="31.25" customHeight="1">
      <c r="A41" s="1">
        <v>37</v>
      </c>
      <c r="B41" s="103" t="str">
        <f t="shared" si="0"/>
        <v/>
      </c>
      <c r="C41" s="102" t="str">
        <f t="shared" si="6"/>
        <v/>
      </c>
      <c r="D41" s="102" t="str">
        <f t="shared" si="1"/>
        <v/>
      </c>
      <c r="E41" s="102" t="str">
        <f t="shared" si="2"/>
        <v/>
      </c>
      <c r="F41" s="573" t="str">
        <f t="shared" si="3"/>
        <v/>
      </c>
      <c r="G41" s="478" t="str">
        <f t="shared" si="4"/>
        <v/>
      </c>
      <c r="H41" s="479" t="str">
        <f t="shared" si="5"/>
        <v/>
      </c>
    </row>
    <row r="42" spans="1:8" ht="31.25" customHeight="1">
      <c r="A42" s="1">
        <v>38</v>
      </c>
      <c r="B42" s="103" t="str">
        <f t="shared" si="0"/>
        <v/>
      </c>
      <c r="C42" s="102" t="str">
        <f t="shared" si="6"/>
        <v/>
      </c>
      <c r="D42" s="102" t="str">
        <f t="shared" si="1"/>
        <v/>
      </c>
      <c r="E42" s="102" t="str">
        <f t="shared" si="2"/>
        <v/>
      </c>
      <c r="F42" s="573" t="str">
        <f t="shared" si="3"/>
        <v/>
      </c>
      <c r="G42" s="478" t="str">
        <f t="shared" si="4"/>
        <v/>
      </c>
      <c r="H42" s="479" t="str">
        <f t="shared" si="5"/>
        <v/>
      </c>
    </row>
    <row r="43" spans="1:8" ht="31.25" customHeight="1">
      <c r="A43" s="1">
        <v>39</v>
      </c>
      <c r="B43" s="103" t="str">
        <f t="shared" si="0"/>
        <v/>
      </c>
      <c r="C43" s="102" t="str">
        <f t="shared" si="6"/>
        <v/>
      </c>
      <c r="D43" s="102" t="str">
        <f t="shared" si="1"/>
        <v/>
      </c>
      <c r="E43" s="102" t="str">
        <f t="shared" si="2"/>
        <v/>
      </c>
      <c r="F43" s="573" t="str">
        <f t="shared" si="3"/>
        <v/>
      </c>
      <c r="G43" s="478" t="str">
        <f t="shared" si="4"/>
        <v/>
      </c>
      <c r="H43" s="479" t="str">
        <f t="shared" si="5"/>
        <v/>
      </c>
    </row>
    <row r="44" spans="1:8" ht="31.25" customHeight="1">
      <c r="A44" s="1">
        <v>40</v>
      </c>
      <c r="B44" s="103" t="str">
        <f t="shared" si="0"/>
        <v/>
      </c>
      <c r="C44" s="102" t="str">
        <f t="shared" si="6"/>
        <v/>
      </c>
      <c r="D44" s="102" t="str">
        <f t="shared" si="1"/>
        <v/>
      </c>
      <c r="E44" s="102" t="str">
        <f t="shared" si="2"/>
        <v/>
      </c>
      <c r="F44" s="573" t="str">
        <f t="shared" si="3"/>
        <v/>
      </c>
      <c r="G44" s="478" t="str">
        <f t="shared" si="4"/>
        <v/>
      </c>
      <c r="H44" s="479" t="str">
        <f t="shared" si="5"/>
        <v/>
      </c>
    </row>
    <row r="45" spans="1:8" ht="31.25" customHeight="1">
      <c r="A45" s="1">
        <v>41</v>
      </c>
      <c r="B45" s="103" t="str">
        <f t="shared" si="0"/>
        <v/>
      </c>
      <c r="C45" s="102" t="str">
        <f t="shared" si="6"/>
        <v/>
      </c>
      <c r="D45" s="102" t="str">
        <f t="shared" si="1"/>
        <v/>
      </c>
      <c r="E45" s="102" t="str">
        <f t="shared" si="2"/>
        <v/>
      </c>
      <c r="F45" s="573" t="str">
        <f t="shared" si="3"/>
        <v/>
      </c>
      <c r="G45" s="478" t="str">
        <f t="shared" si="4"/>
        <v/>
      </c>
      <c r="H45" s="479" t="str">
        <f t="shared" si="5"/>
        <v/>
      </c>
    </row>
    <row r="46" spans="1:8" ht="31.25" customHeight="1">
      <c r="A46" s="1">
        <v>42</v>
      </c>
      <c r="B46" s="103" t="str">
        <f t="shared" si="0"/>
        <v/>
      </c>
      <c r="C46" s="102" t="str">
        <f t="shared" si="6"/>
        <v/>
      </c>
      <c r="D46" s="102" t="str">
        <f t="shared" si="1"/>
        <v/>
      </c>
      <c r="E46" s="102" t="str">
        <f t="shared" si="2"/>
        <v/>
      </c>
      <c r="F46" s="573" t="str">
        <f t="shared" si="3"/>
        <v/>
      </c>
      <c r="G46" s="478" t="str">
        <f t="shared" si="4"/>
        <v/>
      </c>
      <c r="H46" s="479" t="str">
        <f t="shared" si="5"/>
        <v/>
      </c>
    </row>
    <row r="47" spans="1:8" ht="31.25" customHeight="1">
      <c r="A47" s="1">
        <v>43</v>
      </c>
      <c r="B47" s="103" t="str">
        <f t="shared" si="0"/>
        <v/>
      </c>
      <c r="C47" s="102" t="str">
        <f t="shared" si="6"/>
        <v/>
      </c>
      <c r="D47" s="102" t="str">
        <f t="shared" si="1"/>
        <v/>
      </c>
      <c r="E47" s="102" t="str">
        <f t="shared" si="2"/>
        <v/>
      </c>
      <c r="F47" s="573" t="str">
        <f t="shared" si="3"/>
        <v/>
      </c>
      <c r="G47" s="478" t="str">
        <f t="shared" si="4"/>
        <v/>
      </c>
      <c r="H47" s="479" t="str">
        <f t="shared" si="5"/>
        <v/>
      </c>
    </row>
    <row r="48" spans="1:8" ht="31.25" customHeight="1">
      <c r="A48" s="1">
        <v>44</v>
      </c>
      <c r="B48" s="103" t="str">
        <f t="shared" si="0"/>
        <v/>
      </c>
      <c r="C48" s="102" t="str">
        <f t="shared" si="6"/>
        <v/>
      </c>
      <c r="D48" s="102" t="str">
        <f t="shared" si="1"/>
        <v/>
      </c>
      <c r="E48" s="102" t="str">
        <f t="shared" si="2"/>
        <v/>
      </c>
      <c r="F48" s="573" t="str">
        <f t="shared" si="3"/>
        <v/>
      </c>
      <c r="G48" s="478" t="str">
        <f t="shared" si="4"/>
        <v/>
      </c>
      <c r="H48" s="479" t="str">
        <f t="shared" si="5"/>
        <v/>
      </c>
    </row>
    <row r="49" spans="1:8" ht="31.25" customHeight="1">
      <c r="A49" s="1">
        <v>45</v>
      </c>
      <c r="B49" s="103" t="str">
        <f t="shared" si="0"/>
        <v/>
      </c>
      <c r="C49" s="102" t="str">
        <f t="shared" si="6"/>
        <v/>
      </c>
      <c r="D49" s="102" t="str">
        <f t="shared" si="1"/>
        <v/>
      </c>
      <c r="E49" s="102" t="str">
        <f t="shared" si="2"/>
        <v/>
      </c>
      <c r="F49" s="573" t="str">
        <f t="shared" si="3"/>
        <v/>
      </c>
      <c r="G49" s="478" t="str">
        <f t="shared" si="4"/>
        <v/>
      </c>
      <c r="H49" s="479" t="str">
        <f t="shared" si="5"/>
        <v/>
      </c>
    </row>
    <row r="50" spans="1:8" ht="31.25" customHeight="1">
      <c r="A50" s="1">
        <v>46</v>
      </c>
      <c r="B50" s="103" t="str">
        <f t="shared" si="0"/>
        <v/>
      </c>
      <c r="C50" s="102" t="str">
        <f t="shared" si="6"/>
        <v/>
      </c>
      <c r="D50" s="102" t="str">
        <f t="shared" si="1"/>
        <v/>
      </c>
      <c r="E50" s="102" t="str">
        <f t="shared" si="2"/>
        <v/>
      </c>
      <c r="F50" s="573" t="str">
        <f t="shared" si="3"/>
        <v/>
      </c>
      <c r="G50" s="478" t="str">
        <f t="shared" si="4"/>
        <v/>
      </c>
      <c r="H50" s="479" t="str">
        <f t="shared" si="5"/>
        <v/>
      </c>
    </row>
    <row r="51" spans="1:8" ht="31.25" customHeight="1">
      <c r="A51" s="1">
        <v>47</v>
      </c>
      <c r="B51" s="103" t="str">
        <f t="shared" si="0"/>
        <v/>
      </c>
      <c r="C51" s="102" t="str">
        <f t="shared" si="6"/>
        <v/>
      </c>
      <c r="D51" s="102" t="str">
        <f t="shared" si="1"/>
        <v/>
      </c>
      <c r="E51" s="102" t="str">
        <f t="shared" si="2"/>
        <v/>
      </c>
      <c r="F51" s="573" t="str">
        <f t="shared" si="3"/>
        <v/>
      </c>
      <c r="G51" s="478" t="str">
        <f t="shared" si="4"/>
        <v/>
      </c>
      <c r="H51" s="479" t="str">
        <f t="shared" si="5"/>
        <v/>
      </c>
    </row>
    <row r="52" spans="1:8" ht="31.25" customHeight="1">
      <c r="A52" s="1">
        <v>48</v>
      </c>
      <c r="B52" s="103" t="str">
        <f t="shared" si="0"/>
        <v/>
      </c>
      <c r="C52" s="102" t="str">
        <f t="shared" si="6"/>
        <v/>
      </c>
      <c r="D52" s="102" t="str">
        <f t="shared" si="1"/>
        <v/>
      </c>
      <c r="E52" s="102" t="str">
        <f t="shared" si="2"/>
        <v/>
      </c>
      <c r="F52" s="573" t="str">
        <f t="shared" si="3"/>
        <v/>
      </c>
      <c r="G52" s="478" t="str">
        <f t="shared" si="4"/>
        <v/>
      </c>
      <c r="H52" s="479" t="str">
        <f t="shared" si="5"/>
        <v/>
      </c>
    </row>
    <row r="58" spans="1:8" ht="31.25" customHeight="1">
      <c r="E58" s="5" t="s">
        <v>1531</v>
      </c>
    </row>
  </sheetData>
  <sheetProtection sheet="1" formatRows="0"/>
  <mergeCells count="3">
    <mergeCell ref="B3:F3"/>
    <mergeCell ref="C1:E1"/>
    <mergeCell ref="C2:E2"/>
  </mergeCells>
  <phoneticPr fontId="3"/>
  <pageMargins left="0.59055118110236227" right="0.39370078740157483" top="0.74803149606299213" bottom="0.59055118110236227" header="0.31496062992125984" footer="0.31496062992125984"/>
  <pageSetup paperSize="9" scale="98" firstPageNumber="13" fitToHeight="0" orientation="portrait" blackAndWhite="1" useFirstPageNumber="1" r:id="rId1"/>
  <headerFooter>
    <oddFooter>&amp;C&amp;"-,太字"&amp;9R7-(&amp;P)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pageSetUpPr fitToPage="1"/>
  </sheetPr>
  <dimension ref="A1:AN54"/>
  <sheetViews>
    <sheetView showZeros="0" topLeftCell="B1" zoomScale="85" zoomScaleNormal="85" zoomScaleSheetLayoutView="100" workbookViewId="0">
      <selection activeCell="B6" sqref="B6"/>
    </sheetView>
  </sheetViews>
  <sheetFormatPr defaultColWidth="8.90625" defaultRowHeight="31.25" customHeight="1" outlineLevelCol="1"/>
  <cols>
    <col min="1" max="1" width="3.1796875" style="541" hidden="1" customWidth="1" outlineLevel="1"/>
    <col min="2" max="2" width="5" style="555" customWidth="1" collapsed="1"/>
    <col min="3" max="3" width="3.36328125" style="555" customWidth="1"/>
    <col min="4" max="4" width="22.36328125" style="544" customWidth="1"/>
    <col min="5" max="6" width="22.90625" style="544" customWidth="1"/>
    <col min="7" max="7" width="11.81640625" style="568" customWidth="1"/>
    <col min="8" max="9" width="5.08984375" style="545" customWidth="1"/>
    <col min="10" max="10" width="8.90625" style="546" hidden="1" customWidth="1" outlineLevel="1"/>
    <col min="11" max="30" width="5.6328125" style="546" hidden="1" customWidth="1" outlineLevel="1"/>
    <col min="31" max="31" width="8.90625" style="546" hidden="1" customWidth="1" outlineLevel="1"/>
    <col min="32" max="32" width="8.90625" style="546" customWidth="1" collapsed="1"/>
    <col min="33" max="33" width="3.36328125" style="555" customWidth="1"/>
    <col min="34" max="34" width="4" style="555" customWidth="1"/>
    <col min="35" max="35" width="22.36328125" style="544" customWidth="1"/>
    <col min="36" max="37" width="22.90625" style="544" customWidth="1"/>
    <col min="38" max="38" width="11.81640625" style="541" customWidth="1"/>
    <col min="39" max="40" width="5.08984375" style="545" customWidth="1"/>
    <col min="41" max="16384" width="8.90625" style="546"/>
  </cols>
  <sheetData>
    <row r="1" spans="1:40" ht="16.25" customHeight="1">
      <c r="A1" s="1420" t="s">
        <v>1557</v>
      </c>
      <c r="B1" s="542" t="s">
        <v>357</v>
      </c>
      <c r="C1" s="556" t="s">
        <v>1216</v>
      </c>
      <c r="D1" s="543"/>
      <c r="AG1" s="542"/>
      <c r="AH1" s="542"/>
      <c r="AI1" s="543"/>
    </row>
    <row r="2" spans="1:40" ht="16.25" customHeight="1">
      <c r="A2" s="1420"/>
      <c r="B2" s="542" t="s">
        <v>359</v>
      </c>
      <c r="C2" s="556" t="s">
        <v>1213</v>
      </c>
      <c r="D2" s="543"/>
      <c r="AG2" s="542"/>
      <c r="AH2" s="542"/>
      <c r="AI2" s="543"/>
    </row>
    <row r="3" spans="1:40" ht="16.25" customHeight="1">
      <c r="A3" s="1420"/>
      <c r="B3" s="542" t="s">
        <v>372</v>
      </c>
      <c r="C3" s="1419" t="s">
        <v>1217</v>
      </c>
      <c r="D3" s="1419"/>
      <c r="E3" s="1419"/>
      <c r="F3" s="1419"/>
      <c r="G3" s="1419"/>
      <c r="H3" s="1419"/>
      <c r="I3" s="1419"/>
      <c r="AG3" s="542"/>
      <c r="AH3" s="542"/>
      <c r="AI3" s="543"/>
    </row>
    <row r="4" spans="1:40" ht="17" customHeight="1">
      <c r="A4" s="1420"/>
      <c r="B4" s="548" t="s">
        <v>354</v>
      </c>
      <c r="C4" s="549"/>
      <c r="D4" s="548"/>
      <c r="E4" s="548"/>
      <c r="F4" s="548"/>
      <c r="G4" s="569"/>
      <c r="K4" s="546">
        <v>1</v>
      </c>
      <c r="L4" s="546">
        <v>2</v>
      </c>
      <c r="M4" s="546">
        <v>3</v>
      </c>
      <c r="N4" s="546">
        <v>4</v>
      </c>
      <c r="O4" s="546">
        <v>5</v>
      </c>
      <c r="P4" s="546">
        <v>6</v>
      </c>
      <c r="Q4" s="546">
        <v>7</v>
      </c>
      <c r="R4" s="961" t="s">
        <v>1766</v>
      </c>
      <c r="S4" s="961" t="s">
        <v>1783</v>
      </c>
      <c r="T4" s="546" t="s">
        <v>1784</v>
      </c>
      <c r="U4" s="546" t="s">
        <v>1769</v>
      </c>
      <c r="V4" s="546" t="s">
        <v>1770</v>
      </c>
      <c r="W4" s="546" t="s">
        <v>1771</v>
      </c>
      <c r="X4" s="546" t="s">
        <v>1772</v>
      </c>
      <c r="Y4" s="546" t="s">
        <v>1773</v>
      </c>
      <c r="Z4" s="546" t="s">
        <v>1774</v>
      </c>
      <c r="AA4" s="546" t="s">
        <v>1775</v>
      </c>
      <c r="AB4" s="546" t="s">
        <v>1776</v>
      </c>
      <c r="AC4" s="546" t="s">
        <v>1777</v>
      </c>
      <c r="AD4" s="546" t="s">
        <v>1778</v>
      </c>
      <c r="AE4" s="546" t="s">
        <v>360</v>
      </c>
      <c r="AG4" s="557" t="s">
        <v>1207</v>
      </c>
      <c r="AH4" s="549"/>
      <c r="AI4" s="548"/>
      <c r="AJ4" s="548"/>
      <c r="AK4" s="548"/>
      <c r="AL4" s="548"/>
    </row>
    <row r="5" spans="1:40" ht="27.65" customHeight="1">
      <c r="A5" s="547">
        <v>0</v>
      </c>
      <c r="B5" s="1417" t="s">
        <v>83</v>
      </c>
      <c r="C5" s="1418"/>
      <c r="D5" s="550" t="s">
        <v>89</v>
      </c>
      <c r="E5" s="6" t="s">
        <v>1549</v>
      </c>
      <c r="F5" s="3" t="s">
        <v>1550</v>
      </c>
      <c r="G5" s="572" t="s">
        <v>362</v>
      </c>
      <c r="H5" s="552" t="s">
        <v>363</v>
      </c>
      <c r="I5" s="553" t="s">
        <v>360</v>
      </c>
      <c r="K5" s="546" t="s">
        <v>1551</v>
      </c>
      <c r="L5" s="546" t="s">
        <v>525</v>
      </c>
      <c r="M5" s="546" t="s">
        <v>525</v>
      </c>
      <c r="N5" s="546" t="s">
        <v>525</v>
      </c>
      <c r="O5" s="546" t="s">
        <v>525</v>
      </c>
      <c r="P5" s="546" t="s">
        <v>525</v>
      </c>
      <c r="Q5" s="546" t="s">
        <v>525</v>
      </c>
      <c r="R5" s="546" t="s">
        <v>525</v>
      </c>
      <c r="S5" s="546" t="s">
        <v>525</v>
      </c>
      <c r="T5" s="546" t="s">
        <v>525</v>
      </c>
      <c r="U5" s="546" t="s">
        <v>525</v>
      </c>
      <c r="V5" s="546" t="s">
        <v>525</v>
      </c>
      <c r="W5" s="546" t="s">
        <v>525</v>
      </c>
      <c r="X5" s="546" t="s">
        <v>525</v>
      </c>
      <c r="Y5" s="546" t="s">
        <v>525</v>
      </c>
      <c r="Z5" s="546" t="s">
        <v>525</v>
      </c>
      <c r="AA5" s="546" t="s">
        <v>525</v>
      </c>
      <c r="AB5" s="546" t="s">
        <v>525</v>
      </c>
      <c r="AC5" s="546" t="s">
        <v>525</v>
      </c>
      <c r="AD5" s="546" t="s">
        <v>525</v>
      </c>
      <c r="AE5" s="546" t="s">
        <v>1551</v>
      </c>
      <c r="AG5" s="1417" t="s">
        <v>83</v>
      </c>
      <c r="AH5" s="1418"/>
      <c r="AI5" s="550" t="s">
        <v>89</v>
      </c>
      <c r="AJ5" s="551" t="s">
        <v>355</v>
      </c>
      <c r="AK5" s="550" t="s">
        <v>356</v>
      </c>
      <c r="AL5" s="551" t="s">
        <v>362</v>
      </c>
      <c r="AM5" s="552" t="s">
        <v>363</v>
      </c>
      <c r="AN5" s="553" t="s">
        <v>360</v>
      </c>
    </row>
    <row r="6" spans="1:40" ht="31.25" customHeight="1">
      <c r="A6" s="547">
        <f>IF(J6=0,0,SUM(J$6:J6))</f>
        <v>0</v>
      </c>
      <c r="B6" s="537"/>
      <c r="C6" s="538"/>
      <c r="D6" s="540" t="str">
        <f>IFERROR(INDEX('4結果表'!$Q$13:$R$160,MATCH('4特記事項B'!B6&amp;'4特記事項B'!C6,'4結果表'!$Q$13:$Q$160,0),2),"")</f>
        <v/>
      </c>
      <c r="E6" s="1545"/>
      <c r="F6" s="355"/>
      <c r="G6" s="570"/>
      <c r="H6" s="480" t="s">
        <v>506</v>
      </c>
      <c r="I6" s="481" t="s">
        <v>506</v>
      </c>
      <c r="J6" s="960">
        <f>IF(OR(H6="☑",E6=""),0,1)</f>
        <v>0</v>
      </c>
      <c r="K6" s="554" t="str">
        <f>IF(AND($B6=K$4,$I6="☐"),K5&amp;$B6&amp;$C6&amp;$E6&amp;"　",K5)</f>
        <v>　</v>
      </c>
      <c r="L6" s="554" t="str">
        <f t="shared" ref="L6:O6" si="0">IF(AND($B6=L$4,$I6="☐"),L5&amp;$B6&amp;$C6&amp;$E6&amp;"　",L5)</f>
        <v>　</v>
      </c>
      <c r="M6" s="554" t="str">
        <f>IF(AND($B6=M$4,$I6="☐"),M5&amp;$B6&amp;$C6&amp;$E6&amp;"　",M5)</f>
        <v>　</v>
      </c>
      <c r="N6" s="554" t="str">
        <f t="shared" si="0"/>
        <v>　</v>
      </c>
      <c r="O6" s="554" t="str">
        <f t="shared" si="0"/>
        <v>　</v>
      </c>
      <c r="P6" s="554" t="str">
        <f t="shared" ref="P6:AD21" si="1">IF(AND($B6=P$4,$I6="☐"),P5&amp;$B6&amp;$C6&amp;$E6&amp;"　",P5)</f>
        <v>　</v>
      </c>
      <c r="Q6" s="554" t="str">
        <f t="shared" si="1"/>
        <v>　</v>
      </c>
      <c r="R6" s="554" t="str">
        <f>IF(AND($B6=R$4,$I6="☐"),R5&amp;$B6&amp;$C6&amp;$E6&amp;"　",R5)</f>
        <v>　</v>
      </c>
      <c r="S6" s="554" t="str">
        <f>IF(AND($B6=S$4,$I6="☐"),S5&amp;$B6&amp;$C6&amp;$E6&amp;"　",S5)</f>
        <v>　</v>
      </c>
      <c r="T6" s="554" t="str">
        <f t="shared" si="1"/>
        <v>　</v>
      </c>
      <c r="U6" s="554" t="str">
        <f t="shared" si="1"/>
        <v>　</v>
      </c>
      <c r="V6" s="554" t="str">
        <f t="shared" si="1"/>
        <v>　</v>
      </c>
      <c r="W6" s="554" t="str">
        <f t="shared" si="1"/>
        <v>　</v>
      </c>
      <c r="X6" s="554" t="str">
        <f t="shared" si="1"/>
        <v>　</v>
      </c>
      <c r="Y6" s="554" t="str">
        <f t="shared" si="1"/>
        <v>　</v>
      </c>
      <c r="Z6" s="554" t="str">
        <f t="shared" si="1"/>
        <v>　</v>
      </c>
      <c r="AA6" s="554" t="str">
        <f t="shared" si="1"/>
        <v>　</v>
      </c>
      <c r="AB6" s="554" t="str">
        <f t="shared" si="1"/>
        <v>　</v>
      </c>
      <c r="AC6" s="554" t="str">
        <f t="shared" si="1"/>
        <v>　</v>
      </c>
      <c r="AD6" s="554" t="str">
        <f t="shared" si="1"/>
        <v>　</v>
      </c>
      <c r="AE6" s="554" t="str">
        <f t="shared" ref="AE6:AE53" si="2">IF(OR(B6="",$I6="☑"),AE5&amp;$B6&amp;$C6&amp;$E6&amp;"　",AE5)</f>
        <v>　　</v>
      </c>
      <c r="AF6" s="554"/>
      <c r="AG6" s="560">
        <v>4</v>
      </c>
      <c r="AH6" s="561" t="s">
        <v>1168</v>
      </c>
      <c r="AI6" s="566" t="str">
        <f>IFERROR(VLOOKUP(AG6&amp;AH6,'4結果表'!Q:R,2,FALSE),"")</f>
        <v>令第112条第11項から第13項に規定する区画の状況</v>
      </c>
      <c r="AJ6" s="562" t="s">
        <v>1208</v>
      </c>
      <c r="AK6" s="562" t="s">
        <v>1209</v>
      </c>
      <c r="AL6" s="563" t="s">
        <v>439</v>
      </c>
      <c r="AM6" s="564" t="s">
        <v>507</v>
      </c>
      <c r="AN6" s="565" t="s">
        <v>506</v>
      </c>
    </row>
    <row r="7" spans="1:40" ht="31.25" customHeight="1">
      <c r="A7" s="547">
        <f>IF(J7=0,0,SUM(J$6:J7))</f>
        <v>0</v>
      </c>
      <c r="B7" s="537"/>
      <c r="C7" s="538"/>
      <c r="D7" s="540" t="str">
        <f>IFERROR(INDEX('4結果表'!$Q$13:$R$160,MATCH('4特記事項B'!B7&amp;'4特記事項B'!C7,'4結果表'!$Q$13:$Q$160,0),2),"")</f>
        <v/>
      </c>
      <c r="E7" s="1546"/>
      <c r="F7" s="355"/>
      <c r="G7" s="570"/>
      <c r="H7" s="480" t="s">
        <v>506</v>
      </c>
      <c r="I7" s="481" t="s">
        <v>506</v>
      </c>
      <c r="J7" s="546">
        <f t="shared" ref="J7:J53" si="3">IF(OR(H7="☑",E7=""),0,1)</f>
        <v>0</v>
      </c>
      <c r="K7" s="554" t="str">
        <f>IF(AND($B7=K$4,$I7="☐"),K6&amp;$B7&amp;$C7&amp;$E7&amp;"　",K6)</f>
        <v>　</v>
      </c>
      <c r="L7" s="554" t="str">
        <f t="shared" ref="L7:L53" si="4">IF(AND($B7=L$4,$I7="☐"),L6&amp;$B7&amp;$C7&amp;$E7&amp;"　",L6)</f>
        <v>　</v>
      </c>
      <c r="M7" s="554" t="str">
        <f t="shared" ref="M7:M53" si="5">IF(AND($B7=M$4,$I7="☐"),M6&amp;$B7&amp;$C7&amp;$E7&amp;"　",M6)</f>
        <v>　</v>
      </c>
      <c r="N7" s="554" t="str">
        <f t="shared" ref="N7:N53" si="6">IF(AND($B7=N$4,$I7="☐"),N6&amp;$B7&amp;$C7&amp;$E7&amp;"　",N6)</f>
        <v>　</v>
      </c>
      <c r="O7" s="554" t="str">
        <f t="shared" ref="O7:AC53" si="7">IF(AND($B7=O$4,$I7="☐"),O6&amp;$B7&amp;$C7&amp;$E7&amp;"　",O6)</f>
        <v>　</v>
      </c>
      <c r="P7" s="554" t="str">
        <f t="shared" si="7"/>
        <v>　</v>
      </c>
      <c r="Q7" s="554" t="str">
        <f t="shared" si="7"/>
        <v>　</v>
      </c>
      <c r="R7" s="554" t="str">
        <f>IF(AND($B7=R$4,$I7="☐"),R6&amp;$B7&amp;$C7&amp;$E7&amp;"　",R6)</f>
        <v>　</v>
      </c>
      <c r="S7" s="554" t="str">
        <f t="shared" si="7"/>
        <v>　</v>
      </c>
      <c r="T7" s="554" t="str">
        <f t="shared" si="7"/>
        <v>　</v>
      </c>
      <c r="U7" s="554" t="str">
        <f t="shared" si="7"/>
        <v>　</v>
      </c>
      <c r="V7" s="554" t="str">
        <f t="shared" si="7"/>
        <v>　</v>
      </c>
      <c r="W7" s="554" t="str">
        <f t="shared" si="7"/>
        <v>　</v>
      </c>
      <c r="X7" s="554" t="str">
        <f t="shared" si="7"/>
        <v>　</v>
      </c>
      <c r="Y7" s="554" t="str">
        <f t="shared" si="7"/>
        <v>　</v>
      </c>
      <c r="Z7" s="554" t="str">
        <f t="shared" si="7"/>
        <v>　</v>
      </c>
      <c r="AA7" s="554" t="str">
        <f t="shared" si="7"/>
        <v>　</v>
      </c>
      <c r="AB7" s="554" t="str">
        <f t="shared" si="7"/>
        <v>　</v>
      </c>
      <c r="AC7" s="554" t="str">
        <f t="shared" si="7"/>
        <v>　</v>
      </c>
      <c r="AD7" s="554" t="str">
        <f t="shared" si="1"/>
        <v>　</v>
      </c>
      <c r="AE7" s="554" t="str">
        <f t="shared" si="2"/>
        <v>　　　</v>
      </c>
      <c r="AF7" s="554"/>
      <c r="AG7" s="560">
        <v>4</v>
      </c>
      <c r="AH7" s="561" t="s">
        <v>1168</v>
      </c>
      <c r="AI7" s="566" t="str">
        <f>IFERROR(VLOOKUP(AG7&amp;AH7,'4結果表'!Q:R,2,FALSE),"")</f>
        <v>令第112条第11項から第13項に規定する区画の状況</v>
      </c>
      <c r="AJ7" s="562" t="s">
        <v>1205</v>
      </c>
      <c r="AK7" s="562" t="s">
        <v>1215</v>
      </c>
      <c r="AL7" s="563" t="s">
        <v>1206</v>
      </c>
      <c r="AM7" s="564" t="s">
        <v>506</v>
      </c>
      <c r="AN7" s="565" t="s">
        <v>506</v>
      </c>
    </row>
    <row r="8" spans="1:40" ht="31.25" customHeight="1">
      <c r="A8" s="547">
        <f>IF(J8=0,0,SUM(J$6:J8))</f>
        <v>0</v>
      </c>
      <c r="B8" s="537"/>
      <c r="C8" s="538"/>
      <c r="D8" s="540" t="str">
        <f>IFERROR(INDEX('4結果表'!$Q$13:$R$160,MATCH('4特記事項B'!B8&amp;'4特記事項B'!C8,'4結果表'!$Q$13:$Q$160,0),2),"")</f>
        <v/>
      </c>
      <c r="E8" s="1546"/>
      <c r="F8" s="355"/>
      <c r="G8" s="570"/>
      <c r="H8" s="480" t="s">
        <v>506</v>
      </c>
      <c r="I8" s="481" t="s">
        <v>506</v>
      </c>
      <c r="J8" s="546">
        <f t="shared" si="3"/>
        <v>0</v>
      </c>
      <c r="K8" s="554" t="str">
        <f>IF(AND($B8=K$4,$I8="☐"),K7&amp;$B8&amp;$C8&amp;$E8&amp;"　",K7)</f>
        <v>　</v>
      </c>
      <c r="L8" s="554" t="str">
        <f t="shared" si="4"/>
        <v>　</v>
      </c>
      <c r="M8" s="554" t="str">
        <f>IF(AND($B8=M$4,$I8="☐"),M7&amp;$B8&amp;$C8&amp;$E8&amp;"　",M7)</f>
        <v>　</v>
      </c>
      <c r="N8" s="554" t="str">
        <f t="shared" si="6"/>
        <v>　</v>
      </c>
      <c r="O8" s="554" t="str">
        <f t="shared" si="7"/>
        <v>　</v>
      </c>
      <c r="P8" s="554" t="str">
        <f t="shared" si="7"/>
        <v>　</v>
      </c>
      <c r="Q8" s="554" t="str">
        <f t="shared" si="7"/>
        <v>　</v>
      </c>
      <c r="R8" s="554" t="str">
        <f t="shared" si="7"/>
        <v>　</v>
      </c>
      <c r="S8" s="554" t="str">
        <f t="shared" si="7"/>
        <v>　</v>
      </c>
      <c r="T8" s="554" t="str">
        <f t="shared" si="7"/>
        <v>　</v>
      </c>
      <c r="U8" s="554" t="str">
        <f t="shared" si="7"/>
        <v>　</v>
      </c>
      <c r="V8" s="554" t="str">
        <f t="shared" si="7"/>
        <v>　</v>
      </c>
      <c r="W8" s="554" t="str">
        <f t="shared" si="7"/>
        <v>　</v>
      </c>
      <c r="X8" s="554" t="str">
        <f t="shared" si="7"/>
        <v>　</v>
      </c>
      <c r="Y8" s="554" t="str">
        <f t="shared" si="7"/>
        <v>　</v>
      </c>
      <c r="Z8" s="554" t="str">
        <f t="shared" si="7"/>
        <v>　</v>
      </c>
      <c r="AA8" s="554" t="str">
        <f t="shared" si="7"/>
        <v>　</v>
      </c>
      <c r="AB8" s="554" t="str">
        <f t="shared" si="7"/>
        <v>　</v>
      </c>
      <c r="AC8" s="554" t="str">
        <f t="shared" si="7"/>
        <v>　</v>
      </c>
      <c r="AD8" s="554" t="str">
        <f t="shared" si="1"/>
        <v>　</v>
      </c>
      <c r="AE8" s="554" t="str">
        <f t="shared" si="2"/>
        <v>　　　　</v>
      </c>
      <c r="AF8" s="554"/>
      <c r="AG8" s="560"/>
      <c r="AH8" s="561"/>
      <c r="AI8" s="566" t="str">
        <f>IFERROR(VLOOKUP(AG8&amp;AH8,'4結果表'!Q:R,2,FALSE),"")</f>
        <v/>
      </c>
      <c r="AJ8" s="562" t="s">
        <v>1214</v>
      </c>
      <c r="AK8" s="562" t="s">
        <v>1224</v>
      </c>
      <c r="AL8" s="563" t="s">
        <v>439</v>
      </c>
      <c r="AM8" s="564" t="s">
        <v>507</v>
      </c>
      <c r="AN8" s="565" t="s">
        <v>506</v>
      </c>
    </row>
    <row r="9" spans="1:40" ht="31.25" customHeight="1">
      <c r="A9" s="547">
        <f>IF(J9=0,0,SUM(J$6:J9))</f>
        <v>0</v>
      </c>
      <c r="B9" s="537"/>
      <c r="C9" s="538"/>
      <c r="D9" s="540" t="str">
        <f>IFERROR(INDEX('4結果表'!$Q$13:$R$160,MATCH('4特記事項B'!B9&amp;'4特記事項B'!C9,'4結果表'!$Q$13:$Q$160,0),2),"")</f>
        <v/>
      </c>
      <c r="E9" s="1546"/>
      <c r="F9" s="355"/>
      <c r="G9" s="570"/>
      <c r="H9" s="480" t="s">
        <v>506</v>
      </c>
      <c r="I9" s="481" t="s">
        <v>506</v>
      </c>
      <c r="J9" s="546">
        <f t="shared" si="3"/>
        <v>0</v>
      </c>
      <c r="K9" s="554" t="str">
        <f t="shared" ref="K9:K53" si="8">IF(AND($B9=K$4,$I9="☐"),K8&amp;$B9&amp;$C9&amp;$E9&amp;"　",K8)</f>
        <v>　</v>
      </c>
      <c r="L9" s="554" t="str">
        <f t="shared" si="4"/>
        <v>　</v>
      </c>
      <c r="M9" s="554" t="str">
        <f t="shared" si="5"/>
        <v>　</v>
      </c>
      <c r="N9" s="554" t="str">
        <f t="shared" si="6"/>
        <v>　</v>
      </c>
      <c r="O9" s="554" t="str">
        <f t="shared" si="7"/>
        <v>　</v>
      </c>
      <c r="P9" s="554" t="str">
        <f t="shared" si="7"/>
        <v>　</v>
      </c>
      <c r="Q9" s="554" t="str">
        <f t="shared" si="7"/>
        <v>　</v>
      </c>
      <c r="R9" s="554" t="str">
        <f t="shared" si="7"/>
        <v>　</v>
      </c>
      <c r="S9" s="554" t="str">
        <f t="shared" si="7"/>
        <v>　</v>
      </c>
      <c r="T9" s="554" t="str">
        <f t="shared" si="7"/>
        <v>　</v>
      </c>
      <c r="U9" s="554" t="str">
        <f t="shared" si="7"/>
        <v>　</v>
      </c>
      <c r="V9" s="554" t="str">
        <f t="shared" si="7"/>
        <v>　</v>
      </c>
      <c r="W9" s="554" t="str">
        <f t="shared" si="7"/>
        <v>　</v>
      </c>
      <c r="X9" s="554" t="str">
        <f t="shared" si="7"/>
        <v>　</v>
      </c>
      <c r="Y9" s="554" t="str">
        <f t="shared" si="7"/>
        <v>　</v>
      </c>
      <c r="Z9" s="554" t="str">
        <f t="shared" si="7"/>
        <v>　</v>
      </c>
      <c r="AA9" s="554" t="str">
        <f t="shared" si="7"/>
        <v>　</v>
      </c>
      <c r="AB9" s="554" t="str">
        <f t="shared" si="7"/>
        <v>　</v>
      </c>
      <c r="AC9" s="554" t="str">
        <f t="shared" si="7"/>
        <v>　</v>
      </c>
      <c r="AD9" s="554" t="str">
        <f t="shared" si="1"/>
        <v>　</v>
      </c>
      <c r="AE9" s="554" t="str">
        <f t="shared" si="2"/>
        <v>　　　　　</v>
      </c>
      <c r="AF9" s="554"/>
      <c r="AG9" s="560"/>
      <c r="AH9" s="561"/>
      <c r="AI9" s="566" t="str">
        <f>IFERROR(VLOOKUP(AG9&amp;AH9,'4結果表'!Q:R,2,FALSE),"")</f>
        <v/>
      </c>
      <c r="AJ9" s="562"/>
      <c r="AK9" s="562"/>
      <c r="AL9" s="563"/>
      <c r="AM9" s="564" t="s">
        <v>506</v>
      </c>
      <c r="AN9" s="565" t="s">
        <v>506</v>
      </c>
    </row>
    <row r="10" spans="1:40" ht="31.25" customHeight="1">
      <c r="A10" s="547">
        <f>IF(J10=0,0,SUM(J$6:J10))</f>
        <v>0</v>
      </c>
      <c r="B10" s="537"/>
      <c r="C10" s="538"/>
      <c r="D10" s="540" t="str">
        <f>IFERROR(INDEX('4結果表'!$Q$13:$R$160,MATCH('4特記事項B'!B10&amp;'4特記事項B'!C10,'4結果表'!$Q$13:$Q$160,0),2),"")</f>
        <v/>
      </c>
      <c r="E10" s="1546"/>
      <c r="F10" s="355"/>
      <c r="G10" s="570"/>
      <c r="H10" s="480" t="s">
        <v>506</v>
      </c>
      <c r="I10" s="481" t="s">
        <v>506</v>
      </c>
      <c r="J10" s="546">
        <f t="shared" si="3"/>
        <v>0</v>
      </c>
      <c r="K10" s="554" t="str">
        <f t="shared" si="8"/>
        <v>　</v>
      </c>
      <c r="L10" s="554" t="str">
        <f t="shared" si="4"/>
        <v>　</v>
      </c>
      <c r="M10" s="554" t="str">
        <f t="shared" si="5"/>
        <v>　</v>
      </c>
      <c r="N10" s="554" t="str">
        <f t="shared" si="6"/>
        <v>　</v>
      </c>
      <c r="O10" s="554" t="str">
        <f t="shared" si="7"/>
        <v>　</v>
      </c>
      <c r="P10" s="554" t="str">
        <f t="shared" si="7"/>
        <v>　</v>
      </c>
      <c r="Q10" s="554" t="str">
        <f t="shared" si="7"/>
        <v>　</v>
      </c>
      <c r="R10" s="554" t="str">
        <f t="shared" si="7"/>
        <v>　</v>
      </c>
      <c r="S10" s="554" t="str">
        <f t="shared" si="7"/>
        <v>　</v>
      </c>
      <c r="T10" s="554" t="str">
        <f t="shared" si="7"/>
        <v>　</v>
      </c>
      <c r="U10" s="554" t="str">
        <f t="shared" si="7"/>
        <v>　</v>
      </c>
      <c r="V10" s="554" t="str">
        <f t="shared" si="7"/>
        <v>　</v>
      </c>
      <c r="W10" s="554" t="str">
        <f t="shared" si="7"/>
        <v>　</v>
      </c>
      <c r="X10" s="554" t="str">
        <f t="shared" si="7"/>
        <v>　</v>
      </c>
      <c r="Y10" s="554" t="str">
        <f t="shared" si="7"/>
        <v>　</v>
      </c>
      <c r="Z10" s="554" t="str">
        <f t="shared" si="7"/>
        <v>　</v>
      </c>
      <c r="AA10" s="554" t="str">
        <f t="shared" si="7"/>
        <v>　</v>
      </c>
      <c r="AB10" s="554" t="str">
        <f t="shared" si="7"/>
        <v>　</v>
      </c>
      <c r="AC10" s="554" t="str">
        <f t="shared" si="7"/>
        <v>　</v>
      </c>
      <c r="AD10" s="554" t="str">
        <f t="shared" si="1"/>
        <v>　</v>
      </c>
      <c r="AE10" s="554" t="str">
        <f t="shared" si="2"/>
        <v>　　　　　　</v>
      </c>
      <c r="AF10" s="554"/>
      <c r="AG10" s="560"/>
      <c r="AH10" s="561"/>
      <c r="AI10" s="566" t="str">
        <f>IFERROR(VLOOKUP(AG10&amp;AH10,'4結果表'!Q:R,2,FALSE),"")</f>
        <v/>
      </c>
      <c r="AJ10" s="562"/>
      <c r="AK10" s="562"/>
      <c r="AL10" s="563"/>
      <c r="AM10" s="564" t="s">
        <v>506</v>
      </c>
      <c r="AN10" s="565" t="s">
        <v>506</v>
      </c>
    </row>
    <row r="11" spans="1:40" ht="31.25" customHeight="1">
      <c r="A11" s="547">
        <f>IF(J11=0,0,SUM(J$6:J11))</f>
        <v>0</v>
      </c>
      <c r="B11" s="537"/>
      <c r="C11" s="538"/>
      <c r="D11" s="540" t="str">
        <f>IFERROR(INDEX('4結果表'!$Q$13:$R$160,MATCH('4特記事項B'!B11&amp;'4特記事項B'!C11,'4結果表'!$Q$13:$Q$160,0),2),"")</f>
        <v/>
      </c>
      <c r="E11" s="1546"/>
      <c r="F11" s="355"/>
      <c r="G11" s="570"/>
      <c r="H11" s="480" t="s">
        <v>506</v>
      </c>
      <c r="I11" s="481" t="s">
        <v>506</v>
      </c>
      <c r="J11" s="546">
        <f t="shared" si="3"/>
        <v>0</v>
      </c>
      <c r="K11" s="554" t="str">
        <f t="shared" si="8"/>
        <v>　</v>
      </c>
      <c r="L11" s="554" t="str">
        <f t="shared" si="4"/>
        <v>　</v>
      </c>
      <c r="M11" s="554" t="str">
        <f t="shared" si="5"/>
        <v>　</v>
      </c>
      <c r="N11" s="554" t="str">
        <f t="shared" si="6"/>
        <v>　</v>
      </c>
      <c r="O11" s="554" t="str">
        <f t="shared" si="7"/>
        <v>　</v>
      </c>
      <c r="P11" s="554" t="str">
        <f t="shared" si="7"/>
        <v>　</v>
      </c>
      <c r="Q11" s="554" t="str">
        <f t="shared" si="7"/>
        <v>　</v>
      </c>
      <c r="R11" s="554" t="str">
        <f t="shared" si="7"/>
        <v>　</v>
      </c>
      <c r="S11" s="554" t="str">
        <f t="shared" si="7"/>
        <v>　</v>
      </c>
      <c r="T11" s="554" t="str">
        <f t="shared" si="7"/>
        <v>　</v>
      </c>
      <c r="U11" s="554" t="str">
        <f t="shared" si="7"/>
        <v>　</v>
      </c>
      <c r="V11" s="554" t="str">
        <f t="shared" si="7"/>
        <v>　</v>
      </c>
      <c r="W11" s="554" t="str">
        <f t="shared" si="7"/>
        <v>　</v>
      </c>
      <c r="X11" s="554" t="str">
        <f t="shared" si="7"/>
        <v>　</v>
      </c>
      <c r="Y11" s="554" t="str">
        <f t="shared" si="7"/>
        <v>　</v>
      </c>
      <c r="Z11" s="554" t="str">
        <f t="shared" si="7"/>
        <v>　</v>
      </c>
      <c r="AA11" s="554" t="str">
        <f t="shared" si="7"/>
        <v>　</v>
      </c>
      <c r="AB11" s="554" t="str">
        <f t="shared" si="7"/>
        <v>　</v>
      </c>
      <c r="AC11" s="554" t="str">
        <f t="shared" si="7"/>
        <v>　</v>
      </c>
      <c r="AD11" s="554" t="str">
        <f t="shared" si="1"/>
        <v>　</v>
      </c>
      <c r="AE11" s="554" t="str">
        <f t="shared" si="2"/>
        <v>　　　　　　　</v>
      </c>
      <c r="AF11" s="554"/>
      <c r="AG11" s="560"/>
      <c r="AH11" s="561"/>
      <c r="AI11" s="566" t="str">
        <f>IFERROR(VLOOKUP(AG11&amp;AH11,'4結果表'!Q:R,2,FALSE),"")</f>
        <v/>
      </c>
      <c r="AJ11" s="562"/>
      <c r="AK11" s="562"/>
      <c r="AL11" s="563"/>
      <c r="AM11" s="564" t="s">
        <v>506</v>
      </c>
      <c r="AN11" s="565" t="s">
        <v>506</v>
      </c>
    </row>
    <row r="12" spans="1:40" ht="31.25" customHeight="1">
      <c r="A12" s="547">
        <f>IF(J12=0,0,SUM(J$6:J12))</f>
        <v>0</v>
      </c>
      <c r="B12" s="537"/>
      <c r="C12" s="538"/>
      <c r="D12" s="540" t="str">
        <f>IFERROR(INDEX('4結果表'!$Q$13:$R$160,MATCH('4特記事項B'!B12&amp;'4特記事項B'!C12,'4結果表'!$Q$13:$Q$160,0),2),"")</f>
        <v/>
      </c>
      <c r="E12" s="1546"/>
      <c r="F12" s="355"/>
      <c r="G12" s="570"/>
      <c r="H12" s="480" t="s">
        <v>506</v>
      </c>
      <c r="I12" s="481" t="s">
        <v>506</v>
      </c>
      <c r="J12" s="546">
        <f t="shared" si="3"/>
        <v>0</v>
      </c>
      <c r="K12" s="554" t="str">
        <f t="shared" si="8"/>
        <v>　</v>
      </c>
      <c r="L12" s="554" t="str">
        <f t="shared" si="4"/>
        <v>　</v>
      </c>
      <c r="M12" s="554" t="str">
        <f t="shared" si="5"/>
        <v>　</v>
      </c>
      <c r="N12" s="554" t="str">
        <f t="shared" si="6"/>
        <v>　</v>
      </c>
      <c r="O12" s="554" t="str">
        <f t="shared" si="7"/>
        <v>　</v>
      </c>
      <c r="P12" s="554" t="str">
        <f t="shared" si="7"/>
        <v>　</v>
      </c>
      <c r="Q12" s="554" t="str">
        <f t="shared" si="7"/>
        <v>　</v>
      </c>
      <c r="R12" s="554" t="str">
        <f t="shared" si="7"/>
        <v>　</v>
      </c>
      <c r="S12" s="554" t="str">
        <f t="shared" si="7"/>
        <v>　</v>
      </c>
      <c r="T12" s="554" t="str">
        <f t="shared" si="7"/>
        <v>　</v>
      </c>
      <c r="U12" s="554" t="str">
        <f t="shared" si="7"/>
        <v>　</v>
      </c>
      <c r="V12" s="554" t="str">
        <f t="shared" si="7"/>
        <v>　</v>
      </c>
      <c r="W12" s="554" t="str">
        <f t="shared" si="7"/>
        <v>　</v>
      </c>
      <c r="X12" s="554" t="str">
        <f t="shared" si="7"/>
        <v>　</v>
      </c>
      <c r="Y12" s="554" t="str">
        <f t="shared" si="7"/>
        <v>　</v>
      </c>
      <c r="Z12" s="554" t="str">
        <f t="shared" si="7"/>
        <v>　</v>
      </c>
      <c r="AA12" s="554" t="str">
        <f t="shared" si="7"/>
        <v>　</v>
      </c>
      <c r="AB12" s="554" t="str">
        <f t="shared" si="7"/>
        <v>　</v>
      </c>
      <c r="AC12" s="554" t="str">
        <f t="shared" si="7"/>
        <v>　</v>
      </c>
      <c r="AD12" s="554" t="str">
        <f t="shared" si="1"/>
        <v>　</v>
      </c>
      <c r="AE12" s="554" t="str">
        <f>IF(OR(B12="",$I12="☑"),AE11&amp;$B12&amp;$C12&amp;$E12&amp;"　",AE11)</f>
        <v>　　　　　　　　</v>
      </c>
      <c r="AF12" s="554"/>
      <c r="AG12" s="560"/>
      <c r="AH12" s="561"/>
      <c r="AI12" s="566" t="str">
        <f>IFERROR(VLOOKUP(AG12&amp;AH12,'4結果表'!Q:R,2,FALSE),"")</f>
        <v/>
      </c>
      <c r="AJ12" s="562"/>
      <c r="AK12" s="562"/>
      <c r="AL12" s="563"/>
      <c r="AM12" s="564" t="s">
        <v>506</v>
      </c>
      <c r="AN12" s="565" t="s">
        <v>506</v>
      </c>
    </row>
    <row r="13" spans="1:40" ht="31.25" customHeight="1">
      <c r="A13" s="547">
        <f>IF(J13=0,0,SUM(J$6:J13))</f>
        <v>0</v>
      </c>
      <c r="B13" s="537"/>
      <c r="C13" s="538"/>
      <c r="D13" s="540" t="str">
        <f>IFERROR(INDEX('4結果表'!$Q$13:$R$160,MATCH('4特記事項B'!B13&amp;'4特記事項B'!C13,'4結果表'!$Q$13:$Q$160,0),2),"")</f>
        <v/>
      </c>
      <c r="E13" s="355"/>
      <c r="F13" s="355"/>
      <c r="G13" s="570"/>
      <c r="H13" s="480" t="s">
        <v>506</v>
      </c>
      <c r="I13" s="481" t="s">
        <v>506</v>
      </c>
      <c r="J13" s="546">
        <f t="shared" si="3"/>
        <v>0</v>
      </c>
      <c r="K13" s="554" t="str">
        <f t="shared" si="8"/>
        <v>　</v>
      </c>
      <c r="L13" s="554" t="str">
        <f t="shared" si="4"/>
        <v>　</v>
      </c>
      <c r="M13" s="554" t="str">
        <f t="shared" si="5"/>
        <v>　</v>
      </c>
      <c r="N13" s="554" t="str">
        <f t="shared" si="6"/>
        <v>　</v>
      </c>
      <c r="O13" s="554" t="str">
        <f t="shared" si="7"/>
        <v>　</v>
      </c>
      <c r="P13" s="554" t="str">
        <f t="shared" si="7"/>
        <v>　</v>
      </c>
      <c r="Q13" s="554" t="str">
        <f t="shared" si="7"/>
        <v>　</v>
      </c>
      <c r="R13" s="554" t="str">
        <f t="shared" si="7"/>
        <v>　</v>
      </c>
      <c r="S13" s="554" t="str">
        <f t="shared" si="7"/>
        <v>　</v>
      </c>
      <c r="T13" s="554" t="str">
        <f t="shared" si="7"/>
        <v>　</v>
      </c>
      <c r="U13" s="554" t="str">
        <f t="shared" si="7"/>
        <v>　</v>
      </c>
      <c r="V13" s="554" t="str">
        <f t="shared" si="7"/>
        <v>　</v>
      </c>
      <c r="W13" s="554" t="str">
        <f t="shared" si="7"/>
        <v>　</v>
      </c>
      <c r="X13" s="554" t="str">
        <f t="shared" si="7"/>
        <v>　</v>
      </c>
      <c r="Y13" s="554" t="str">
        <f t="shared" si="7"/>
        <v>　</v>
      </c>
      <c r="Z13" s="554" t="str">
        <f t="shared" si="7"/>
        <v>　</v>
      </c>
      <c r="AA13" s="554" t="str">
        <f t="shared" si="7"/>
        <v>　</v>
      </c>
      <c r="AB13" s="554" t="str">
        <f t="shared" si="7"/>
        <v>　</v>
      </c>
      <c r="AC13" s="554" t="str">
        <f t="shared" si="7"/>
        <v>　</v>
      </c>
      <c r="AD13" s="554" t="str">
        <f t="shared" si="1"/>
        <v>　</v>
      </c>
      <c r="AE13" s="554" t="str">
        <f t="shared" si="2"/>
        <v>　　　　　　　　　</v>
      </c>
      <c r="AF13" s="554"/>
      <c r="AG13" s="560"/>
      <c r="AH13" s="561"/>
      <c r="AI13" s="566" t="str">
        <f>IFERROR(VLOOKUP(AG13&amp;AH13,'4結果表'!Q:R,2,FALSE),"")</f>
        <v/>
      </c>
      <c r="AJ13" s="562"/>
      <c r="AK13" s="562"/>
      <c r="AL13" s="563"/>
      <c r="AM13" s="564" t="s">
        <v>506</v>
      </c>
      <c r="AN13" s="565" t="s">
        <v>506</v>
      </c>
    </row>
    <row r="14" spans="1:40" ht="31.25" customHeight="1">
      <c r="A14" s="547">
        <f>IF(J14=0,0,SUM(J$6:J14))</f>
        <v>0</v>
      </c>
      <c r="B14" s="537"/>
      <c r="C14" s="538"/>
      <c r="D14" s="540" t="str">
        <f>IFERROR(INDEX('4結果表'!$Q$13:$R$160,MATCH('4特記事項B'!B14&amp;'4特記事項B'!C14,'4結果表'!$Q$13:$Q$160,0),2),"")</f>
        <v/>
      </c>
      <c r="E14" s="355"/>
      <c r="F14" s="355"/>
      <c r="G14" s="570"/>
      <c r="H14" s="480" t="s">
        <v>506</v>
      </c>
      <c r="I14" s="481" t="s">
        <v>506</v>
      </c>
      <c r="J14" s="546">
        <f t="shared" si="3"/>
        <v>0</v>
      </c>
      <c r="K14" s="554" t="str">
        <f t="shared" si="8"/>
        <v>　</v>
      </c>
      <c r="L14" s="554" t="str">
        <f t="shared" si="4"/>
        <v>　</v>
      </c>
      <c r="M14" s="554" t="str">
        <f t="shared" si="5"/>
        <v>　</v>
      </c>
      <c r="N14" s="554" t="str">
        <f t="shared" si="6"/>
        <v>　</v>
      </c>
      <c r="O14" s="554" t="str">
        <f t="shared" si="7"/>
        <v>　</v>
      </c>
      <c r="P14" s="554" t="str">
        <f t="shared" si="7"/>
        <v>　</v>
      </c>
      <c r="Q14" s="554" t="str">
        <f t="shared" si="7"/>
        <v>　</v>
      </c>
      <c r="R14" s="554" t="str">
        <f t="shared" si="7"/>
        <v>　</v>
      </c>
      <c r="S14" s="554" t="str">
        <f t="shared" si="7"/>
        <v>　</v>
      </c>
      <c r="T14" s="554" t="str">
        <f t="shared" si="7"/>
        <v>　</v>
      </c>
      <c r="U14" s="554" t="str">
        <f t="shared" si="7"/>
        <v>　</v>
      </c>
      <c r="V14" s="554" t="str">
        <f t="shared" si="7"/>
        <v>　</v>
      </c>
      <c r="W14" s="554" t="str">
        <f t="shared" si="7"/>
        <v>　</v>
      </c>
      <c r="X14" s="554" t="str">
        <f t="shared" si="7"/>
        <v>　</v>
      </c>
      <c r="Y14" s="554" t="str">
        <f t="shared" si="7"/>
        <v>　</v>
      </c>
      <c r="Z14" s="554" t="str">
        <f t="shared" si="7"/>
        <v>　</v>
      </c>
      <c r="AA14" s="554" t="str">
        <f t="shared" si="7"/>
        <v>　</v>
      </c>
      <c r="AB14" s="554" t="str">
        <f t="shared" si="7"/>
        <v>　</v>
      </c>
      <c r="AC14" s="554" t="str">
        <f t="shared" si="7"/>
        <v>　</v>
      </c>
      <c r="AD14" s="554" t="str">
        <f t="shared" si="1"/>
        <v>　</v>
      </c>
      <c r="AE14" s="554" t="str">
        <f t="shared" si="2"/>
        <v>　　　　　　　　　　</v>
      </c>
      <c r="AF14" s="554"/>
      <c r="AG14" s="560"/>
      <c r="AH14" s="561"/>
      <c r="AI14" s="566" t="str">
        <f>IFERROR(VLOOKUP(AG14&amp;AH14,'4結果表'!Q:R,2,FALSE),"")</f>
        <v/>
      </c>
      <c r="AJ14" s="562"/>
      <c r="AK14" s="562"/>
      <c r="AL14" s="563"/>
      <c r="AM14" s="564" t="s">
        <v>506</v>
      </c>
      <c r="AN14" s="565" t="s">
        <v>506</v>
      </c>
    </row>
    <row r="15" spans="1:40" ht="31.25" customHeight="1">
      <c r="A15" s="547">
        <f>IF(J15=0,0,SUM(J$6:J15))</f>
        <v>0</v>
      </c>
      <c r="B15" s="537"/>
      <c r="C15" s="538"/>
      <c r="D15" s="540" t="str">
        <f>IFERROR(INDEX('4結果表'!$Q$13:$R$160,MATCH('4特記事項B'!B15&amp;'4特記事項B'!C15,'4結果表'!$Q$13:$Q$160,0),2),"")</f>
        <v/>
      </c>
      <c r="E15" s="355"/>
      <c r="F15" s="355"/>
      <c r="G15" s="570"/>
      <c r="H15" s="480" t="s">
        <v>506</v>
      </c>
      <c r="I15" s="481" t="s">
        <v>506</v>
      </c>
      <c r="J15" s="546">
        <f t="shared" si="3"/>
        <v>0</v>
      </c>
      <c r="K15" s="554" t="str">
        <f t="shared" si="8"/>
        <v>　</v>
      </c>
      <c r="L15" s="554" t="str">
        <f t="shared" si="4"/>
        <v>　</v>
      </c>
      <c r="M15" s="554" t="str">
        <f t="shared" si="5"/>
        <v>　</v>
      </c>
      <c r="N15" s="554" t="str">
        <f t="shared" si="6"/>
        <v>　</v>
      </c>
      <c r="O15" s="554" t="str">
        <f t="shared" si="7"/>
        <v>　</v>
      </c>
      <c r="P15" s="554" t="str">
        <f t="shared" si="7"/>
        <v>　</v>
      </c>
      <c r="Q15" s="554" t="str">
        <f t="shared" si="7"/>
        <v>　</v>
      </c>
      <c r="R15" s="554" t="str">
        <f t="shared" si="7"/>
        <v>　</v>
      </c>
      <c r="S15" s="554" t="str">
        <f t="shared" si="7"/>
        <v>　</v>
      </c>
      <c r="T15" s="554" t="str">
        <f t="shared" si="7"/>
        <v>　</v>
      </c>
      <c r="U15" s="554" t="str">
        <f t="shared" si="7"/>
        <v>　</v>
      </c>
      <c r="V15" s="554" t="str">
        <f t="shared" si="7"/>
        <v>　</v>
      </c>
      <c r="W15" s="554" t="str">
        <f t="shared" si="7"/>
        <v>　</v>
      </c>
      <c r="X15" s="554" t="str">
        <f t="shared" si="7"/>
        <v>　</v>
      </c>
      <c r="Y15" s="554" t="str">
        <f t="shared" si="7"/>
        <v>　</v>
      </c>
      <c r="Z15" s="554" t="str">
        <f t="shared" si="7"/>
        <v>　</v>
      </c>
      <c r="AA15" s="554" t="str">
        <f t="shared" si="7"/>
        <v>　</v>
      </c>
      <c r="AB15" s="554" t="str">
        <f t="shared" si="7"/>
        <v>　</v>
      </c>
      <c r="AC15" s="554" t="str">
        <f t="shared" si="7"/>
        <v>　</v>
      </c>
      <c r="AD15" s="554" t="str">
        <f t="shared" si="1"/>
        <v>　</v>
      </c>
      <c r="AE15" s="554" t="str">
        <f t="shared" si="2"/>
        <v>　　　　　　　　　　　</v>
      </c>
      <c r="AF15" s="554"/>
      <c r="AG15" s="560"/>
      <c r="AH15" s="561"/>
      <c r="AI15" s="566" t="str">
        <f>IFERROR(VLOOKUP(AG15&amp;AH15,'4結果表'!Q:R,2,FALSE),"")</f>
        <v/>
      </c>
      <c r="AJ15" s="562"/>
      <c r="AK15" s="562"/>
      <c r="AL15" s="563"/>
      <c r="AM15" s="564" t="s">
        <v>506</v>
      </c>
      <c r="AN15" s="565" t="s">
        <v>506</v>
      </c>
    </row>
    <row r="16" spans="1:40" ht="31.25" customHeight="1">
      <c r="A16" s="547">
        <f>IF(J16=0,0,SUM(J$6:J16))</f>
        <v>0</v>
      </c>
      <c r="B16" s="537"/>
      <c r="C16" s="538"/>
      <c r="D16" s="540" t="str">
        <f>IFERROR(INDEX('4結果表'!$Q$13:$R$160,MATCH('4特記事項B'!B16&amp;'4特記事項B'!C16,'4結果表'!$Q$13:$Q$160,0),2),"")</f>
        <v/>
      </c>
      <c r="E16" s="355"/>
      <c r="F16" s="355"/>
      <c r="G16" s="570"/>
      <c r="H16" s="480" t="s">
        <v>506</v>
      </c>
      <c r="I16" s="481" t="s">
        <v>506</v>
      </c>
      <c r="J16" s="546">
        <f t="shared" si="3"/>
        <v>0</v>
      </c>
      <c r="K16" s="554" t="str">
        <f t="shared" si="8"/>
        <v>　</v>
      </c>
      <c r="L16" s="554" t="str">
        <f t="shared" si="4"/>
        <v>　</v>
      </c>
      <c r="M16" s="554" t="str">
        <f t="shared" si="5"/>
        <v>　</v>
      </c>
      <c r="N16" s="554" t="str">
        <f t="shared" si="6"/>
        <v>　</v>
      </c>
      <c r="O16" s="554" t="str">
        <f t="shared" si="7"/>
        <v>　</v>
      </c>
      <c r="P16" s="554" t="str">
        <f t="shared" si="7"/>
        <v>　</v>
      </c>
      <c r="Q16" s="554" t="str">
        <f t="shared" si="7"/>
        <v>　</v>
      </c>
      <c r="R16" s="554" t="str">
        <f t="shared" si="7"/>
        <v>　</v>
      </c>
      <c r="S16" s="554" t="str">
        <f t="shared" si="7"/>
        <v>　</v>
      </c>
      <c r="T16" s="554" t="str">
        <f t="shared" si="7"/>
        <v>　</v>
      </c>
      <c r="U16" s="554" t="str">
        <f t="shared" si="7"/>
        <v>　</v>
      </c>
      <c r="V16" s="554" t="str">
        <f t="shared" si="7"/>
        <v>　</v>
      </c>
      <c r="W16" s="554" t="str">
        <f t="shared" si="7"/>
        <v>　</v>
      </c>
      <c r="X16" s="554" t="str">
        <f t="shared" si="7"/>
        <v>　</v>
      </c>
      <c r="Y16" s="554" t="str">
        <f t="shared" si="7"/>
        <v>　</v>
      </c>
      <c r="Z16" s="554" t="str">
        <f t="shared" si="7"/>
        <v>　</v>
      </c>
      <c r="AA16" s="554" t="str">
        <f t="shared" si="7"/>
        <v>　</v>
      </c>
      <c r="AB16" s="554" t="str">
        <f t="shared" si="7"/>
        <v>　</v>
      </c>
      <c r="AC16" s="554" t="str">
        <f t="shared" si="7"/>
        <v>　</v>
      </c>
      <c r="AD16" s="554" t="str">
        <f t="shared" si="1"/>
        <v>　</v>
      </c>
      <c r="AE16" s="554" t="str">
        <f t="shared" si="2"/>
        <v>　　　　　　　　　　　　</v>
      </c>
      <c r="AF16" s="554"/>
      <c r="AG16" s="560"/>
      <c r="AH16" s="561"/>
      <c r="AI16" s="566" t="str">
        <f>IFERROR(VLOOKUP(AG16&amp;AH16,'4結果表'!Q:R,2,FALSE),"")</f>
        <v/>
      </c>
      <c r="AJ16" s="562"/>
      <c r="AK16" s="562"/>
      <c r="AL16" s="563"/>
      <c r="AM16" s="564" t="s">
        <v>506</v>
      </c>
      <c r="AN16" s="565" t="s">
        <v>506</v>
      </c>
    </row>
    <row r="17" spans="1:40" ht="31.25" customHeight="1">
      <c r="A17" s="547">
        <f>IF(J17=0,0,SUM(J$6:J17))</f>
        <v>0</v>
      </c>
      <c r="B17" s="537"/>
      <c r="C17" s="538"/>
      <c r="D17" s="540" t="str">
        <f>IFERROR(INDEX('4結果表'!$Q$13:$R$160,MATCH('4特記事項B'!B17&amp;'4特記事項B'!C17,'4結果表'!$Q$13:$Q$160,0),2),"")</f>
        <v/>
      </c>
      <c r="E17" s="355"/>
      <c r="F17" s="355"/>
      <c r="G17" s="570"/>
      <c r="H17" s="480" t="s">
        <v>506</v>
      </c>
      <c r="I17" s="481" t="s">
        <v>506</v>
      </c>
      <c r="J17" s="546">
        <f t="shared" si="3"/>
        <v>0</v>
      </c>
      <c r="K17" s="554" t="str">
        <f t="shared" si="8"/>
        <v>　</v>
      </c>
      <c r="L17" s="554" t="str">
        <f t="shared" si="4"/>
        <v>　</v>
      </c>
      <c r="M17" s="554" t="str">
        <f t="shared" si="5"/>
        <v>　</v>
      </c>
      <c r="N17" s="554" t="str">
        <f t="shared" si="6"/>
        <v>　</v>
      </c>
      <c r="O17" s="554" t="str">
        <f t="shared" si="7"/>
        <v>　</v>
      </c>
      <c r="P17" s="554" t="str">
        <f t="shared" si="7"/>
        <v>　</v>
      </c>
      <c r="Q17" s="554" t="str">
        <f t="shared" si="7"/>
        <v>　</v>
      </c>
      <c r="R17" s="554" t="str">
        <f t="shared" si="7"/>
        <v>　</v>
      </c>
      <c r="S17" s="554" t="str">
        <f t="shared" si="7"/>
        <v>　</v>
      </c>
      <c r="T17" s="554" t="str">
        <f t="shared" si="7"/>
        <v>　</v>
      </c>
      <c r="U17" s="554" t="str">
        <f t="shared" si="7"/>
        <v>　</v>
      </c>
      <c r="V17" s="554" t="str">
        <f t="shared" si="7"/>
        <v>　</v>
      </c>
      <c r="W17" s="554" t="str">
        <f t="shared" si="7"/>
        <v>　</v>
      </c>
      <c r="X17" s="554" t="str">
        <f t="shared" si="7"/>
        <v>　</v>
      </c>
      <c r="Y17" s="554" t="str">
        <f t="shared" si="7"/>
        <v>　</v>
      </c>
      <c r="Z17" s="554" t="str">
        <f t="shared" si="7"/>
        <v>　</v>
      </c>
      <c r="AA17" s="554" t="str">
        <f t="shared" si="7"/>
        <v>　</v>
      </c>
      <c r="AB17" s="554" t="str">
        <f t="shared" si="7"/>
        <v>　</v>
      </c>
      <c r="AC17" s="554" t="str">
        <f t="shared" si="7"/>
        <v>　</v>
      </c>
      <c r="AD17" s="554" t="str">
        <f t="shared" si="1"/>
        <v>　</v>
      </c>
      <c r="AE17" s="554" t="str">
        <f t="shared" si="2"/>
        <v>　　　　　　　　　　　　　</v>
      </c>
      <c r="AF17" s="554"/>
      <c r="AG17" s="560"/>
      <c r="AH17" s="561"/>
      <c r="AI17" s="566" t="str">
        <f>IFERROR(VLOOKUP(AG17&amp;AH17,'4結果表'!Q:R,2,FALSE),"")</f>
        <v/>
      </c>
      <c r="AJ17" s="562"/>
      <c r="AK17" s="562"/>
      <c r="AL17" s="563"/>
      <c r="AM17" s="564" t="s">
        <v>506</v>
      </c>
      <c r="AN17" s="565" t="s">
        <v>506</v>
      </c>
    </row>
    <row r="18" spans="1:40" ht="31.25" customHeight="1">
      <c r="A18" s="547">
        <f>IF(J18=0,0,SUM(J$6:J18))</f>
        <v>0</v>
      </c>
      <c r="B18" s="537"/>
      <c r="C18" s="538"/>
      <c r="D18" s="540" t="str">
        <f>IFERROR(INDEX('4結果表'!$Q$13:$R$160,MATCH('4特記事項B'!B18&amp;'4特記事項B'!C18,'4結果表'!$Q$13:$Q$160,0),2),"")</f>
        <v/>
      </c>
      <c r="E18" s="355"/>
      <c r="F18" s="355"/>
      <c r="G18" s="570"/>
      <c r="H18" s="480" t="s">
        <v>506</v>
      </c>
      <c r="I18" s="481" t="s">
        <v>506</v>
      </c>
      <c r="J18" s="546">
        <f t="shared" si="3"/>
        <v>0</v>
      </c>
      <c r="K18" s="554" t="str">
        <f t="shared" si="8"/>
        <v>　</v>
      </c>
      <c r="L18" s="554" t="str">
        <f t="shared" si="4"/>
        <v>　</v>
      </c>
      <c r="M18" s="554" t="str">
        <f t="shared" si="5"/>
        <v>　</v>
      </c>
      <c r="N18" s="554" t="str">
        <f t="shared" si="6"/>
        <v>　</v>
      </c>
      <c r="O18" s="554" t="str">
        <f t="shared" si="7"/>
        <v>　</v>
      </c>
      <c r="P18" s="554" t="str">
        <f t="shared" si="7"/>
        <v>　</v>
      </c>
      <c r="Q18" s="554" t="str">
        <f t="shared" si="7"/>
        <v>　</v>
      </c>
      <c r="R18" s="554" t="str">
        <f t="shared" si="7"/>
        <v>　</v>
      </c>
      <c r="S18" s="554" t="str">
        <f t="shared" si="7"/>
        <v>　</v>
      </c>
      <c r="T18" s="554" t="str">
        <f t="shared" si="7"/>
        <v>　</v>
      </c>
      <c r="U18" s="554" t="str">
        <f t="shared" si="7"/>
        <v>　</v>
      </c>
      <c r="V18" s="554" t="str">
        <f t="shared" si="7"/>
        <v>　</v>
      </c>
      <c r="W18" s="554" t="str">
        <f t="shared" si="7"/>
        <v>　</v>
      </c>
      <c r="X18" s="554" t="str">
        <f t="shared" si="7"/>
        <v>　</v>
      </c>
      <c r="Y18" s="554" t="str">
        <f t="shared" si="7"/>
        <v>　</v>
      </c>
      <c r="Z18" s="554" t="str">
        <f t="shared" si="7"/>
        <v>　</v>
      </c>
      <c r="AA18" s="554" t="str">
        <f t="shared" si="7"/>
        <v>　</v>
      </c>
      <c r="AB18" s="554" t="str">
        <f t="shared" si="7"/>
        <v>　</v>
      </c>
      <c r="AC18" s="554" t="str">
        <f t="shared" si="7"/>
        <v>　</v>
      </c>
      <c r="AD18" s="554" t="str">
        <f t="shared" si="1"/>
        <v>　</v>
      </c>
      <c r="AE18" s="554" t="str">
        <f t="shared" si="2"/>
        <v>　　　　　　　　　　　　　　</v>
      </c>
      <c r="AF18" s="554"/>
      <c r="AG18" s="560"/>
      <c r="AH18" s="561"/>
      <c r="AI18" s="566" t="str">
        <f>IFERROR(VLOOKUP(AG18&amp;AH18,'4結果表'!Q:R,2,FALSE),"")</f>
        <v/>
      </c>
      <c r="AJ18" s="562"/>
      <c r="AK18" s="562"/>
      <c r="AL18" s="563"/>
      <c r="AM18" s="564" t="s">
        <v>506</v>
      </c>
      <c r="AN18" s="565" t="s">
        <v>506</v>
      </c>
    </row>
    <row r="19" spans="1:40" ht="31.25" customHeight="1">
      <c r="A19" s="547">
        <f>IF(J19=0,0,SUM(J$6:J19))</f>
        <v>0</v>
      </c>
      <c r="B19" s="537"/>
      <c r="C19" s="538"/>
      <c r="D19" s="540" t="str">
        <f>IFERROR(INDEX('4結果表'!$Q$13:$R$160,MATCH('4特記事項B'!B19&amp;'4特記事項B'!C19,'4結果表'!$Q$13:$Q$160,0),2),"")</f>
        <v/>
      </c>
      <c r="E19" s="355"/>
      <c r="F19" s="355"/>
      <c r="G19" s="570"/>
      <c r="H19" s="480" t="s">
        <v>506</v>
      </c>
      <c r="I19" s="481" t="s">
        <v>506</v>
      </c>
      <c r="J19" s="546">
        <f t="shared" si="3"/>
        <v>0</v>
      </c>
      <c r="K19" s="554" t="str">
        <f t="shared" si="8"/>
        <v>　</v>
      </c>
      <c r="L19" s="554" t="str">
        <f t="shared" si="4"/>
        <v>　</v>
      </c>
      <c r="M19" s="554" t="str">
        <f t="shared" si="5"/>
        <v>　</v>
      </c>
      <c r="N19" s="554" t="str">
        <f t="shared" si="6"/>
        <v>　</v>
      </c>
      <c r="O19" s="554" t="str">
        <f t="shared" si="7"/>
        <v>　</v>
      </c>
      <c r="P19" s="554" t="str">
        <f t="shared" si="7"/>
        <v>　</v>
      </c>
      <c r="Q19" s="554" t="str">
        <f t="shared" si="7"/>
        <v>　</v>
      </c>
      <c r="R19" s="554" t="str">
        <f t="shared" si="7"/>
        <v>　</v>
      </c>
      <c r="S19" s="554" t="str">
        <f t="shared" si="7"/>
        <v>　</v>
      </c>
      <c r="T19" s="554" t="str">
        <f t="shared" si="7"/>
        <v>　</v>
      </c>
      <c r="U19" s="554" t="str">
        <f t="shared" si="7"/>
        <v>　</v>
      </c>
      <c r="V19" s="554" t="str">
        <f t="shared" si="7"/>
        <v>　</v>
      </c>
      <c r="W19" s="554" t="str">
        <f t="shared" si="7"/>
        <v>　</v>
      </c>
      <c r="X19" s="554" t="str">
        <f t="shared" si="7"/>
        <v>　</v>
      </c>
      <c r="Y19" s="554" t="str">
        <f t="shared" si="7"/>
        <v>　</v>
      </c>
      <c r="Z19" s="554" t="str">
        <f t="shared" si="7"/>
        <v>　</v>
      </c>
      <c r="AA19" s="554" t="str">
        <f t="shared" si="7"/>
        <v>　</v>
      </c>
      <c r="AB19" s="554" t="str">
        <f t="shared" si="7"/>
        <v>　</v>
      </c>
      <c r="AC19" s="554" t="str">
        <f t="shared" si="7"/>
        <v>　</v>
      </c>
      <c r="AD19" s="554" t="str">
        <f t="shared" si="1"/>
        <v>　</v>
      </c>
      <c r="AE19" s="554" t="str">
        <f t="shared" si="2"/>
        <v>　　　　　　　　　　　　　　　</v>
      </c>
      <c r="AF19" s="554"/>
      <c r="AG19" s="560"/>
      <c r="AH19" s="561"/>
      <c r="AI19" s="566" t="str">
        <f>IFERROR(VLOOKUP(AG19&amp;AH19,'4結果表'!Q:R,2,FALSE),"")</f>
        <v/>
      </c>
      <c r="AJ19" s="562"/>
      <c r="AK19" s="562"/>
      <c r="AL19" s="563"/>
      <c r="AM19" s="564" t="s">
        <v>506</v>
      </c>
      <c r="AN19" s="565" t="s">
        <v>506</v>
      </c>
    </row>
    <row r="20" spans="1:40" ht="31.25" customHeight="1">
      <c r="A20" s="547">
        <f>IF(J20=0,0,SUM(J$6:J20))</f>
        <v>0</v>
      </c>
      <c r="B20" s="537"/>
      <c r="C20" s="538"/>
      <c r="D20" s="540" t="str">
        <f>IFERROR(INDEX('4結果表'!$Q$13:$R$160,MATCH('4特記事項B'!B20&amp;'4特記事項B'!C20,'4結果表'!$Q$13:$Q$160,0),2),"")</f>
        <v/>
      </c>
      <c r="E20" s="355"/>
      <c r="F20" s="355"/>
      <c r="G20" s="570"/>
      <c r="H20" s="480" t="s">
        <v>506</v>
      </c>
      <c r="I20" s="481" t="s">
        <v>506</v>
      </c>
      <c r="J20" s="546">
        <f t="shared" si="3"/>
        <v>0</v>
      </c>
      <c r="K20" s="554" t="str">
        <f t="shared" si="8"/>
        <v>　</v>
      </c>
      <c r="L20" s="554" t="str">
        <f t="shared" si="4"/>
        <v>　</v>
      </c>
      <c r="M20" s="554" t="str">
        <f t="shared" si="5"/>
        <v>　</v>
      </c>
      <c r="N20" s="554" t="str">
        <f t="shared" si="6"/>
        <v>　</v>
      </c>
      <c r="O20" s="554" t="str">
        <f t="shared" si="7"/>
        <v>　</v>
      </c>
      <c r="P20" s="554" t="str">
        <f t="shared" si="7"/>
        <v>　</v>
      </c>
      <c r="Q20" s="554" t="str">
        <f t="shared" si="7"/>
        <v>　</v>
      </c>
      <c r="R20" s="554" t="str">
        <f t="shared" si="7"/>
        <v>　</v>
      </c>
      <c r="S20" s="554" t="str">
        <f t="shared" si="7"/>
        <v>　</v>
      </c>
      <c r="T20" s="554" t="str">
        <f t="shared" si="7"/>
        <v>　</v>
      </c>
      <c r="U20" s="554" t="str">
        <f t="shared" si="7"/>
        <v>　</v>
      </c>
      <c r="V20" s="554" t="str">
        <f t="shared" si="7"/>
        <v>　</v>
      </c>
      <c r="W20" s="554" t="str">
        <f t="shared" si="7"/>
        <v>　</v>
      </c>
      <c r="X20" s="554" t="str">
        <f t="shared" si="7"/>
        <v>　</v>
      </c>
      <c r="Y20" s="554" t="str">
        <f t="shared" si="7"/>
        <v>　</v>
      </c>
      <c r="Z20" s="554" t="str">
        <f t="shared" si="7"/>
        <v>　</v>
      </c>
      <c r="AA20" s="554" t="str">
        <f t="shared" si="7"/>
        <v>　</v>
      </c>
      <c r="AB20" s="554" t="str">
        <f t="shared" si="7"/>
        <v>　</v>
      </c>
      <c r="AC20" s="554" t="str">
        <f t="shared" si="7"/>
        <v>　</v>
      </c>
      <c r="AD20" s="554" t="str">
        <f t="shared" si="1"/>
        <v>　</v>
      </c>
      <c r="AE20" s="554" t="str">
        <f t="shared" si="2"/>
        <v>　　　　　　　　　　　　　　　　</v>
      </c>
      <c r="AF20" s="554"/>
      <c r="AG20" s="560"/>
      <c r="AH20" s="561"/>
      <c r="AI20" s="566" t="str">
        <f>IFERROR(VLOOKUP(AG20&amp;AH20,'4結果表'!Q:R,2,FALSE),"")</f>
        <v/>
      </c>
      <c r="AJ20" s="562"/>
      <c r="AK20" s="562"/>
      <c r="AL20" s="563"/>
      <c r="AM20" s="564" t="s">
        <v>506</v>
      </c>
      <c r="AN20" s="565" t="s">
        <v>506</v>
      </c>
    </row>
    <row r="21" spans="1:40" ht="31.25" customHeight="1">
      <c r="A21" s="547">
        <f>IF(J21=0,0,SUM(J$6:J21))</f>
        <v>0</v>
      </c>
      <c r="B21" s="537"/>
      <c r="C21" s="538"/>
      <c r="D21" s="540" t="str">
        <f>IFERROR(INDEX('4結果表'!$Q$13:$R$160,MATCH('4特記事項B'!B21&amp;'4特記事項B'!C21,'4結果表'!$Q$13:$Q$160,0),2),"")</f>
        <v/>
      </c>
      <c r="E21" s="355"/>
      <c r="F21" s="355"/>
      <c r="G21" s="570"/>
      <c r="H21" s="480" t="s">
        <v>506</v>
      </c>
      <c r="I21" s="481" t="s">
        <v>506</v>
      </c>
      <c r="J21" s="546">
        <f t="shared" si="3"/>
        <v>0</v>
      </c>
      <c r="K21" s="554" t="str">
        <f t="shared" si="8"/>
        <v>　</v>
      </c>
      <c r="L21" s="554" t="str">
        <f t="shared" si="4"/>
        <v>　</v>
      </c>
      <c r="M21" s="554" t="str">
        <f t="shared" si="5"/>
        <v>　</v>
      </c>
      <c r="N21" s="554" t="str">
        <f t="shared" si="6"/>
        <v>　</v>
      </c>
      <c r="O21" s="554" t="str">
        <f t="shared" si="7"/>
        <v>　</v>
      </c>
      <c r="P21" s="554" t="str">
        <f t="shared" si="7"/>
        <v>　</v>
      </c>
      <c r="Q21" s="554" t="str">
        <f t="shared" si="7"/>
        <v>　</v>
      </c>
      <c r="R21" s="554" t="str">
        <f t="shared" si="7"/>
        <v>　</v>
      </c>
      <c r="S21" s="554" t="str">
        <f t="shared" si="7"/>
        <v>　</v>
      </c>
      <c r="T21" s="554" t="str">
        <f t="shared" si="7"/>
        <v>　</v>
      </c>
      <c r="U21" s="554" t="str">
        <f t="shared" si="7"/>
        <v>　</v>
      </c>
      <c r="V21" s="554" t="str">
        <f t="shared" si="7"/>
        <v>　</v>
      </c>
      <c r="W21" s="554" t="str">
        <f t="shared" si="7"/>
        <v>　</v>
      </c>
      <c r="X21" s="554" t="str">
        <f t="shared" si="7"/>
        <v>　</v>
      </c>
      <c r="Y21" s="554" t="str">
        <f t="shared" si="7"/>
        <v>　</v>
      </c>
      <c r="Z21" s="554" t="str">
        <f t="shared" si="7"/>
        <v>　</v>
      </c>
      <c r="AA21" s="554" t="str">
        <f t="shared" si="7"/>
        <v>　</v>
      </c>
      <c r="AB21" s="554" t="str">
        <f t="shared" ref="P21:AD36" si="9">IF(AND($B21=AB$4,$I21="☐"),AB20&amp;$B21&amp;$C21&amp;$E21&amp;"　",AB20)</f>
        <v>　</v>
      </c>
      <c r="AC21" s="554" t="str">
        <f t="shared" si="9"/>
        <v>　</v>
      </c>
      <c r="AD21" s="554" t="str">
        <f t="shared" si="1"/>
        <v>　</v>
      </c>
      <c r="AE21" s="554" t="str">
        <f t="shared" si="2"/>
        <v>　　　　　　　　　　　　　　　　　</v>
      </c>
      <c r="AF21" s="554"/>
      <c r="AG21" s="560"/>
      <c r="AH21" s="561"/>
      <c r="AI21" s="566" t="str">
        <f>IFERROR(VLOOKUP(AG21&amp;AH21,'4結果表'!Q:R,2,FALSE),"")</f>
        <v/>
      </c>
      <c r="AJ21" s="562"/>
      <c r="AK21" s="562"/>
      <c r="AL21" s="563"/>
      <c r="AM21" s="564" t="s">
        <v>506</v>
      </c>
      <c r="AN21" s="565" t="s">
        <v>506</v>
      </c>
    </row>
    <row r="22" spans="1:40" ht="31.25" customHeight="1">
      <c r="A22" s="547">
        <f>IF(J22=0,0,SUM(J$6:J22))</f>
        <v>0</v>
      </c>
      <c r="B22" s="537"/>
      <c r="C22" s="538"/>
      <c r="D22" s="540" t="str">
        <f>IFERROR(INDEX('4結果表'!$Q$13:$R$160,MATCH('4特記事項B'!B22&amp;'4特記事項B'!C22,'4結果表'!$Q$13:$Q$160,0),2),"")</f>
        <v/>
      </c>
      <c r="E22" s="355"/>
      <c r="F22" s="355"/>
      <c r="G22" s="570"/>
      <c r="H22" s="480" t="s">
        <v>506</v>
      </c>
      <c r="I22" s="481" t="s">
        <v>506</v>
      </c>
      <c r="J22" s="546">
        <f t="shared" si="3"/>
        <v>0</v>
      </c>
      <c r="K22" s="554" t="str">
        <f t="shared" si="8"/>
        <v>　</v>
      </c>
      <c r="L22" s="554" t="str">
        <f t="shared" si="4"/>
        <v>　</v>
      </c>
      <c r="M22" s="554" t="str">
        <f t="shared" si="5"/>
        <v>　</v>
      </c>
      <c r="N22" s="554" t="str">
        <f t="shared" si="6"/>
        <v>　</v>
      </c>
      <c r="O22" s="554" t="str">
        <f t="shared" si="7"/>
        <v>　</v>
      </c>
      <c r="P22" s="554" t="str">
        <f t="shared" si="9"/>
        <v>　</v>
      </c>
      <c r="Q22" s="554" t="str">
        <f t="shared" si="9"/>
        <v>　</v>
      </c>
      <c r="R22" s="554" t="str">
        <f t="shared" si="9"/>
        <v>　</v>
      </c>
      <c r="S22" s="554" t="str">
        <f t="shared" si="9"/>
        <v>　</v>
      </c>
      <c r="T22" s="554" t="str">
        <f t="shared" si="9"/>
        <v>　</v>
      </c>
      <c r="U22" s="554" t="str">
        <f t="shared" si="9"/>
        <v>　</v>
      </c>
      <c r="V22" s="554" t="str">
        <f t="shared" si="9"/>
        <v>　</v>
      </c>
      <c r="W22" s="554" t="str">
        <f t="shared" si="9"/>
        <v>　</v>
      </c>
      <c r="X22" s="554" t="str">
        <f t="shared" si="9"/>
        <v>　</v>
      </c>
      <c r="Y22" s="554" t="str">
        <f t="shared" si="9"/>
        <v>　</v>
      </c>
      <c r="Z22" s="554" t="str">
        <f t="shared" si="9"/>
        <v>　</v>
      </c>
      <c r="AA22" s="554" t="str">
        <f t="shared" si="9"/>
        <v>　</v>
      </c>
      <c r="AB22" s="554" t="str">
        <f t="shared" si="9"/>
        <v>　</v>
      </c>
      <c r="AC22" s="554" t="str">
        <f t="shared" si="9"/>
        <v>　</v>
      </c>
      <c r="AD22" s="554" t="str">
        <f t="shared" si="9"/>
        <v>　</v>
      </c>
      <c r="AE22" s="554" t="str">
        <f t="shared" si="2"/>
        <v>　　　　　　　　　　　　　　　　　　</v>
      </c>
      <c r="AF22" s="554"/>
      <c r="AG22" s="560"/>
      <c r="AH22" s="561"/>
      <c r="AI22" s="566" t="str">
        <f>IFERROR(VLOOKUP(AG22&amp;AH22,'4結果表'!Q:R,2,FALSE),"")</f>
        <v/>
      </c>
      <c r="AJ22" s="562"/>
      <c r="AK22" s="562"/>
      <c r="AL22" s="563"/>
      <c r="AM22" s="564" t="s">
        <v>506</v>
      </c>
      <c r="AN22" s="565" t="s">
        <v>506</v>
      </c>
    </row>
    <row r="23" spans="1:40" ht="31.25" customHeight="1">
      <c r="A23" s="547">
        <f>IF(J23=0,0,SUM(J$6:J23))</f>
        <v>0</v>
      </c>
      <c r="B23" s="537"/>
      <c r="C23" s="538"/>
      <c r="D23" s="540" t="str">
        <f>IFERROR(INDEX('4結果表'!$Q$13:$R$160,MATCH('4特記事項B'!B23&amp;'4特記事項B'!C23,'4結果表'!$Q$13:$Q$160,0),2),"")</f>
        <v/>
      </c>
      <c r="E23" s="355"/>
      <c r="F23" s="355"/>
      <c r="G23" s="570"/>
      <c r="H23" s="480" t="s">
        <v>506</v>
      </c>
      <c r="I23" s="481" t="s">
        <v>506</v>
      </c>
      <c r="J23" s="546">
        <f t="shared" si="3"/>
        <v>0</v>
      </c>
      <c r="K23" s="554" t="str">
        <f t="shared" si="8"/>
        <v>　</v>
      </c>
      <c r="L23" s="554" t="str">
        <f t="shared" si="4"/>
        <v>　</v>
      </c>
      <c r="M23" s="554" t="str">
        <f t="shared" si="5"/>
        <v>　</v>
      </c>
      <c r="N23" s="554" t="str">
        <f t="shared" si="6"/>
        <v>　</v>
      </c>
      <c r="O23" s="554" t="str">
        <f t="shared" si="7"/>
        <v>　</v>
      </c>
      <c r="P23" s="554" t="str">
        <f t="shared" si="9"/>
        <v>　</v>
      </c>
      <c r="Q23" s="554" t="str">
        <f t="shared" si="9"/>
        <v>　</v>
      </c>
      <c r="R23" s="554" t="str">
        <f t="shared" si="9"/>
        <v>　</v>
      </c>
      <c r="S23" s="554" t="str">
        <f t="shared" si="9"/>
        <v>　</v>
      </c>
      <c r="T23" s="554" t="str">
        <f t="shared" si="9"/>
        <v>　</v>
      </c>
      <c r="U23" s="554" t="str">
        <f t="shared" si="9"/>
        <v>　</v>
      </c>
      <c r="V23" s="554" t="str">
        <f t="shared" si="9"/>
        <v>　</v>
      </c>
      <c r="W23" s="554" t="str">
        <f t="shared" si="9"/>
        <v>　</v>
      </c>
      <c r="X23" s="554" t="str">
        <f t="shared" si="9"/>
        <v>　</v>
      </c>
      <c r="Y23" s="554" t="str">
        <f t="shared" si="9"/>
        <v>　</v>
      </c>
      <c r="Z23" s="554" t="str">
        <f t="shared" si="9"/>
        <v>　</v>
      </c>
      <c r="AA23" s="554" t="str">
        <f t="shared" si="9"/>
        <v>　</v>
      </c>
      <c r="AB23" s="554" t="str">
        <f t="shared" si="9"/>
        <v>　</v>
      </c>
      <c r="AC23" s="554" t="str">
        <f t="shared" si="9"/>
        <v>　</v>
      </c>
      <c r="AD23" s="554" t="str">
        <f t="shared" si="9"/>
        <v>　</v>
      </c>
      <c r="AE23" s="554" t="str">
        <f t="shared" si="2"/>
        <v>　　　　　　　　　　　　　　　　　　　</v>
      </c>
      <c r="AF23" s="554"/>
      <c r="AG23" s="560"/>
      <c r="AH23" s="561"/>
      <c r="AI23" s="566" t="str">
        <f>IFERROR(VLOOKUP(AG23&amp;AH23,'4結果表'!Q:R,2,FALSE),"")</f>
        <v/>
      </c>
      <c r="AJ23" s="562"/>
      <c r="AK23" s="562"/>
      <c r="AL23" s="563"/>
      <c r="AM23" s="564" t="s">
        <v>506</v>
      </c>
      <c r="AN23" s="565" t="s">
        <v>506</v>
      </c>
    </row>
    <row r="24" spans="1:40" ht="31.25" customHeight="1">
      <c r="A24" s="547">
        <f>IF(J24=0,0,SUM(J$6:J24))</f>
        <v>0</v>
      </c>
      <c r="B24" s="537"/>
      <c r="C24" s="538"/>
      <c r="D24" s="540" t="str">
        <f>IFERROR(INDEX('4結果表'!$Q$13:$R$160,MATCH('4特記事項B'!B24&amp;'4特記事項B'!C24,'4結果表'!$Q$13:$Q$160,0),2),"")</f>
        <v/>
      </c>
      <c r="E24" s="355"/>
      <c r="F24" s="355"/>
      <c r="G24" s="570"/>
      <c r="H24" s="480" t="s">
        <v>506</v>
      </c>
      <c r="I24" s="481" t="s">
        <v>506</v>
      </c>
      <c r="J24" s="546">
        <f t="shared" si="3"/>
        <v>0</v>
      </c>
      <c r="K24" s="554" t="str">
        <f t="shared" si="8"/>
        <v>　</v>
      </c>
      <c r="L24" s="554" t="str">
        <f t="shared" si="4"/>
        <v>　</v>
      </c>
      <c r="M24" s="554" t="str">
        <f t="shared" si="5"/>
        <v>　</v>
      </c>
      <c r="N24" s="554" t="str">
        <f t="shared" si="6"/>
        <v>　</v>
      </c>
      <c r="O24" s="554" t="str">
        <f t="shared" si="7"/>
        <v>　</v>
      </c>
      <c r="P24" s="554" t="str">
        <f t="shared" si="9"/>
        <v>　</v>
      </c>
      <c r="Q24" s="554" t="str">
        <f t="shared" si="9"/>
        <v>　</v>
      </c>
      <c r="R24" s="554" t="str">
        <f t="shared" si="9"/>
        <v>　</v>
      </c>
      <c r="S24" s="554" t="str">
        <f t="shared" si="9"/>
        <v>　</v>
      </c>
      <c r="T24" s="554" t="str">
        <f t="shared" si="9"/>
        <v>　</v>
      </c>
      <c r="U24" s="554" t="str">
        <f t="shared" si="9"/>
        <v>　</v>
      </c>
      <c r="V24" s="554" t="str">
        <f t="shared" si="9"/>
        <v>　</v>
      </c>
      <c r="W24" s="554" t="str">
        <f t="shared" si="9"/>
        <v>　</v>
      </c>
      <c r="X24" s="554" t="str">
        <f t="shared" si="9"/>
        <v>　</v>
      </c>
      <c r="Y24" s="554" t="str">
        <f t="shared" si="9"/>
        <v>　</v>
      </c>
      <c r="Z24" s="554" t="str">
        <f t="shared" si="9"/>
        <v>　</v>
      </c>
      <c r="AA24" s="554" t="str">
        <f t="shared" si="9"/>
        <v>　</v>
      </c>
      <c r="AB24" s="554" t="str">
        <f t="shared" si="9"/>
        <v>　</v>
      </c>
      <c r="AC24" s="554" t="str">
        <f t="shared" si="9"/>
        <v>　</v>
      </c>
      <c r="AD24" s="554" t="str">
        <f t="shared" si="9"/>
        <v>　</v>
      </c>
      <c r="AE24" s="554" t="str">
        <f t="shared" si="2"/>
        <v>　　　　　　　　　　　　　　　　　　　　</v>
      </c>
      <c r="AF24" s="554"/>
      <c r="AG24" s="560"/>
      <c r="AH24" s="561"/>
      <c r="AI24" s="566" t="str">
        <f>IFERROR(VLOOKUP(AG24&amp;AH24,'4結果表'!Q:R,2,FALSE),"")</f>
        <v/>
      </c>
      <c r="AJ24" s="562"/>
      <c r="AK24" s="562"/>
      <c r="AL24" s="563"/>
      <c r="AM24" s="564" t="s">
        <v>506</v>
      </c>
      <c r="AN24" s="565" t="s">
        <v>506</v>
      </c>
    </row>
    <row r="25" spans="1:40" ht="31.25" customHeight="1">
      <c r="A25" s="547">
        <f>IF(J25=0,0,SUM(J$6:J25))</f>
        <v>0</v>
      </c>
      <c r="B25" s="537"/>
      <c r="C25" s="538"/>
      <c r="D25" s="540" t="str">
        <f>IFERROR(INDEX('4結果表'!$Q$13:$R$160,MATCH('4特記事項B'!B25&amp;'4特記事項B'!C25,'4結果表'!$Q$13:$Q$160,0),2),"")</f>
        <v/>
      </c>
      <c r="E25" s="355"/>
      <c r="F25" s="355"/>
      <c r="G25" s="570"/>
      <c r="H25" s="480" t="s">
        <v>506</v>
      </c>
      <c r="I25" s="481" t="s">
        <v>506</v>
      </c>
      <c r="J25" s="546">
        <f t="shared" si="3"/>
        <v>0</v>
      </c>
      <c r="K25" s="554" t="str">
        <f t="shared" si="8"/>
        <v>　</v>
      </c>
      <c r="L25" s="554" t="str">
        <f t="shared" si="4"/>
        <v>　</v>
      </c>
      <c r="M25" s="554" t="str">
        <f t="shared" si="5"/>
        <v>　</v>
      </c>
      <c r="N25" s="554" t="str">
        <f t="shared" si="6"/>
        <v>　</v>
      </c>
      <c r="O25" s="554" t="str">
        <f t="shared" si="7"/>
        <v>　</v>
      </c>
      <c r="P25" s="554" t="str">
        <f t="shared" si="9"/>
        <v>　</v>
      </c>
      <c r="Q25" s="554" t="str">
        <f t="shared" si="9"/>
        <v>　</v>
      </c>
      <c r="R25" s="554" t="str">
        <f t="shared" si="9"/>
        <v>　</v>
      </c>
      <c r="S25" s="554" t="str">
        <f t="shared" si="9"/>
        <v>　</v>
      </c>
      <c r="T25" s="554" t="str">
        <f t="shared" si="9"/>
        <v>　</v>
      </c>
      <c r="U25" s="554" t="str">
        <f t="shared" si="9"/>
        <v>　</v>
      </c>
      <c r="V25" s="554" t="str">
        <f t="shared" si="9"/>
        <v>　</v>
      </c>
      <c r="W25" s="554" t="str">
        <f t="shared" si="9"/>
        <v>　</v>
      </c>
      <c r="X25" s="554" t="str">
        <f t="shared" si="9"/>
        <v>　</v>
      </c>
      <c r="Y25" s="554" t="str">
        <f t="shared" si="9"/>
        <v>　</v>
      </c>
      <c r="Z25" s="554" t="str">
        <f t="shared" si="9"/>
        <v>　</v>
      </c>
      <c r="AA25" s="554" t="str">
        <f t="shared" si="9"/>
        <v>　</v>
      </c>
      <c r="AB25" s="554" t="str">
        <f t="shared" si="9"/>
        <v>　</v>
      </c>
      <c r="AC25" s="554" t="str">
        <f t="shared" si="9"/>
        <v>　</v>
      </c>
      <c r="AD25" s="554" t="str">
        <f t="shared" si="9"/>
        <v>　</v>
      </c>
      <c r="AE25" s="554" t="str">
        <f t="shared" si="2"/>
        <v>　　　　　　　　　　　　　　　　　　　　　</v>
      </c>
      <c r="AF25" s="554"/>
      <c r="AG25" s="560"/>
      <c r="AH25" s="561"/>
      <c r="AI25" s="566" t="str">
        <f>IFERROR(VLOOKUP(AG25&amp;AH25,'4結果表'!Q:R,2,FALSE),"")</f>
        <v/>
      </c>
      <c r="AJ25" s="562"/>
      <c r="AK25" s="562"/>
      <c r="AL25" s="563"/>
      <c r="AM25" s="564" t="s">
        <v>506</v>
      </c>
      <c r="AN25" s="565" t="s">
        <v>506</v>
      </c>
    </row>
    <row r="26" spans="1:40" ht="31.25" customHeight="1">
      <c r="A26" s="547">
        <f>IF(J26=0,0,SUM(J$6:J26))</f>
        <v>0</v>
      </c>
      <c r="B26" s="537"/>
      <c r="C26" s="538"/>
      <c r="D26" s="540" t="str">
        <f>IFERROR(INDEX('4結果表'!$Q$13:$R$160,MATCH('4特記事項B'!B26&amp;'4特記事項B'!C26,'4結果表'!$Q$13:$Q$160,0),2),"")</f>
        <v/>
      </c>
      <c r="E26" s="355"/>
      <c r="F26" s="355"/>
      <c r="G26" s="570"/>
      <c r="H26" s="480" t="s">
        <v>506</v>
      </c>
      <c r="I26" s="481" t="s">
        <v>506</v>
      </c>
      <c r="J26" s="546">
        <f t="shared" si="3"/>
        <v>0</v>
      </c>
      <c r="K26" s="554" t="str">
        <f t="shared" si="8"/>
        <v>　</v>
      </c>
      <c r="L26" s="554" t="str">
        <f t="shared" si="4"/>
        <v>　</v>
      </c>
      <c r="M26" s="554" t="str">
        <f t="shared" si="5"/>
        <v>　</v>
      </c>
      <c r="N26" s="554" t="str">
        <f t="shared" si="6"/>
        <v>　</v>
      </c>
      <c r="O26" s="554" t="str">
        <f t="shared" si="7"/>
        <v>　</v>
      </c>
      <c r="P26" s="554" t="str">
        <f t="shared" si="9"/>
        <v>　</v>
      </c>
      <c r="Q26" s="554" t="str">
        <f t="shared" si="9"/>
        <v>　</v>
      </c>
      <c r="R26" s="554" t="str">
        <f t="shared" si="9"/>
        <v>　</v>
      </c>
      <c r="S26" s="554" t="str">
        <f t="shared" si="9"/>
        <v>　</v>
      </c>
      <c r="T26" s="554" t="str">
        <f t="shared" si="9"/>
        <v>　</v>
      </c>
      <c r="U26" s="554" t="str">
        <f t="shared" si="9"/>
        <v>　</v>
      </c>
      <c r="V26" s="554" t="str">
        <f t="shared" si="9"/>
        <v>　</v>
      </c>
      <c r="W26" s="554" t="str">
        <f t="shared" si="9"/>
        <v>　</v>
      </c>
      <c r="X26" s="554" t="str">
        <f t="shared" si="9"/>
        <v>　</v>
      </c>
      <c r="Y26" s="554" t="str">
        <f t="shared" si="9"/>
        <v>　</v>
      </c>
      <c r="Z26" s="554" t="str">
        <f t="shared" si="9"/>
        <v>　</v>
      </c>
      <c r="AA26" s="554" t="str">
        <f t="shared" si="9"/>
        <v>　</v>
      </c>
      <c r="AB26" s="554" t="str">
        <f t="shared" si="9"/>
        <v>　</v>
      </c>
      <c r="AC26" s="554" t="str">
        <f t="shared" si="9"/>
        <v>　</v>
      </c>
      <c r="AD26" s="554" t="str">
        <f t="shared" si="9"/>
        <v>　</v>
      </c>
      <c r="AE26" s="554" t="str">
        <f t="shared" si="2"/>
        <v>　　　　　　　　　　　　　　　　　　　　　　</v>
      </c>
      <c r="AF26" s="554"/>
      <c r="AG26" s="560"/>
      <c r="AH26" s="561"/>
      <c r="AI26" s="566" t="str">
        <f>IFERROR(VLOOKUP(AG26&amp;AH26,'4結果表'!Q:R,2,FALSE),"")</f>
        <v/>
      </c>
      <c r="AJ26" s="562"/>
      <c r="AK26" s="562"/>
      <c r="AL26" s="563"/>
      <c r="AM26" s="564" t="s">
        <v>506</v>
      </c>
      <c r="AN26" s="565" t="s">
        <v>506</v>
      </c>
    </row>
    <row r="27" spans="1:40" ht="31.25" customHeight="1">
      <c r="A27" s="547">
        <f>IF(J27=0,0,SUM(J$6:J27))</f>
        <v>0</v>
      </c>
      <c r="B27" s="537"/>
      <c r="C27" s="538"/>
      <c r="D27" s="540" t="str">
        <f>IFERROR(INDEX('4結果表'!$Q$13:$R$160,MATCH('4特記事項B'!B27&amp;'4特記事項B'!C27,'4結果表'!$Q$13:$Q$160,0),2),"")</f>
        <v/>
      </c>
      <c r="E27" s="355"/>
      <c r="F27" s="355"/>
      <c r="G27" s="570"/>
      <c r="H27" s="480" t="s">
        <v>506</v>
      </c>
      <c r="I27" s="481" t="s">
        <v>506</v>
      </c>
      <c r="J27" s="546">
        <f t="shared" si="3"/>
        <v>0</v>
      </c>
      <c r="K27" s="554" t="str">
        <f t="shared" si="8"/>
        <v>　</v>
      </c>
      <c r="L27" s="554" t="str">
        <f t="shared" si="4"/>
        <v>　</v>
      </c>
      <c r="M27" s="554" t="str">
        <f t="shared" si="5"/>
        <v>　</v>
      </c>
      <c r="N27" s="554" t="str">
        <f t="shared" si="6"/>
        <v>　</v>
      </c>
      <c r="O27" s="554" t="str">
        <f t="shared" si="7"/>
        <v>　</v>
      </c>
      <c r="P27" s="554" t="str">
        <f t="shared" si="9"/>
        <v>　</v>
      </c>
      <c r="Q27" s="554" t="str">
        <f t="shared" si="9"/>
        <v>　</v>
      </c>
      <c r="R27" s="554" t="str">
        <f t="shared" si="9"/>
        <v>　</v>
      </c>
      <c r="S27" s="554" t="str">
        <f t="shared" si="9"/>
        <v>　</v>
      </c>
      <c r="T27" s="554" t="str">
        <f t="shared" si="9"/>
        <v>　</v>
      </c>
      <c r="U27" s="554" t="str">
        <f t="shared" si="9"/>
        <v>　</v>
      </c>
      <c r="V27" s="554" t="str">
        <f t="shared" si="9"/>
        <v>　</v>
      </c>
      <c r="W27" s="554" t="str">
        <f t="shared" si="9"/>
        <v>　</v>
      </c>
      <c r="X27" s="554" t="str">
        <f t="shared" si="9"/>
        <v>　</v>
      </c>
      <c r="Y27" s="554" t="str">
        <f t="shared" si="9"/>
        <v>　</v>
      </c>
      <c r="Z27" s="554" t="str">
        <f t="shared" si="9"/>
        <v>　</v>
      </c>
      <c r="AA27" s="554" t="str">
        <f t="shared" si="9"/>
        <v>　</v>
      </c>
      <c r="AB27" s="554" t="str">
        <f t="shared" si="9"/>
        <v>　</v>
      </c>
      <c r="AC27" s="554" t="str">
        <f t="shared" si="9"/>
        <v>　</v>
      </c>
      <c r="AD27" s="554" t="str">
        <f t="shared" si="9"/>
        <v>　</v>
      </c>
      <c r="AE27" s="554" t="str">
        <f t="shared" si="2"/>
        <v>　　　　　　　　　　　　　　　　　　　　　　　</v>
      </c>
      <c r="AF27" s="554"/>
      <c r="AG27" s="560"/>
      <c r="AH27" s="561"/>
      <c r="AI27" s="566" t="str">
        <f>IFERROR(VLOOKUP(AG27&amp;AH27,'4結果表'!Q:R,2,FALSE),"")</f>
        <v/>
      </c>
      <c r="AJ27" s="562"/>
      <c r="AK27" s="562"/>
      <c r="AL27" s="563"/>
      <c r="AM27" s="564" t="s">
        <v>506</v>
      </c>
      <c r="AN27" s="565" t="s">
        <v>506</v>
      </c>
    </row>
    <row r="28" spans="1:40" ht="31.25" customHeight="1">
      <c r="A28" s="547">
        <f>IF(J28=0,0,SUM(J$6:J28))</f>
        <v>0</v>
      </c>
      <c r="B28" s="537"/>
      <c r="C28" s="538"/>
      <c r="D28" s="540" t="str">
        <f>IFERROR(INDEX('4結果表'!$Q$13:$R$160,MATCH('4特記事項B'!B28&amp;'4特記事項B'!C28,'4結果表'!$Q$13:$Q$160,0),2),"")</f>
        <v/>
      </c>
      <c r="E28" s="355"/>
      <c r="F28" s="355"/>
      <c r="G28" s="570"/>
      <c r="H28" s="480" t="s">
        <v>506</v>
      </c>
      <c r="I28" s="481" t="s">
        <v>506</v>
      </c>
      <c r="J28" s="546">
        <f t="shared" si="3"/>
        <v>0</v>
      </c>
      <c r="K28" s="554" t="str">
        <f t="shared" si="8"/>
        <v>　</v>
      </c>
      <c r="L28" s="554" t="str">
        <f t="shared" si="4"/>
        <v>　</v>
      </c>
      <c r="M28" s="554" t="str">
        <f t="shared" si="5"/>
        <v>　</v>
      </c>
      <c r="N28" s="554" t="str">
        <f t="shared" si="6"/>
        <v>　</v>
      </c>
      <c r="O28" s="554" t="str">
        <f t="shared" si="7"/>
        <v>　</v>
      </c>
      <c r="P28" s="554" t="str">
        <f t="shared" si="9"/>
        <v>　</v>
      </c>
      <c r="Q28" s="554" t="str">
        <f t="shared" si="9"/>
        <v>　</v>
      </c>
      <c r="R28" s="554" t="str">
        <f t="shared" si="9"/>
        <v>　</v>
      </c>
      <c r="S28" s="554" t="str">
        <f t="shared" si="9"/>
        <v>　</v>
      </c>
      <c r="T28" s="554" t="str">
        <f t="shared" si="9"/>
        <v>　</v>
      </c>
      <c r="U28" s="554" t="str">
        <f t="shared" si="9"/>
        <v>　</v>
      </c>
      <c r="V28" s="554" t="str">
        <f t="shared" si="9"/>
        <v>　</v>
      </c>
      <c r="W28" s="554" t="str">
        <f t="shared" si="9"/>
        <v>　</v>
      </c>
      <c r="X28" s="554" t="str">
        <f t="shared" si="9"/>
        <v>　</v>
      </c>
      <c r="Y28" s="554" t="str">
        <f t="shared" si="9"/>
        <v>　</v>
      </c>
      <c r="Z28" s="554" t="str">
        <f t="shared" si="9"/>
        <v>　</v>
      </c>
      <c r="AA28" s="554" t="str">
        <f t="shared" si="9"/>
        <v>　</v>
      </c>
      <c r="AB28" s="554" t="str">
        <f t="shared" si="9"/>
        <v>　</v>
      </c>
      <c r="AC28" s="554" t="str">
        <f t="shared" si="9"/>
        <v>　</v>
      </c>
      <c r="AD28" s="554" t="str">
        <f t="shared" si="9"/>
        <v>　</v>
      </c>
      <c r="AE28" s="554" t="str">
        <f t="shared" si="2"/>
        <v>　　　　　　　　　　　　　　　　　　　　　　　　</v>
      </c>
      <c r="AF28" s="554"/>
      <c r="AG28" s="560"/>
      <c r="AH28" s="561"/>
      <c r="AI28" s="566" t="str">
        <f>IFERROR(VLOOKUP(AG28&amp;AH28,'4結果表'!Q:R,2,FALSE),"")</f>
        <v/>
      </c>
      <c r="AJ28" s="562"/>
      <c r="AK28" s="562"/>
      <c r="AL28" s="563"/>
      <c r="AM28" s="564" t="s">
        <v>506</v>
      </c>
      <c r="AN28" s="565" t="s">
        <v>506</v>
      </c>
    </row>
    <row r="29" spans="1:40" ht="31.25" customHeight="1">
      <c r="A29" s="547">
        <f>IF(J29=0,0,SUM(J$6:J29))</f>
        <v>0</v>
      </c>
      <c r="B29" s="537"/>
      <c r="C29" s="538"/>
      <c r="D29" s="540" t="str">
        <f>IFERROR(INDEX('4結果表'!$Q$13:$R$160,MATCH('4特記事項B'!B29&amp;'4特記事項B'!C29,'4結果表'!$Q$13:$Q$160,0),2),"")</f>
        <v/>
      </c>
      <c r="E29" s="355"/>
      <c r="F29" s="355"/>
      <c r="G29" s="570"/>
      <c r="H29" s="480" t="s">
        <v>506</v>
      </c>
      <c r="I29" s="481" t="s">
        <v>506</v>
      </c>
      <c r="J29" s="546">
        <f t="shared" si="3"/>
        <v>0</v>
      </c>
      <c r="K29" s="554" t="str">
        <f t="shared" si="8"/>
        <v>　</v>
      </c>
      <c r="L29" s="554" t="str">
        <f t="shared" si="4"/>
        <v>　</v>
      </c>
      <c r="M29" s="554" t="str">
        <f t="shared" si="5"/>
        <v>　</v>
      </c>
      <c r="N29" s="554" t="str">
        <f t="shared" si="6"/>
        <v>　</v>
      </c>
      <c r="O29" s="554" t="str">
        <f t="shared" si="7"/>
        <v>　</v>
      </c>
      <c r="P29" s="554" t="str">
        <f t="shared" si="9"/>
        <v>　</v>
      </c>
      <c r="Q29" s="554" t="str">
        <f t="shared" si="9"/>
        <v>　</v>
      </c>
      <c r="R29" s="554" t="str">
        <f t="shared" si="9"/>
        <v>　</v>
      </c>
      <c r="S29" s="554" t="str">
        <f t="shared" si="9"/>
        <v>　</v>
      </c>
      <c r="T29" s="554" t="str">
        <f t="shared" si="9"/>
        <v>　</v>
      </c>
      <c r="U29" s="554" t="str">
        <f t="shared" si="9"/>
        <v>　</v>
      </c>
      <c r="V29" s="554" t="str">
        <f t="shared" si="9"/>
        <v>　</v>
      </c>
      <c r="W29" s="554" t="str">
        <f t="shared" si="9"/>
        <v>　</v>
      </c>
      <c r="X29" s="554" t="str">
        <f t="shared" si="9"/>
        <v>　</v>
      </c>
      <c r="Y29" s="554" t="str">
        <f t="shared" si="9"/>
        <v>　</v>
      </c>
      <c r="Z29" s="554" t="str">
        <f t="shared" si="9"/>
        <v>　</v>
      </c>
      <c r="AA29" s="554" t="str">
        <f t="shared" si="9"/>
        <v>　</v>
      </c>
      <c r="AB29" s="554" t="str">
        <f t="shared" si="9"/>
        <v>　</v>
      </c>
      <c r="AC29" s="554" t="str">
        <f t="shared" si="9"/>
        <v>　</v>
      </c>
      <c r="AD29" s="554" t="str">
        <f t="shared" si="9"/>
        <v>　</v>
      </c>
      <c r="AE29" s="554" t="str">
        <f t="shared" si="2"/>
        <v>　　　　　　　　　　　　　　　　　　　　　　　　　</v>
      </c>
      <c r="AF29" s="554"/>
      <c r="AG29" s="560"/>
      <c r="AH29" s="561"/>
      <c r="AI29" s="566" t="str">
        <f>IFERROR(VLOOKUP(AG29&amp;AH29,'4結果表'!Q:R,2,FALSE),"")</f>
        <v/>
      </c>
      <c r="AJ29" s="562"/>
      <c r="AK29" s="562"/>
      <c r="AL29" s="563"/>
      <c r="AM29" s="564" t="s">
        <v>506</v>
      </c>
      <c r="AN29" s="565" t="s">
        <v>506</v>
      </c>
    </row>
    <row r="30" spans="1:40" ht="31.25" customHeight="1">
      <c r="A30" s="547">
        <f>IF(J30=0,0,SUM(J$6:J30))</f>
        <v>0</v>
      </c>
      <c r="B30" s="537"/>
      <c r="C30" s="538"/>
      <c r="D30" s="540" t="str">
        <f>IFERROR(INDEX('4結果表'!$Q$13:$R$160,MATCH('4特記事項B'!B30&amp;'4特記事項B'!C30,'4結果表'!$Q$13:$Q$160,0),2),"")</f>
        <v/>
      </c>
      <c r="E30" s="355"/>
      <c r="F30" s="355"/>
      <c r="G30" s="570"/>
      <c r="H30" s="480" t="s">
        <v>506</v>
      </c>
      <c r="I30" s="481" t="s">
        <v>506</v>
      </c>
      <c r="J30" s="546">
        <f t="shared" si="3"/>
        <v>0</v>
      </c>
      <c r="K30" s="554" t="str">
        <f t="shared" si="8"/>
        <v>　</v>
      </c>
      <c r="L30" s="554" t="str">
        <f t="shared" si="4"/>
        <v>　</v>
      </c>
      <c r="M30" s="554" t="str">
        <f t="shared" si="5"/>
        <v>　</v>
      </c>
      <c r="N30" s="554" t="str">
        <f t="shared" si="6"/>
        <v>　</v>
      </c>
      <c r="O30" s="554" t="str">
        <f t="shared" si="7"/>
        <v>　</v>
      </c>
      <c r="P30" s="554" t="str">
        <f t="shared" si="9"/>
        <v>　</v>
      </c>
      <c r="Q30" s="554" t="str">
        <f t="shared" si="9"/>
        <v>　</v>
      </c>
      <c r="R30" s="554" t="str">
        <f t="shared" si="9"/>
        <v>　</v>
      </c>
      <c r="S30" s="554" t="str">
        <f t="shared" si="9"/>
        <v>　</v>
      </c>
      <c r="T30" s="554" t="str">
        <f t="shared" si="9"/>
        <v>　</v>
      </c>
      <c r="U30" s="554" t="str">
        <f t="shared" si="9"/>
        <v>　</v>
      </c>
      <c r="V30" s="554" t="str">
        <f t="shared" si="9"/>
        <v>　</v>
      </c>
      <c r="W30" s="554" t="str">
        <f t="shared" si="9"/>
        <v>　</v>
      </c>
      <c r="X30" s="554" t="str">
        <f t="shared" si="9"/>
        <v>　</v>
      </c>
      <c r="Y30" s="554" t="str">
        <f t="shared" si="9"/>
        <v>　</v>
      </c>
      <c r="Z30" s="554" t="str">
        <f t="shared" si="9"/>
        <v>　</v>
      </c>
      <c r="AA30" s="554" t="str">
        <f t="shared" si="9"/>
        <v>　</v>
      </c>
      <c r="AB30" s="554" t="str">
        <f t="shared" si="9"/>
        <v>　</v>
      </c>
      <c r="AC30" s="554" t="str">
        <f t="shared" si="9"/>
        <v>　</v>
      </c>
      <c r="AD30" s="554" t="str">
        <f t="shared" si="9"/>
        <v>　</v>
      </c>
      <c r="AE30" s="554" t="str">
        <f t="shared" si="2"/>
        <v>　　　　　　　　　　　　　　　　　　　　　　　　　　</v>
      </c>
      <c r="AF30" s="554"/>
      <c r="AG30" s="560"/>
      <c r="AH30" s="561"/>
      <c r="AI30" s="566" t="str">
        <f>IFERROR(VLOOKUP(AG30&amp;AH30,'4結果表'!Q:R,2,FALSE),"")</f>
        <v/>
      </c>
      <c r="AJ30" s="562"/>
      <c r="AK30" s="562"/>
      <c r="AL30" s="563"/>
      <c r="AM30" s="564" t="s">
        <v>506</v>
      </c>
      <c r="AN30" s="565" t="s">
        <v>506</v>
      </c>
    </row>
    <row r="31" spans="1:40" ht="31.25" customHeight="1">
      <c r="A31" s="547">
        <f>IF(J31=0,0,SUM(J$6:J31))</f>
        <v>0</v>
      </c>
      <c r="B31" s="537"/>
      <c r="C31" s="538"/>
      <c r="D31" s="540" t="str">
        <f>IFERROR(INDEX('4結果表'!$Q$13:$R$160,MATCH('4特記事項B'!B31&amp;'4特記事項B'!C31,'4結果表'!$Q$13:$Q$160,0),2),"")</f>
        <v/>
      </c>
      <c r="E31" s="355"/>
      <c r="F31" s="355"/>
      <c r="G31" s="570"/>
      <c r="H31" s="480" t="s">
        <v>506</v>
      </c>
      <c r="I31" s="481" t="s">
        <v>506</v>
      </c>
      <c r="J31" s="546">
        <f t="shared" si="3"/>
        <v>0</v>
      </c>
      <c r="K31" s="554" t="str">
        <f t="shared" si="8"/>
        <v>　</v>
      </c>
      <c r="L31" s="554" t="str">
        <f t="shared" si="4"/>
        <v>　</v>
      </c>
      <c r="M31" s="554" t="str">
        <f t="shared" si="5"/>
        <v>　</v>
      </c>
      <c r="N31" s="554" t="str">
        <f t="shared" si="6"/>
        <v>　</v>
      </c>
      <c r="O31" s="554" t="str">
        <f t="shared" si="7"/>
        <v>　</v>
      </c>
      <c r="P31" s="554" t="str">
        <f t="shared" si="9"/>
        <v>　</v>
      </c>
      <c r="Q31" s="554" t="str">
        <f t="shared" si="9"/>
        <v>　</v>
      </c>
      <c r="R31" s="554" t="str">
        <f t="shared" si="9"/>
        <v>　</v>
      </c>
      <c r="S31" s="554" t="str">
        <f t="shared" si="9"/>
        <v>　</v>
      </c>
      <c r="T31" s="554" t="str">
        <f t="shared" si="9"/>
        <v>　</v>
      </c>
      <c r="U31" s="554" t="str">
        <f t="shared" si="9"/>
        <v>　</v>
      </c>
      <c r="V31" s="554" t="str">
        <f t="shared" si="9"/>
        <v>　</v>
      </c>
      <c r="W31" s="554" t="str">
        <f t="shared" si="9"/>
        <v>　</v>
      </c>
      <c r="X31" s="554" t="str">
        <f t="shared" si="9"/>
        <v>　</v>
      </c>
      <c r="Y31" s="554" t="str">
        <f t="shared" si="9"/>
        <v>　</v>
      </c>
      <c r="Z31" s="554" t="str">
        <f t="shared" si="9"/>
        <v>　</v>
      </c>
      <c r="AA31" s="554" t="str">
        <f t="shared" si="9"/>
        <v>　</v>
      </c>
      <c r="AB31" s="554" t="str">
        <f t="shared" si="9"/>
        <v>　</v>
      </c>
      <c r="AC31" s="554" t="str">
        <f t="shared" si="9"/>
        <v>　</v>
      </c>
      <c r="AD31" s="554" t="str">
        <f t="shared" si="9"/>
        <v>　</v>
      </c>
      <c r="AE31" s="554" t="str">
        <f t="shared" si="2"/>
        <v>　　　　　　　　　　　　　　　　　　　　　　　　　　　</v>
      </c>
      <c r="AF31" s="554"/>
      <c r="AG31" s="560"/>
      <c r="AH31" s="561"/>
      <c r="AI31" s="566" t="str">
        <f>IFERROR(VLOOKUP(AG31&amp;AH31,'4結果表'!Q:R,2,FALSE),"")</f>
        <v/>
      </c>
      <c r="AJ31" s="562"/>
      <c r="AK31" s="562"/>
      <c r="AL31" s="563"/>
      <c r="AM31" s="564" t="s">
        <v>506</v>
      </c>
      <c r="AN31" s="565" t="s">
        <v>506</v>
      </c>
    </row>
    <row r="32" spans="1:40" ht="31.25" customHeight="1">
      <c r="A32" s="547">
        <f>IF(J32=0,0,SUM(J$6:J32))</f>
        <v>0</v>
      </c>
      <c r="B32" s="537"/>
      <c r="C32" s="538"/>
      <c r="D32" s="540" t="str">
        <f>IFERROR(INDEX('4結果表'!$Q$13:$R$160,MATCH('4特記事項B'!B32&amp;'4特記事項B'!C32,'4結果表'!$Q$13:$Q$160,0),2),"")</f>
        <v/>
      </c>
      <c r="E32" s="355"/>
      <c r="F32" s="355"/>
      <c r="G32" s="570"/>
      <c r="H32" s="480" t="s">
        <v>506</v>
      </c>
      <c r="I32" s="481" t="s">
        <v>506</v>
      </c>
      <c r="J32" s="546">
        <f t="shared" si="3"/>
        <v>0</v>
      </c>
      <c r="K32" s="554" t="str">
        <f t="shared" si="8"/>
        <v>　</v>
      </c>
      <c r="L32" s="554" t="str">
        <f t="shared" si="4"/>
        <v>　</v>
      </c>
      <c r="M32" s="554" t="str">
        <f t="shared" si="5"/>
        <v>　</v>
      </c>
      <c r="N32" s="554" t="str">
        <f t="shared" si="6"/>
        <v>　</v>
      </c>
      <c r="O32" s="554" t="str">
        <f t="shared" si="7"/>
        <v>　</v>
      </c>
      <c r="P32" s="554" t="str">
        <f t="shared" si="9"/>
        <v>　</v>
      </c>
      <c r="Q32" s="554" t="str">
        <f t="shared" si="9"/>
        <v>　</v>
      </c>
      <c r="R32" s="554" t="str">
        <f t="shared" si="9"/>
        <v>　</v>
      </c>
      <c r="S32" s="554" t="str">
        <f t="shared" si="9"/>
        <v>　</v>
      </c>
      <c r="T32" s="554" t="str">
        <f t="shared" si="9"/>
        <v>　</v>
      </c>
      <c r="U32" s="554" t="str">
        <f t="shared" si="9"/>
        <v>　</v>
      </c>
      <c r="V32" s="554" t="str">
        <f t="shared" si="9"/>
        <v>　</v>
      </c>
      <c r="W32" s="554" t="str">
        <f t="shared" si="9"/>
        <v>　</v>
      </c>
      <c r="X32" s="554" t="str">
        <f t="shared" si="9"/>
        <v>　</v>
      </c>
      <c r="Y32" s="554" t="str">
        <f t="shared" si="9"/>
        <v>　</v>
      </c>
      <c r="Z32" s="554" t="str">
        <f t="shared" si="9"/>
        <v>　</v>
      </c>
      <c r="AA32" s="554" t="str">
        <f t="shared" si="9"/>
        <v>　</v>
      </c>
      <c r="AB32" s="554" t="str">
        <f t="shared" si="9"/>
        <v>　</v>
      </c>
      <c r="AC32" s="554" t="str">
        <f t="shared" si="9"/>
        <v>　</v>
      </c>
      <c r="AD32" s="554" t="str">
        <f t="shared" si="9"/>
        <v>　</v>
      </c>
      <c r="AE32" s="554" t="str">
        <f t="shared" si="2"/>
        <v>　　　　　　　　　　　　　　　　　　　　　　　　　　　　</v>
      </c>
      <c r="AF32" s="554"/>
      <c r="AG32" s="560"/>
      <c r="AH32" s="561"/>
      <c r="AI32" s="566" t="str">
        <f>IFERROR(VLOOKUP(AG32&amp;AH32,'4結果表'!Q:R,2,FALSE),"")</f>
        <v/>
      </c>
      <c r="AJ32" s="562"/>
      <c r="AK32" s="562"/>
      <c r="AL32" s="563"/>
      <c r="AM32" s="564" t="s">
        <v>506</v>
      </c>
      <c r="AN32" s="565" t="s">
        <v>506</v>
      </c>
    </row>
    <row r="33" spans="1:40" ht="31.25" customHeight="1">
      <c r="A33" s="547">
        <f>IF(J33=0,0,SUM(J$6:J33))</f>
        <v>0</v>
      </c>
      <c r="B33" s="537"/>
      <c r="C33" s="538"/>
      <c r="D33" s="540" t="str">
        <f>IFERROR(INDEX('4結果表'!$Q$13:$R$160,MATCH('4特記事項B'!B33&amp;'4特記事項B'!C33,'4結果表'!$Q$13:$Q$160,0),2),"")</f>
        <v/>
      </c>
      <c r="E33" s="355"/>
      <c r="F33" s="355"/>
      <c r="G33" s="570"/>
      <c r="H33" s="480" t="s">
        <v>506</v>
      </c>
      <c r="I33" s="481" t="s">
        <v>506</v>
      </c>
      <c r="J33" s="546">
        <f t="shared" si="3"/>
        <v>0</v>
      </c>
      <c r="K33" s="554" t="str">
        <f t="shared" si="8"/>
        <v>　</v>
      </c>
      <c r="L33" s="554" t="str">
        <f t="shared" si="4"/>
        <v>　</v>
      </c>
      <c r="M33" s="554" t="str">
        <f t="shared" si="5"/>
        <v>　</v>
      </c>
      <c r="N33" s="554" t="str">
        <f t="shared" si="6"/>
        <v>　</v>
      </c>
      <c r="O33" s="554" t="str">
        <f t="shared" si="7"/>
        <v>　</v>
      </c>
      <c r="P33" s="554" t="str">
        <f t="shared" si="9"/>
        <v>　</v>
      </c>
      <c r="Q33" s="554" t="str">
        <f t="shared" si="9"/>
        <v>　</v>
      </c>
      <c r="R33" s="554" t="str">
        <f t="shared" si="9"/>
        <v>　</v>
      </c>
      <c r="S33" s="554" t="str">
        <f t="shared" si="9"/>
        <v>　</v>
      </c>
      <c r="T33" s="554" t="str">
        <f t="shared" si="9"/>
        <v>　</v>
      </c>
      <c r="U33" s="554" t="str">
        <f t="shared" si="9"/>
        <v>　</v>
      </c>
      <c r="V33" s="554" t="str">
        <f t="shared" si="9"/>
        <v>　</v>
      </c>
      <c r="W33" s="554" t="str">
        <f t="shared" si="9"/>
        <v>　</v>
      </c>
      <c r="X33" s="554" t="str">
        <f t="shared" si="9"/>
        <v>　</v>
      </c>
      <c r="Y33" s="554" t="str">
        <f t="shared" si="9"/>
        <v>　</v>
      </c>
      <c r="Z33" s="554" t="str">
        <f t="shared" si="9"/>
        <v>　</v>
      </c>
      <c r="AA33" s="554" t="str">
        <f t="shared" si="9"/>
        <v>　</v>
      </c>
      <c r="AB33" s="554" t="str">
        <f t="shared" si="9"/>
        <v>　</v>
      </c>
      <c r="AC33" s="554" t="str">
        <f t="shared" si="9"/>
        <v>　</v>
      </c>
      <c r="AD33" s="554" t="str">
        <f t="shared" si="9"/>
        <v>　</v>
      </c>
      <c r="AE33" s="554" t="str">
        <f t="shared" si="2"/>
        <v>　　　　　　　　　　　　　　　　　　　　　　　　　　　　　</v>
      </c>
      <c r="AF33" s="554"/>
      <c r="AG33" s="560"/>
      <c r="AH33" s="561"/>
      <c r="AI33" s="566" t="str">
        <f>IFERROR(VLOOKUP(AG33&amp;AH33,'4結果表'!Q:R,2,FALSE),"")</f>
        <v/>
      </c>
      <c r="AJ33" s="562"/>
      <c r="AK33" s="562"/>
      <c r="AL33" s="563"/>
      <c r="AM33" s="564" t="s">
        <v>506</v>
      </c>
      <c r="AN33" s="565" t="s">
        <v>506</v>
      </c>
    </row>
    <row r="34" spans="1:40" ht="31.25" customHeight="1">
      <c r="A34" s="547">
        <f>IF(J34=0,0,SUM(J$6:J34))</f>
        <v>0</v>
      </c>
      <c r="B34" s="537"/>
      <c r="C34" s="538"/>
      <c r="D34" s="540" t="str">
        <f>IFERROR(INDEX('4結果表'!$Q$13:$R$160,MATCH('4特記事項B'!B34&amp;'4特記事項B'!C34,'4結果表'!$Q$13:$Q$160,0),2),"")</f>
        <v/>
      </c>
      <c r="E34" s="355"/>
      <c r="F34" s="355"/>
      <c r="G34" s="570"/>
      <c r="H34" s="480" t="s">
        <v>506</v>
      </c>
      <c r="I34" s="481" t="s">
        <v>506</v>
      </c>
      <c r="J34" s="546">
        <f t="shared" si="3"/>
        <v>0</v>
      </c>
      <c r="K34" s="554" t="str">
        <f t="shared" si="8"/>
        <v>　</v>
      </c>
      <c r="L34" s="554" t="str">
        <f t="shared" si="4"/>
        <v>　</v>
      </c>
      <c r="M34" s="554" t="str">
        <f t="shared" si="5"/>
        <v>　</v>
      </c>
      <c r="N34" s="554" t="str">
        <f t="shared" si="6"/>
        <v>　</v>
      </c>
      <c r="O34" s="554" t="str">
        <f t="shared" si="7"/>
        <v>　</v>
      </c>
      <c r="P34" s="554" t="str">
        <f t="shared" si="9"/>
        <v>　</v>
      </c>
      <c r="Q34" s="554" t="str">
        <f t="shared" si="9"/>
        <v>　</v>
      </c>
      <c r="R34" s="554" t="str">
        <f t="shared" si="9"/>
        <v>　</v>
      </c>
      <c r="S34" s="554" t="str">
        <f t="shared" si="9"/>
        <v>　</v>
      </c>
      <c r="T34" s="554" t="str">
        <f t="shared" si="9"/>
        <v>　</v>
      </c>
      <c r="U34" s="554" t="str">
        <f t="shared" si="9"/>
        <v>　</v>
      </c>
      <c r="V34" s="554" t="str">
        <f t="shared" si="9"/>
        <v>　</v>
      </c>
      <c r="W34" s="554" t="str">
        <f t="shared" si="9"/>
        <v>　</v>
      </c>
      <c r="X34" s="554" t="str">
        <f t="shared" si="9"/>
        <v>　</v>
      </c>
      <c r="Y34" s="554" t="str">
        <f t="shared" si="9"/>
        <v>　</v>
      </c>
      <c r="Z34" s="554" t="str">
        <f t="shared" si="9"/>
        <v>　</v>
      </c>
      <c r="AA34" s="554" t="str">
        <f t="shared" si="9"/>
        <v>　</v>
      </c>
      <c r="AB34" s="554" t="str">
        <f t="shared" si="9"/>
        <v>　</v>
      </c>
      <c r="AC34" s="554" t="str">
        <f t="shared" si="9"/>
        <v>　</v>
      </c>
      <c r="AD34" s="554" t="str">
        <f t="shared" si="9"/>
        <v>　</v>
      </c>
      <c r="AE34" s="554" t="str">
        <f t="shared" si="2"/>
        <v>　　　　　　　　　　　　　　　　　　　　　　　　　　　　　　</v>
      </c>
      <c r="AF34" s="554"/>
      <c r="AG34" s="560"/>
      <c r="AH34" s="561"/>
      <c r="AI34" s="566" t="str">
        <f>IFERROR(VLOOKUP(AG34&amp;AH34,'4結果表'!Q:R,2,FALSE),"")</f>
        <v/>
      </c>
      <c r="AJ34" s="562"/>
      <c r="AK34" s="562"/>
      <c r="AL34" s="563"/>
      <c r="AM34" s="564" t="s">
        <v>506</v>
      </c>
      <c r="AN34" s="565" t="s">
        <v>506</v>
      </c>
    </row>
    <row r="35" spans="1:40" ht="31.25" customHeight="1">
      <c r="A35" s="547">
        <f>IF(J35=0,0,SUM(J$6:J35))</f>
        <v>0</v>
      </c>
      <c r="B35" s="537"/>
      <c r="C35" s="538"/>
      <c r="D35" s="540" t="str">
        <f>IFERROR(INDEX('4結果表'!$Q$13:$R$160,MATCH('4特記事項B'!B35&amp;'4特記事項B'!C35,'4結果表'!$Q$13:$Q$160,0),2),"")</f>
        <v/>
      </c>
      <c r="E35" s="355"/>
      <c r="F35" s="355"/>
      <c r="G35" s="570"/>
      <c r="H35" s="480" t="s">
        <v>506</v>
      </c>
      <c r="I35" s="481" t="s">
        <v>506</v>
      </c>
      <c r="J35" s="546">
        <f t="shared" si="3"/>
        <v>0</v>
      </c>
      <c r="K35" s="554" t="str">
        <f t="shared" si="8"/>
        <v>　</v>
      </c>
      <c r="L35" s="554" t="str">
        <f t="shared" si="4"/>
        <v>　</v>
      </c>
      <c r="M35" s="554" t="str">
        <f t="shared" si="5"/>
        <v>　</v>
      </c>
      <c r="N35" s="554" t="str">
        <f t="shared" si="6"/>
        <v>　</v>
      </c>
      <c r="O35" s="554" t="str">
        <f t="shared" si="7"/>
        <v>　</v>
      </c>
      <c r="P35" s="554" t="str">
        <f t="shared" si="9"/>
        <v>　</v>
      </c>
      <c r="Q35" s="554" t="str">
        <f t="shared" si="9"/>
        <v>　</v>
      </c>
      <c r="R35" s="554" t="str">
        <f t="shared" si="9"/>
        <v>　</v>
      </c>
      <c r="S35" s="554" t="str">
        <f t="shared" si="9"/>
        <v>　</v>
      </c>
      <c r="T35" s="554" t="str">
        <f t="shared" si="9"/>
        <v>　</v>
      </c>
      <c r="U35" s="554" t="str">
        <f t="shared" si="9"/>
        <v>　</v>
      </c>
      <c r="V35" s="554" t="str">
        <f t="shared" si="9"/>
        <v>　</v>
      </c>
      <c r="W35" s="554" t="str">
        <f t="shared" si="9"/>
        <v>　</v>
      </c>
      <c r="X35" s="554" t="str">
        <f t="shared" si="9"/>
        <v>　</v>
      </c>
      <c r="Y35" s="554" t="str">
        <f t="shared" si="9"/>
        <v>　</v>
      </c>
      <c r="Z35" s="554" t="str">
        <f t="shared" si="9"/>
        <v>　</v>
      </c>
      <c r="AA35" s="554" t="str">
        <f t="shared" si="9"/>
        <v>　</v>
      </c>
      <c r="AB35" s="554" t="str">
        <f t="shared" si="9"/>
        <v>　</v>
      </c>
      <c r="AC35" s="554" t="str">
        <f t="shared" si="9"/>
        <v>　</v>
      </c>
      <c r="AD35" s="554" t="str">
        <f t="shared" si="9"/>
        <v>　</v>
      </c>
      <c r="AE35" s="554" t="str">
        <f t="shared" si="2"/>
        <v>　　　　　　　　　　　　　　　　　　　　　　　　　　　　　　　</v>
      </c>
      <c r="AF35" s="554"/>
      <c r="AG35" s="560"/>
      <c r="AH35" s="561"/>
      <c r="AI35" s="566" t="str">
        <f>IFERROR(VLOOKUP(AG35&amp;AH35,'4結果表'!Q:R,2,FALSE),"")</f>
        <v/>
      </c>
      <c r="AJ35" s="562"/>
      <c r="AK35" s="562"/>
      <c r="AL35" s="563"/>
      <c r="AM35" s="564" t="s">
        <v>506</v>
      </c>
      <c r="AN35" s="565" t="s">
        <v>506</v>
      </c>
    </row>
    <row r="36" spans="1:40" ht="31.25" customHeight="1">
      <c r="A36" s="547">
        <f>IF(J36=0,0,SUM(J$6:J36))</f>
        <v>0</v>
      </c>
      <c r="B36" s="537"/>
      <c r="C36" s="538"/>
      <c r="D36" s="540" t="str">
        <f>IFERROR(INDEX('4結果表'!$Q$13:$R$160,MATCH('4特記事項B'!B36&amp;'4特記事項B'!C36,'4結果表'!$Q$13:$Q$160,0),2),"")</f>
        <v/>
      </c>
      <c r="E36" s="355"/>
      <c r="F36" s="355"/>
      <c r="G36" s="570"/>
      <c r="H36" s="480" t="s">
        <v>506</v>
      </c>
      <c r="I36" s="481" t="s">
        <v>506</v>
      </c>
      <c r="J36" s="546">
        <f t="shared" si="3"/>
        <v>0</v>
      </c>
      <c r="K36" s="554" t="str">
        <f t="shared" si="8"/>
        <v>　</v>
      </c>
      <c r="L36" s="554" t="str">
        <f t="shared" si="4"/>
        <v>　</v>
      </c>
      <c r="M36" s="554" t="str">
        <f t="shared" si="5"/>
        <v>　</v>
      </c>
      <c r="N36" s="554" t="str">
        <f t="shared" si="6"/>
        <v>　</v>
      </c>
      <c r="O36" s="554" t="str">
        <f t="shared" si="7"/>
        <v>　</v>
      </c>
      <c r="P36" s="554" t="str">
        <f t="shared" si="9"/>
        <v>　</v>
      </c>
      <c r="Q36" s="554" t="str">
        <f t="shared" si="9"/>
        <v>　</v>
      </c>
      <c r="R36" s="554" t="str">
        <f t="shared" si="9"/>
        <v>　</v>
      </c>
      <c r="S36" s="554" t="str">
        <f t="shared" si="9"/>
        <v>　</v>
      </c>
      <c r="T36" s="554" t="str">
        <f t="shared" si="9"/>
        <v>　</v>
      </c>
      <c r="U36" s="554" t="str">
        <f t="shared" si="9"/>
        <v>　</v>
      </c>
      <c r="V36" s="554" t="str">
        <f t="shared" si="9"/>
        <v>　</v>
      </c>
      <c r="W36" s="554" t="str">
        <f t="shared" si="9"/>
        <v>　</v>
      </c>
      <c r="X36" s="554" t="str">
        <f t="shared" si="9"/>
        <v>　</v>
      </c>
      <c r="Y36" s="554" t="str">
        <f t="shared" si="9"/>
        <v>　</v>
      </c>
      <c r="Z36" s="554" t="str">
        <f t="shared" si="9"/>
        <v>　</v>
      </c>
      <c r="AA36" s="554" t="str">
        <f t="shared" si="9"/>
        <v>　</v>
      </c>
      <c r="AB36" s="554" t="str">
        <f t="shared" si="9"/>
        <v>　</v>
      </c>
      <c r="AC36" s="554" t="str">
        <f t="shared" si="9"/>
        <v>　</v>
      </c>
      <c r="AD36" s="554" t="str">
        <f t="shared" si="9"/>
        <v>　</v>
      </c>
      <c r="AE36" s="554" t="str">
        <f t="shared" si="2"/>
        <v>　　　　　　　　　　　　　　　　　　　　　　　　　　　　　　　　</v>
      </c>
      <c r="AF36" s="554"/>
      <c r="AG36" s="560"/>
      <c r="AH36" s="561"/>
      <c r="AI36" s="566" t="str">
        <f>IFERROR(VLOOKUP(AG36&amp;AH36,'4結果表'!Q:R,2,FALSE),"")</f>
        <v/>
      </c>
      <c r="AJ36" s="562"/>
      <c r="AK36" s="562"/>
      <c r="AL36" s="563"/>
      <c r="AM36" s="564" t="s">
        <v>506</v>
      </c>
      <c r="AN36" s="565" t="s">
        <v>506</v>
      </c>
    </row>
    <row r="37" spans="1:40" ht="31.25" customHeight="1">
      <c r="A37" s="547">
        <f>IF(J37=0,0,SUM(J$6:J37))</f>
        <v>0</v>
      </c>
      <c r="B37" s="537"/>
      <c r="C37" s="538"/>
      <c r="D37" s="540" t="str">
        <f>IFERROR(INDEX('4結果表'!$Q$13:$R$160,MATCH('4特記事項B'!B37&amp;'4特記事項B'!C37,'4結果表'!$Q$13:$Q$160,0),2),"")</f>
        <v/>
      </c>
      <c r="E37" s="355"/>
      <c r="F37" s="355"/>
      <c r="G37" s="570"/>
      <c r="H37" s="480" t="s">
        <v>506</v>
      </c>
      <c r="I37" s="481" t="s">
        <v>506</v>
      </c>
      <c r="J37" s="546">
        <f t="shared" si="3"/>
        <v>0</v>
      </c>
      <c r="K37" s="554" t="str">
        <f t="shared" si="8"/>
        <v>　</v>
      </c>
      <c r="L37" s="554" t="str">
        <f t="shared" si="4"/>
        <v>　</v>
      </c>
      <c r="M37" s="554" t="str">
        <f t="shared" si="5"/>
        <v>　</v>
      </c>
      <c r="N37" s="554" t="str">
        <f t="shared" si="6"/>
        <v>　</v>
      </c>
      <c r="O37" s="554" t="str">
        <f t="shared" si="7"/>
        <v>　</v>
      </c>
      <c r="P37" s="554" t="str">
        <f t="shared" ref="P37:AD52" si="10">IF(AND($B37=P$4,$I37="☐"),P36&amp;$B37&amp;$C37&amp;$E37&amp;"　",P36)</f>
        <v>　</v>
      </c>
      <c r="Q37" s="554" t="str">
        <f t="shared" si="10"/>
        <v>　</v>
      </c>
      <c r="R37" s="554" t="str">
        <f t="shared" si="10"/>
        <v>　</v>
      </c>
      <c r="S37" s="554" t="str">
        <f t="shared" si="10"/>
        <v>　</v>
      </c>
      <c r="T37" s="554" t="str">
        <f t="shared" si="10"/>
        <v>　</v>
      </c>
      <c r="U37" s="554" t="str">
        <f t="shared" si="10"/>
        <v>　</v>
      </c>
      <c r="V37" s="554" t="str">
        <f t="shared" si="10"/>
        <v>　</v>
      </c>
      <c r="W37" s="554" t="str">
        <f t="shared" si="10"/>
        <v>　</v>
      </c>
      <c r="X37" s="554" t="str">
        <f t="shared" si="10"/>
        <v>　</v>
      </c>
      <c r="Y37" s="554" t="str">
        <f t="shared" si="10"/>
        <v>　</v>
      </c>
      <c r="Z37" s="554" t="str">
        <f t="shared" si="10"/>
        <v>　</v>
      </c>
      <c r="AA37" s="554" t="str">
        <f t="shared" si="10"/>
        <v>　</v>
      </c>
      <c r="AB37" s="554" t="str">
        <f t="shared" si="10"/>
        <v>　</v>
      </c>
      <c r="AC37" s="554" t="str">
        <f t="shared" si="10"/>
        <v>　</v>
      </c>
      <c r="AD37" s="554" t="str">
        <f t="shared" si="10"/>
        <v>　</v>
      </c>
      <c r="AE37" s="554" t="str">
        <f t="shared" si="2"/>
        <v>　　　　　　　　　　　　　　　　　　　　　　　　　　　　　　　　　</v>
      </c>
      <c r="AF37" s="554"/>
      <c r="AG37" s="560"/>
      <c r="AH37" s="561"/>
      <c r="AI37" s="566" t="str">
        <f>IFERROR(VLOOKUP(AG37&amp;AH37,'4結果表'!Q:R,2,FALSE),"")</f>
        <v/>
      </c>
      <c r="AJ37" s="562"/>
      <c r="AK37" s="562"/>
      <c r="AL37" s="563"/>
      <c r="AM37" s="564" t="s">
        <v>506</v>
      </c>
      <c r="AN37" s="565" t="s">
        <v>506</v>
      </c>
    </row>
    <row r="38" spans="1:40" ht="31.25" customHeight="1">
      <c r="A38" s="547">
        <f>IF(J38=0,0,SUM(J$6:J38))</f>
        <v>0</v>
      </c>
      <c r="B38" s="537"/>
      <c r="C38" s="538"/>
      <c r="D38" s="540" t="str">
        <f>IFERROR(INDEX('4結果表'!$Q$13:$R$160,MATCH('4特記事項B'!B38&amp;'4特記事項B'!C38,'4結果表'!$Q$13:$Q$160,0),2),"")</f>
        <v/>
      </c>
      <c r="E38" s="355"/>
      <c r="F38" s="355"/>
      <c r="G38" s="570"/>
      <c r="H38" s="480" t="s">
        <v>506</v>
      </c>
      <c r="I38" s="481" t="s">
        <v>506</v>
      </c>
      <c r="J38" s="546">
        <f t="shared" si="3"/>
        <v>0</v>
      </c>
      <c r="K38" s="554" t="str">
        <f t="shared" si="8"/>
        <v>　</v>
      </c>
      <c r="L38" s="554" t="str">
        <f t="shared" si="4"/>
        <v>　</v>
      </c>
      <c r="M38" s="554" t="str">
        <f t="shared" si="5"/>
        <v>　</v>
      </c>
      <c r="N38" s="554" t="str">
        <f t="shared" si="6"/>
        <v>　</v>
      </c>
      <c r="O38" s="554" t="str">
        <f t="shared" si="7"/>
        <v>　</v>
      </c>
      <c r="P38" s="554" t="str">
        <f t="shared" si="10"/>
        <v>　</v>
      </c>
      <c r="Q38" s="554" t="str">
        <f t="shared" si="10"/>
        <v>　</v>
      </c>
      <c r="R38" s="554" t="str">
        <f t="shared" si="10"/>
        <v>　</v>
      </c>
      <c r="S38" s="554" t="str">
        <f t="shared" si="10"/>
        <v>　</v>
      </c>
      <c r="T38" s="554" t="str">
        <f t="shared" si="10"/>
        <v>　</v>
      </c>
      <c r="U38" s="554" t="str">
        <f t="shared" si="10"/>
        <v>　</v>
      </c>
      <c r="V38" s="554" t="str">
        <f t="shared" si="10"/>
        <v>　</v>
      </c>
      <c r="W38" s="554" t="str">
        <f t="shared" si="10"/>
        <v>　</v>
      </c>
      <c r="X38" s="554" t="str">
        <f t="shared" si="10"/>
        <v>　</v>
      </c>
      <c r="Y38" s="554" t="str">
        <f t="shared" si="10"/>
        <v>　</v>
      </c>
      <c r="Z38" s="554" t="str">
        <f t="shared" si="10"/>
        <v>　</v>
      </c>
      <c r="AA38" s="554" t="str">
        <f t="shared" si="10"/>
        <v>　</v>
      </c>
      <c r="AB38" s="554" t="str">
        <f t="shared" si="10"/>
        <v>　</v>
      </c>
      <c r="AC38" s="554" t="str">
        <f t="shared" si="10"/>
        <v>　</v>
      </c>
      <c r="AD38" s="554" t="str">
        <f t="shared" si="10"/>
        <v>　</v>
      </c>
      <c r="AE38" s="554" t="str">
        <f t="shared" si="2"/>
        <v>　　　　　　　　　　　　　　　　　　　　　　　　　　　　　　　　　　</v>
      </c>
      <c r="AF38" s="554"/>
      <c r="AG38" s="560"/>
      <c r="AH38" s="561"/>
      <c r="AI38" s="566" t="str">
        <f>IFERROR(VLOOKUP(AG38&amp;AH38,'4結果表'!Q:R,2,FALSE),"")</f>
        <v/>
      </c>
      <c r="AJ38" s="562"/>
      <c r="AK38" s="562"/>
      <c r="AL38" s="563"/>
      <c r="AM38" s="564" t="s">
        <v>506</v>
      </c>
      <c r="AN38" s="565" t="s">
        <v>506</v>
      </c>
    </row>
    <row r="39" spans="1:40" ht="31.25" customHeight="1">
      <c r="A39" s="547">
        <f>IF(J39=0,0,SUM(J$6:J39))</f>
        <v>0</v>
      </c>
      <c r="B39" s="537"/>
      <c r="C39" s="538"/>
      <c r="D39" s="540" t="str">
        <f>IFERROR(INDEX('4結果表'!$Q$13:$R$160,MATCH('4特記事項B'!B39&amp;'4特記事項B'!C39,'4結果表'!$Q$13:$Q$160,0),2),"")</f>
        <v/>
      </c>
      <c r="E39" s="355"/>
      <c r="F39" s="355"/>
      <c r="G39" s="570"/>
      <c r="H39" s="480" t="s">
        <v>506</v>
      </c>
      <c r="I39" s="481" t="s">
        <v>506</v>
      </c>
      <c r="J39" s="546">
        <f t="shared" si="3"/>
        <v>0</v>
      </c>
      <c r="K39" s="554" t="str">
        <f t="shared" si="8"/>
        <v>　</v>
      </c>
      <c r="L39" s="554" t="str">
        <f t="shared" si="4"/>
        <v>　</v>
      </c>
      <c r="M39" s="554" t="str">
        <f t="shared" si="5"/>
        <v>　</v>
      </c>
      <c r="N39" s="554" t="str">
        <f t="shared" si="6"/>
        <v>　</v>
      </c>
      <c r="O39" s="554" t="str">
        <f t="shared" si="7"/>
        <v>　</v>
      </c>
      <c r="P39" s="554" t="str">
        <f t="shared" si="10"/>
        <v>　</v>
      </c>
      <c r="Q39" s="554" t="str">
        <f t="shared" si="10"/>
        <v>　</v>
      </c>
      <c r="R39" s="554" t="str">
        <f t="shared" si="10"/>
        <v>　</v>
      </c>
      <c r="S39" s="554" t="str">
        <f t="shared" si="10"/>
        <v>　</v>
      </c>
      <c r="T39" s="554" t="str">
        <f t="shared" si="10"/>
        <v>　</v>
      </c>
      <c r="U39" s="554" t="str">
        <f t="shared" si="10"/>
        <v>　</v>
      </c>
      <c r="V39" s="554" t="str">
        <f t="shared" si="10"/>
        <v>　</v>
      </c>
      <c r="W39" s="554" t="str">
        <f t="shared" si="10"/>
        <v>　</v>
      </c>
      <c r="X39" s="554" t="str">
        <f t="shared" si="10"/>
        <v>　</v>
      </c>
      <c r="Y39" s="554" t="str">
        <f t="shared" si="10"/>
        <v>　</v>
      </c>
      <c r="Z39" s="554" t="str">
        <f t="shared" si="10"/>
        <v>　</v>
      </c>
      <c r="AA39" s="554" t="str">
        <f t="shared" si="10"/>
        <v>　</v>
      </c>
      <c r="AB39" s="554" t="str">
        <f t="shared" si="10"/>
        <v>　</v>
      </c>
      <c r="AC39" s="554" t="str">
        <f t="shared" si="10"/>
        <v>　</v>
      </c>
      <c r="AD39" s="554" t="str">
        <f t="shared" si="10"/>
        <v>　</v>
      </c>
      <c r="AE39" s="554" t="str">
        <f t="shared" si="2"/>
        <v>　　　　　　　　　　　　　　　　　　　　　　　　　　　　　　　　　　　</v>
      </c>
      <c r="AF39" s="554"/>
      <c r="AG39" s="560"/>
      <c r="AH39" s="561"/>
      <c r="AI39" s="566" t="str">
        <f>IFERROR(VLOOKUP(AG39&amp;AH39,'4結果表'!Q:R,2,FALSE),"")</f>
        <v/>
      </c>
      <c r="AJ39" s="562"/>
      <c r="AK39" s="562"/>
      <c r="AL39" s="563"/>
      <c r="AM39" s="564" t="s">
        <v>506</v>
      </c>
      <c r="AN39" s="565" t="s">
        <v>506</v>
      </c>
    </row>
    <row r="40" spans="1:40" ht="31.25" customHeight="1">
      <c r="A40" s="547">
        <f>IF(J40=0,0,SUM(J$6:J40))</f>
        <v>0</v>
      </c>
      <c r="B40" s="537"/>
      <c r="C40" s="538"/>
      <c r="D40" s="540" t="str">
        <f>IFERROR(INDEX('4結果表'!$Q$13:$R$160,MATCH('4特記事項B'!B40&amp;'4特記事項B'!C40,'4結果表'!$Q$13:$Q$160,0),2),"")</f>
        <v/>
      </c>
      <c r="E40" s="355"/>
      <c r="F40" s="355"/>
      <c r="G40" s="570"/>
      <c r="H40" s="480" t="s">
        <v>506</v>
      </c>
      <c r="I40" s="481" t="s">
        <v>506</v>
      </c>
      <c r="J40" s="546">
        <f t="shared" si="3"/>
        <v>0</v>
      </c>
      <c r="K40" s="554" t="str">
        <f t="shared" si="8"/>
        <v>　</v>
      </c>
      <c r="L40" s="554" t="str">
        <f t="shared" si="4"/>
        <v>　</v>
      </c>
      <c r="M40" s="554" t="str">
        <f t="shared" si="5"/>
        <v>　</v>
      </c>
      <c r="N40" s="554" t="str">
        <f t="shared" si="6"/>
        <v>　</v>
      </c>
      <c r="O40" s="554" t="str">
        <f t="shared" si="7"/>
        <v>　</v>
      </c>
      <c r="P40" s="554" t="str">
        <f t="shared" si="10"/>
        <v>　</v>
      </c>
      <c r="Q40" s="554" t="str">
        <f t="shared" si="10"/>
        <v>　</v>
      </c>
      <c r="R40" s="554" t="str">
        <f t="shared" si="10"/>
        <v>　</v>
      </c>
      <c r="S40" s="554" t="str">
        <f t="shared" si="10"/>
        <v>　</v>
      </c>
      <c r="T40" s="554" t="str">
        <f t="shared" si="10"/>
        <v>　</v>
      </c>
      <c r="U40" s="554" t="str">
        <f t="shared" si="10"/>
        <v>　</v>
      </c>
      <c r="V40" s="554" t="str">
        <f t="shared" si="10"/>
        <v>　</v>
      </c>
      <c r="W40" s="554" t="str">
        <f t="shared" si="10"/>
        <v>　</v>
      </c>
      <c r="X40" s="554" t="str">
        <f t="shared" si="10"/>
        <v>　</v>
      </c>
      <c r="Y40" s="554" t="str">
        <f t="shared" si="10"/>
        <v>　</v>
      </c>
      <c r="Z40" s="554" t="str">
        <f t="shared" si="10"/>
        <v>　</v>
      </c>
      <c r="AA40" s="554" t="str">
        <f t="shared" si="10"/>
        <v>　</v>
      </c>
      <c r="AB40" s="554" t="str">
        <f t="shared" si="10"/>
        <v>　</v>
      </c>
      <c r="AC40" s="554" t="str">
        <f t="shared" si="10"/>
        <v>　</v>
      </c>
      <c r="AD40" s="554" t="str">
        <f t="shared" si="10"/>
        <v>　</v>
      </c>
      <c r="AE40" s="554" t="str">
        <f t="shared" si="2"/>
        <v>　　　　　　　　　　　　　　　　　　　　　　　　　　　　　　　　　　　　</v>
      </c>
      <c r="AF40" s="554"/>
      <c r="AG40" s="560"/>
      <c r="AH40" s="561"/>
      <c r="AI40" s="566" t="str">
        <f>IFERROR(VLOOKUP(AG40&amp;AH40,'4結果表'!Q:R,2,FALSE),"")</f>
        <v/>
      </c>
      <c r="AJ40" s="562"/>
      <c r="AK40" s="562"/>
      <c r="AL40" s="563"/>
      <c r="AM40" s="564" t="s">
        <v>506</v>
      </c>
      <c r="AN40" s="565" t="s">
        <v>506</v>
      </c>
    </row>
    <row r="41" spans="1:40" ht="31.25" customHeight="1">
      <c r="A41" s="547">
        <f>IF(J41=0,0,SUM(J$6:J41))</f>
        <v>0</v>
      </c>
      <c r="B41" s="537"/>
      <c r="C41" s="538"/>
      <c r="D41" s="540" t="str">
        <f>IFERROR(INDEX('4結果表'!$Q$13:$R$160,MATCH('4特記事項B'!B41&amp;'4特記事項B'!C41,'4結果表'!$Q$13:$Q$160,0),2),"")</f>
        <v/>
      </c>
      <c r="E41" s="355"/>
      <c r="F41" s="355"/>
      <c r="G41" s="570"/>
      <c r="H41" s="480" t="s">
        <v>506</v>
      </c>
      <c r="I41" s="481" t="s">
        <v>506</v>
      </c>
      <c r="J41" s="546">
        <f t="shared" si="3"/>
        <v>0</v>
      </c>
      <c r="K41" s="554" t="str">
        <f t="shared" si="8"/>
        <v>　</v>
      </c>
      <c r="L41" s="554" t="str">
        <f t="shared" si="4"/>
        <v>　</v>
      </c>
      <c r="M41" s="554" t="str">
        <f t="shared" si="5"/>
        <v>　</v>
      </c>
      <c r="N41" s="554" t="str">
        <f t="shared" si="6"/>
        <v>　</v>
      </c>
      <c r="O41" s="554" t="str">
        <f t="shared" si="7"/>
        <v>　</v>
      </c>
      <c r="P41" s="554" t="str">
        <f t="shared" si="10"/>
        <v>　</v>
      </c>
      <c r="Q41" s="554" t="str">
        <f t="shared" si="10"/>
        <v>　</v>
      </c>
      <c r="R41" s="554" t="str">
        <f t="shared" si="10"/>
        <v>　</v>
      </c>
      <c r="S41" s="554" t="str">
        <f t="shared" si="10"/>
        <v>　</v>
      </c>
      <c r="T41" s="554" t="str">
        <f t="shared" si="10"/>
        <v>　</v>
      </c>
      <c r="U41" s="554" t="str">
        <f t="shared" si="10"/>
        <v>　</v>
      </c>
      <c r="V41" s="554" t="str">
        <f t="shared" si="10"/>
        <v>　</v>
      </c>
      <c r="W41" s="554" t="str">
        <f t="shared" si="10"/>
        <v>　</v>
      </c>
      <c r="X41" s="554" t="str">
        <f t="shared" si="10"/>
        <v>　</v>
      </c>
      <c r="Y41" s="554" t="str">
        <f t="shared" si="10"/>
        <v>　</v>
      </c>
      <c r="Z41" s="554" t="str">
        <f t="shared" si="10"/>
        <v>　</v>
      </c>
      <c r="AA41" s="554" t="str">
        <f t="shared" si="10"/>
        <v>　</v>
      </c>
      <c r="AB41" s="554" t="str">
        <f t="shared" si="10"/>
        <v>　</v>
      </c>
      <c r="AC41" s="554" t="str">
        <f t="shared" si="10"/>
        <v>　</v>
      </c>
      <c r="AD41" s="554" t="str">
        <f t="shared" si="10"/>
        <v>　</v>
      </c>
      <c r="AE41" s="554" t="str">
        <f t="shared" si="2"/>
        <v>　　　　　　　　　　　　　　　　　　　　　　　　　　　　　　　　　　　　　</v>
      </c>
      <c r="AF41" s="554"/>
      <c r="AG41" s="560"/>
      <c r="AH41" s="561"/>
      <c r="AI41" s="566" t="str">
        <f>IFERROR(VLOOKUP(AG41&amp;AH41,'4結果表'!Q:R,2,FALSE),"")</f>
        <v/>
      </c>
      <c r="AJ41" s="562"/>
      <c r="AK41" s="562"/>
      <c r="AL41" s="563"/>
      <c r="AM41" s="564" t="s">
        <v>506</v>
      </c>
      <c r="AN41" s="565" t="s">
        <v>506</v>
      </c>
    </row>
    <row r="42" spans="1:40" ht="31.25" customHeight="1">
      <c r="A42" s="547">
        <f>IF(J42=0,0,SUM(J$6:J42))</f>
        <v>0</v>
      </c>
      <c r="B42" s="537"/>
      <c r="C42" s="538"/>
      <c r="D42" s="540" t="str">
        <f>IFERROR(INDEX('4結果表'!$Q$13:$R$160,MATCH('4特記事項B'!B42&amp;'4特記事項B'!C42,'4結果表'!$Q$13:$Q$160,0),2),"")</f>
        <v/>
      </c>
      <c r="E42" s="355"/>
      <c r="F42" s="355"/>
      <c r="G42" s="570"/>
      <c r="H42" s="480" t="s">
        <v>506</v>
      </c>
      <c r="I42" s="481" t="s">
        <v>506</v>
      </c>
      <c r="J42" s="546">
        <f t="shared" si="3"/>
        <v>0</v>
      </c>
      <c r="K42" s="554" t="str">
        <f t="shared" si="8"/>
        <v>　</v>
      </c>
      <c r="L42" s="554" t="str">
        <f t="shared" si="4"/>
        <v>　</v>
      </c>
      <c r="M42" s="554" t="str">
        <f t="shared" si="5"/>
        <v>　</v>
      </c>
      <c r="N42" s="554" t="str">
        <f t="shared" si="6"/>
        <v>　</v>
      </c>
      <c r="O42" s="554" t="str">
        <f t="shared" si="7"/>
        <v>　</v>
      </c>
      <c r="P42" s="554" t="str">
        <f t="shared" si="10"/>
        <v>　</v>
      </c>
      <c r="Q42" s="554" t="str">
        <f t="shared" si="10"/>
        <v>　</v>
      </c>
      <c r="R42" s="554" t="str">
        <f t="shared" si="10"/>
        <v>　</v>
      </c>
      <c r="S42" s="554" t="str">
        <f t="shared" si="10"/>
        <v>　</v>
      </c>
      <c r="T42" s="554" t="str">
        <f t="shared" si="10"/>
        <v>　</v>
      </c>
      <c r="U42" s="554" t="str">
        <f t="shared" si="10"/>
        <v>　</v>
      </c>
      <c r="V42" s="554" t="str">
        <f t="shared" si="10"/>
        <v>　</v>
      </c>
      <c r="W42" s="554" t="str">
        <f t="shared" si="10"/>
        <v>　</v>
      </c>
      <c r="X42" s="554" t="str">
        <f t="shared" si="10"/>
        <v>　</v>
      </c>
      <c r="Y42" s="554" t="str">
        <f t="shared" si="10"/>
        <v>　</v>
      </c>
      <c r="Z42" s="554" t="str">
        <f t="shared" si="10"/>
        <v>　</v>
      </c>
      <c r="AA42" s="554" t="str">
        <f t="shared" si="10"/>
        <v>　</v>
      </c>
      <c r="AB42" s="554" t="str">
        <f t="shared" si="10"/>
        <v>　</v>
      </c>
      <c r="AC42" s="554" t="str">
        <f t="shared" si="10"/>
        <v>　</v>
      </c>
      <c r="AD42" s="554" t="str">
        <f t="shared" si="10"/>
        <v>　</v>
      </c>
      <c r="AE42" s="554" t="str">
        <f t="shared" si="2"/>
        <v>　　　　　　　　　　　　　　　　　　　　　　　　　　　　　　　　　　　　　　</v>
      </c>
      <c r="AF42" s="554"/>
      <c r="AG42" s="560"/>
      <c r="AH42" s="561"/>
      <c r="AI42" s="566" t="str">
        <f>IFERROR(VLOOKUP(AG42&amp;AH42,'4結果表'!Q:R,2,FALSE),"")</f>
        <v/>
      </c>
      <c r="AJ42" s="562"/>
      <c r="AK42" s="562"/>
      <c r="AL42" s="563"/>
      <c r="AM42" s="564" t="s">
        <v>506</v>
      </c>
      <c r="AN42" s="565" t="s">
        <v>506</v>
      </c>
    </row>
    <row r="43" spans="1:40" ht="31.25" customHeight="1">
      <c r="A43" s="547">
        <f>IF(J43=0,0,SUM(J$6:J43))</f>
        <v>0</v>
      </c>
      <c r="B43" s="537"/>
      <c r="C43" s="538"/>
      <c r="D43" s="540" t="str">
        <f>IFERROR(INDEX('4結果表'!$Q$13:$R$160,MATCH('4特記事項B'!B43&amp;'4特記事項B'!C43,'4結果表'!$Q$13:$Q$160,0),2),"")</f>
        <v/>
      </c>
      <c r="E43" s="355"/>
      <c r="F43" s="355"/>
      <c r="G43" s="570"/>
      <c r="H43" s="480" t="s">
        <v>506</v>
      </c>
      <c r="I43" s="481" t="s">
        <v>506</v>
      </c>
      <c r="J43" s="546">
        <f t="shared" si="3"/>
        <v>0</v>
      </c>
      <c r="K43" s="554" t="str">
        <f t="shared" si="8"/>
        <v>　</v>
      </c>
      <c r="L43" s="554" t="str">
        <f t="shared" si="4"/>
        <v>　</v>
      </c>
      <c r="M43" s="554" t="str">
        <f t="shared" si="5"/>
        <v>　</v>
      </c>
      <c r="N43" s="554" t="str">
        <f t="shared" si="6"/>
        <v>　</v>
      </c>
      <c r="O43" s="554" t="str">
        <f t="shared" si="7"/>
        <v>　</v>
      </c>
      <c r="P43" s="554" t="str">
        <f t="shared" si="10"/>
        <v>　</v>
      </c>
      <c r="Q43" s="554" t="str">
        <f t="shared" si="10"/>
        <v>　</v>
      </c>
      <c r="R43" s="554" t="str">
        <f t="shared" si="10"/>
        <v>　</v>
      </c>
      <c r="S43" s="554" t="str">
        <f t="shared" si="10"/>
        <v>　</v>
      </c>
      <c r="T43" s="554" t="str">
        <f t="shared" si="10"/>
        <v>　</v>
      </c>
      <c r="U43" s="554" t="str">
        <f t="shared" si="10"/>
        <v>　</v>
      </c>
      <c r="V43" s="554" t="str">
        <f t="shared" si="10"/>
        <v>　</v>
      </c>
      <c r="W43" s="554" t="str">
        <f t="shared" si="10"/>
        <v>　</v>
      </c>
      <c r="X43" s="554" t="str">
        <f t="shared" si="10"/>
        <v>　</v>
      </c>
      <c r="Y43" s="554" t="str">
        <f t="shared" si="10"/>
        <v>　</v>
      </c>
      <c r="Z43" s="554" t="str">
        <f t="shared" si="10"/>
        <v>　</v>
      </c>
      <c r="AA43" s="554" t="str">
        <f t="shared" si="10"/>
        <v>　</v>
      </c>
      <c r="AB43" s="554" t="str">
        <f t="shared" si="10"/>
        <v>　</v>
      </c>
      <c r="AC43" s="554" t="str">
        <f t="shared" si="10"/>
        <v>　</v>
      </c>
      <c r="AD43" s="554" t="str">
        <f t="shared" si="10"/>
        <v>　</v>
      </c>
      <c r="AE43" s="554" t="str">
        <f t="shared" si="2"/>
        <v>　　　　　　　　　　　　　　　　　　　　　　　　　　　　　　　　　　　　　　　</v>
      </c>
      <c r="AF43" s="554"/>
      <c r="AG43" s="560"/>
      <c r="AH43" s="561"/>
      <c r="AI43" s="566" t="str">
        <f>IFERROR(VLOOKUP(AG43&amp;AH43,'4結果表'!Q:R,2,FALSE),"")</f>
        <v/>
      </c>
      <c r="AJ43" s="562"/>
      <c r="AK43" s="562"/>
      <c r="AL43" s="563"/>
      <c r="AM43" s="564" t="s">
        <v>506</v>
      </c>
      <c r="AN43" s="565" t="s">
        <v>506</v>
      </c>
    </row>
    <row r="44" spans="1:40" ht="31.25" customHeight="1">
      <c r="A44" s="547">
        <f>IF(J44=0,0,SUM(J$6:J44))</f>
        <v>0</v>
      </c>
      <c r="B44" s="537"/>
      <c r="C44" s="538"/>
      <c r="D44" s="540" t="str">
        <f>IFERROR(INDEX('4結果表'!$Q$13:$R$160,MATCH('4特記事項B'!B44&amp;'4特記事項B'!C44,'4結果表'!$Q$13:$Q$160,0),2),"")</f>
        <v/>
      </c>
      <c r="E44" s="355"/>
      <c r="F44" s="355"/>
      <c r="G44" s="570"/>
      <c r="H44" s="480" t="s">
        <v>506</v>
      </c>
      <c r="I44" s="481" t="s">
        <v>506</v>
      </c>
      <c r="J44" s="546">
        <f t="shared" si="3"/>
        <v>0</v>
      </c>
      <c r="K44" s="554" t="str">
        <f t="shared" si="8"/>
        <v>　</v>
      </c>
      <c r="L44" s="554" t="str">
        <f t="shared" si="4"/>
        <v>　</v>
      </c>
      <c r="M44" s="554" t="str">
        <f t="shared" si="5"/>
        <v>　</v>
      </c>
      <c r="N44" s="554" t="str">
        <f t="shared" si="6"/>
        <v>　</v>
      </c>
      <c r="O44" s="554" t="str">
        <f t="shared" si="7"/>
        <v>　</v>
      </c>
      <c r="P44" s="554" t="str">
        <f t="shared" si="10"/>
        <v>　</v>
      </c>
      <c r="Q44" s="554" t="str">
        <f t="shared" si="10"/>
        <v>　</v>
      </c>
      <c r="R44" s="554" t="str">
        <f t="shared" si="10"/>
        <v>　</v>
      </c>
      <c r="S44" s="554" t="str">
        <f t="shared" si="10"/>
        <v>　</v>
      </c>
      <c r="T44" s="554" t="str">
        <f t="shared" si="10"/>
        <v>　</v>
      </c>
      <c r="U44" s="554" t="str">
        <f t="shared" si="10"/>
        <v>　</v>
      </c>
      <c r="V44" s="554" t="str">
        <f t="shared" si="10"/>
        <v>　</v>
      </c>
      <c r="W44" s="554" t="str">
        <f t="shared" si="10"/>
        <v>　</v>
      </c>
      <c r="X44" s="554" t="str">
        <f t="shared" si="10"/>
        <v>　</v>
      </c>
      <c r="Y44" s="554" t="str">
        <f t="shared" si="10"/>
        <v>　</v>
      </c>
      <c r="Z44" s="554" t="str">
        <f t="shared" si="10"/>
        <v>　</v>
      </c>
      <c r="AA44" s="554" t="str">
        <f t="shared" si="10"/>
        <v>　</v>
      </c>
      <c r="AB44" s="554" t="str">
        <f t="shared" si="10"/>
        <v>　</v>
      </c>
      <c r="AC44" s="554" t="str">
        <f t="shared" si="10"/>
        <v>　</v>
      </c>
      <c r="AD44" s="554" t="str">
        <f t="shared" si="10"/>
        <v>　</v>
      </c>
      <c r="AE44" s="554" t="str">
        <f t="shared" si="2"/>
        <v>　　　　　　　　　　　　　　　　　　　　　　　　　　　　　　　　　　　　　　　　</v>
      </c>
      <c r="AF44" s="554"/>
      <c r="AG44" s="560"/>
      <c r="AH44" s="561"/>
      <c r="AI44" s="566" t="str">
        <f>IFERROR(VLOOKUP(AG44&amp;AH44,'4結果表'!Q:R,2,FALSE),"")</f>
        <v/>
      </c>
      <c r="AJ44" s="562"/>
      <c r="AK44" s="562"/>
      <c r="AL44" s="563"/>
      <c r="AM44" s="564" t="s">
        <v>506</v>
      </c>
      <c r="AN44" s="565" t="s">
        <v>506</v>
      </c>
    </row>
    <row r="45" spans="1:40" ht="31.25" customHeight="1">
      <c r="A45" s="547">
        <f>IF(J45=0,0,SUM(J$6:J45))</f>
        <v>0</v>
      </c>
      <c r="B45" s="537"/>
      <c r="C45" s="538"/>
      <c r="D45" s="540" t="str">
        <f>IFERROR(INDEX('4結果表'!$Q$13:$R$160,MATCH('4特記事項B'!B45&amp;'4特記事項B'!C45,'4結果表'!$Q$13:$Q$160,0),2),"")</f>
        <v/>
      </c>
      <c r="E45" s="355"/>
      <c r="F45" s="355"/>
      <c r="G45" s="570"/>
      <c r="H45" s="480" t="s">
        <v>506</v>
      </c>
      <c r="I45" s="481" t="s">
        <v>506</v>
      </c>
      <c r="J45" s="546">
        <f t="shared" si="3"/>
        <v>0</v>
      </c>
      <c r="K45" s="554" t="str">
        <f t="shared" si="8"/>
        <v>　</v>
      </c>
      <c r="L45" s="554" t="str">
        <f t="shared" si="4"/>
        <v>　</v>
      </c>
      <c r="M45" s="554" t="str">
        <f t="shared" si="5"/>
        <v>　</v>
      </c>
      <c r="N45" s="554" t="str">
        <f t="shared" si="6"/>
        <v>　</v>
      </c>
      <c r="O45" s="554" t="str">
        <f t="shared" si="7"/>
        <v>　</v>
      </c>
      <c r="P45" s="554" t="str">
        <f t="shared" si="10"/>
        <v>　</v>
      </c>
      <c r="Q45" s="554" t="str">
        <f t="shared" si="10"/>
        <v>　</v>
      </c>
      <c r="R45" s="554" t="str">
        <f t="shared" si="10"/>
        <v>　</v>
      </c>
      <c r="S45" s="554" t="str">
        <f t="shared" si="10"/>
        <v>　</v>
      </c>
      <c r="T45" s="554" t="str">
        <f t="shared" si="10"/>
        <v>　</v>
      </c>
      <c r="U45" s="554" t="str">
        <f t="shared" si="10"/>
        <v>　</v>
      </c>
      <c r="V45" s="554" t="str">
        <f t="shared" si="10"/>
        <v>　</v>
      </c>
      <c r="W45" s="554" t="str">
        <f t="shared" si="10"/>
        <v>　</v>
      </c>
      <c r="X45" s="554" t="str">
        <f t="shared" si="10"/>
        <v>　</v>
      </c>
      <c r="Y45" s="554" t="str">
        <f t="shared" si="10"/>
        <v>　</v>
      </c>
      <c r="Z45" s="554" t="str">
        <f t="shared" si="10"/>
        <v>　</v>
      </c>
      <c r="AA45" s="554" t="str">
        <f t="shared" si="10"/>
        <v>　</v>
      </c>
      <c r="AB45" s="554" t="str">
        <f t="shared" si="10"/>
        <v>　</v>
      </c>
      <c r="AC45" s="554" t="str">
        <f t="shared" si="10"/>
        <v>　</v>
      </c>
      <c r="AD45" s="554" t="str">
        <f t="shared" si="10"/>
        <v>　</v>
      </c>
      <c r="AE45" s="554" t="str">
        <f t="shared" si="2"/>
        <v>　　　　　　　　　　　　　　　　　　　　　　　　　　　　　　　　　　　　　　　　　</v>
      </c>
      <c r="AF45" s="554"/>
      <c r="AG45" s="560"/>
      <c r="AH45" s="561"/>
      <c r="AI45" s="566" t="str">
        <f>IFERROR(VLOOKUP(AG45&amp;AH45,'4結果表'!Q:R,2,FALSE),"")</f>
        <v/>
      </c>
      <c r="AJ45" s="562"/>
      <c r="AK45" s="562"/>
      <c r="AL45" s="563"/>
      <c r="AM45" s="564" t="s">
        <v>506</v>
      </c>
      <c r="AN45" s="565" t="s">
        <v>506</v>
      </c>
    </row>
    <row r="46" spans="1:40" ht="31.25" customHeight="1">
      <c r="A46" s="547">
        <f>IF(J46=0,0,SUM(J$6:J46))</f>
        <v>0</v>
      </c>
      <c r="B46" s="537"/>
      <c r="C46" s="538"/>
      <c r="D46" s="540" t="str">
        <f>IFERROR(INDEX('4結果表'!$Q$13:$R$160,MATCH('4特記事項B'!B46&amp;'4特記事項B'!C46,'4結果表'!$Q$13:$Q$160,0),2),"")</f>
        <v/>
      </c>
      <c r="E46" s="355"/>
      <c r="F46" s="355"/>
      <c r="G46" s="570"/>
      <c r="H46" s="480" t="s">
        <v>506</v>
      </c>
      <c r="I46" s="481" t="s">
        <v>506</v>
      </c>
      <c r="J46" s="546">
        <f t="shared" si="3"/>
        <v>0</v>
      </c>
      <c r="K46" s="554" t="str">
        <f t="shared" si="8"/>
        <v>　</v>
      </c>
      <c r="L46" s="554" t="str">
        <f t="shared" si="4"/>
        <v>　</v>
      </c>
      <c r="M46" s="554" t="str">
        <f t="shared" si="5"/>
        <v>　</v>
      </c>
      <c r="N46" s="554" t="str">
        <f t="shared" si="6"/>
        <v>　</v>
      </c>
      <c r="O46" s="554" t="str">
        <f t="shared" si="7"/>
        <v>　</v>
      </c>
      <c r="P46" s="554" t="str">
        <f t="shared" si="10"/>
        <v>　</v>
      </c>
      <c r="Q46" s="554" t="str">
        <f t="shared" si="10"/>
        <v>　</v>
      </c>
      <c r="R46" s="554" t="str">
        <f t="shared" si="10"/>
        <v>　</v>
      </c>
      <c r="S46" s="554" t="str">
        <f t="shared" si="10"/>
        <v>　</v>
      </c>
      <c r="T46" s="554" t="str">
        <f t="shared" si="10"/>
        <v>　</v>
      </c>
      <c r="U46" s="554" t="str">
        <f t="shared" si="10"/>
        <v>　</v>
      </c>
      <c r="V46" s="554" t="str">
        <f t="shared" si="10"/>
        <v>　</v>
      </c>
      <c r="W46" s="554" t="str">
        <f t="shared" si="10"/>
        <v>　</v>
      </c>
      <c r="X46" s="554" t="str">
        <f t="shared" si="10"/>
        <v>　</v>
      </c>
      <c r="Y46" s="554" t="str">
        <f t="shared" si="10"/>
        <v>　</v>
      </c>
      <c r="Z46" s="554" t="str">
        <f t="shared" si="10"/>
        <v>　</v>
      </c>
      <c r="AA46" s="554" t="str">
        <f t="shared" si="10"/>
        <v>　</v>
      </c>
      <c r="AB46" s="554" t="str">
        <f t="shared" si="10"/>
        <v>　</v>
      </c>
      <c r="AC46" s="554" t="str">
        <f t="shared" si="10"/>
        <v>　</v>
      </c>
      <c r="AD46" s="554" t="str">
        <f t="shared" si="10"/>
        <v>　</v>
      </c>
      <c r="AE46" s="554" t="str">
        <f t="shared" si="2"/>
        <v>　　　　　　　　　　　　　　　　　　　　　　　　　　　　　　　　　　　　　　　　　　</v>
      </c>
      <c r="AF46" s="554"/>
      <c r="AG46" s="560"/>
      <c r="AH46" s="561"/>
      <c r="AI46" s="566" t="str">
        <f>IFERROR(VLOOKUP(AG46&amp;AH46,'4結果表'!Q:R,2,FALSE),"")</f>
        <v/>
      </c>
      <c r="AJ46" s="562"/>
      <c r="AK46" s="562"/>
      <c r="AL46" s="563"/>
      <c r="AM46" s="564" t="s">
        <v>506</v>
      </c>
      <c r="AN46" s="565" t="s">
        <v>506</v>
      </c>
    </row>
    <row r="47" spans="1:40" ht="31.25" customHeight="1">
      <c r="A47" s="547">
        <f>IF(J47=0,0,SUM(J$6:J47))</f>
        <v>0</v>
      </c>
      <c r="B47" s="537"/>
      <c r="C47" s="538"/>
      <c r="D47" s="540" t="str">
        <f>IFERROR(INDEX('4結果表'!$Q$13:$R$160,MATCH('4特記事項B'!B47&amp;'4特記事項B'!C47,'4結果表'!$Q$13:$Q$160,0),2),"")</f>
        <v/>
      </c>
      <c r="E47" s="355"/>
      <c r="F47" s="355"/>
      <c r="G47" s="570"/>
      <c r="H47" s="480" t="s">
        <v>506</v>
      </c>
      <c r="I47" s="481" t="s">
        <v>506</v>
      </c>
      <c r="J47" s="546">
        <f t="shared" si="3"/>
        <v>0</v>
      </c>
      <c r="K47" s="554" t="str">
        <f t="shared" si="8"/>
        <v>　</v>
      </c>
      <c r="L47" s="554" t="str">
        <f t="shared" si="4"/>
        <v>　</v>
      </c>
      <c r="M47" s="554" t="str">
        <f t="shared" si="5"/>
        <v>　</v>
      </c>
      <c r="N47" s="554" t="str">
        <f t="shared" si="6"/>
        <v>　</v>
      </c>
      <c r="O47" s="554" t="str">
        <f t="shared" si="7"/>
        <v>　</v>
      </c>
      <c r="P47" s="554" t="str">
        <f t="shared" si="10"/>
        <v>　</v>
      </c>
      <c r="Q47" s="554" t="str">
        <f t="shared" si="10"/>
        <v>　</v>
      </c>
      <c r="R47" s="554" t="str">
        <f t="shared" si="10"/>
        <v>　</v>
      </c>
      <c r="S47" s="554" t="str">
        <f t="shared" si="10"/>
        <v>　</v>
      </c>
      <c r="T47" s="554" t="str">
        <f t="shared" si="10"/>
        <v>　</v>
      </c>
      <c r="U47" s="554" t="str">
        <f t="shared" si="10"/>
        <v>　</v>
      </c>
      <c r="V47" s="554" t="str">
        <f t="shared" si="10"/>
        <v>　</v>
      </c>
      <c r="W47" s="554" t="str">
        <f t="shared" si="10"/>
        <v>　</v>
      </c>
      <c r="X47" s="554" t="str">
        <f t="shared" si="10"/>
        <v>　</v>
      </c>
      <c r="Y47" s="554" t="str">
        <f t="shared" si="10"/>
        <v>　</v>
      </c>
      <c r="Z47" s="554" t="str">
        <f t="shared" si="10"/>
        <v>　</v>
      </c>
      <c r="AA47" s="554" t="str">
        <f t="shared" si="10"/>
        <v>　</v>
      </c>
      <c r="AB47" s="554" t="str">
        <f t="shared" si="10"/>
        <v>　</v>
      </c>
      <c r="AC47" s="554" t="str">
        <f t="shared" si="10"/>
        <v>　</v>
      </c>
      <c r="AD47" s="554" t="str">
        <f t="shared" si="10"/>
        <v>　</v>
      </c>
      <c r="AE47" s="554" t="str">
        <f t="shared" si="2"/>
        <v>　　　　　　　　　　　　　　　　　　　　　　　　　　　　　　　　　　　　　　　　　　　</v>
      </c>
      <c r="AF47" s="554"/>
      <c r="AG47" s="560"/>
      <c r="AH47" s="561"/>
      <c r="AI47" s="566" t="str">
        <f>IFERROR(VLOOKUP(AG47&amp;AH47,'4結果表'!Q:R,2,FALSE),"")</f>
        <v/>
      </c>
      <c r="AJ47" s="562"/>
      <c r="AK47" s="562"/>
      <c r="AL47" s="563"/>
      <c r="AM47" s="564" t="s">
        <v>506</v>
      </c>
      <c r="AN47" s="565" t="s">
        <v>506</v>
      </c>
    </row>
    <row r="48" spans="1:40" ht="31.25" customHeight="1">
      <c r="A48" s="547">
        <f>IF(J48=0,0,SUM(J$6:J48))</f>
        <v>0</v>
      </c>
      <c r="B48" s="537"/>
      <c r="C48" s="538"/>
      <c r="D48" s="540" t="str">
        <f>IFERROR(INDEX('4結果表'!$Q$13:$R$160,MATCH('4特記事項B'!B48&amp;'4特記事項B'!C48,'4結果表'!$Q$13:$Q$160,0),2),"")</f>
        <v/>
      </c>
      <c r="E48" s="355"/>
      <c r="F48" s="355"/>
      <c r="G48" s="570"/>
      <c r="H48" s="480" t="s">
        <v>506</v>
      </c>
      <c r="I48" s="481" t="s">
        <v>506</v>
      </c>
      <c r="J48" s="546">
        <f t="shared" si="3"/>
        <v>0</v>
      </c>
      <c r="K48" s="554" t="str">
        <f t="shared" si="8"/>
        <v>　</v>
      </c>
      <c r="L48" s="554" t="str">
        <f t="shared" si="4"/>
        <v>　</v>
      </c>
      <c r="M48" s="554" t="str">
        <f t="shared" si="5"/>
        <v>　</v>
      </c>
      <c r="N48" s="554" t="str">
        <f t="shared" si="6"/>
        <v>　</v>
      </c>
      <c r="O48" s="554" t="str">
        <f t="shared" si="7"/>
        <v>　</v>
      </c>
      <c r="P48" s="554" t="str">
        <f t="shared" si="10"/>
        <v>　</v>
      </c>
      <c r="Q48" s="554" t="str">
        <f t="shared" si="10"/>
        <v>　</v>
      </c>
      <c r="R48" s="554" t="str">
        <f t="shared" si="10"/>
        <v>　</v>
      </c>
      <c r="S48" s="554" t="str">
        <f t="shared" si="10"/>
        <v>　</v>
      </c>
      <c r="T48" s="554" t="str">
        <f t="shared" si="10"/>
        <v>　</v>
      </c>
      <c r="U48" s="554" t="str">
        <f t="shared" si="10"/>
        <v>　</v>
      </c>
      <c r="V48" s="554" t="str">
        <f t="shared" si="10"/>
        <v>　</v>
      </c>
      <c r="W48" s="554" t="str">
        <f t="shared" si="10"/>
        <v>　</v>
      </c>
      <c r="X48" s="554" t="str">
        <f t="shared" si="10"/>
        <v>　</v>
      </c>
      <c r="Y48" s="554" t="str">
        <f t="shared" si="10"/>
        <v>　</v>
      </c>
      <c r="Z48" s="554" t="str">
        <f t="shared" si="10"/>
        <v>　</v>
      </c>
      <c r="AA48" s="554" t="str">
        <f t="shared" si="10"/>
        <v>　</v>
      </c>
      <c r="AB48" s="554" t="str">
        <f t="shared" si="10"/>
        <v>　</v>
      </c>
      <c r="AC48" s="554" t="str">
        <f t="shared" si="10"/>
        <v>　</v>
      </c>
      <c r="AD48" s="554" t="str">
        <f t="shared" si="10"/>
        <v>　</v>
      </c>
      <c r="AE48" s="554" t="str">
        <f t="shared" si="2"/>
        <v>　　　　　　　　　　　　　　　　　　　　　　　　　　　　　　　　　　　　　　　　　　　　</v>
      </c>
      <c r="AF48" s="554"/>
      <c r="AG48" s="560"/>
      <c r="AH48" s="561"/>
      <c r="AI48" s="566" t="str">
        <f>IFERROR(VLOOKUP(AG48&amp;AH48,'4結果表'!Q:R,2,FALSE),"")</f>
        <v/>
      </c>
      <c r="AJ48" s="562"/>
      <c r="AK48" s="562"/>
      <c r="AL48" s="563"/>
      <c r="AM48" s="564" t="s">
        <v>506</v>
      </c>
      <c r="AN48" s="565" t="s">
        <v>506</v>
      </c>
    </row>
    <row r="49" spans="1:40" ht="31.25" customHeight="1">
      <c r="A49" s="547">
        <f>IF(J49=0,0,SUM(J$6:J49))</f>
        <v>0</v>
      </c>
      <c r="B49" s="537"/>
      <c r="C49" s="538"/>
      <c r="D49" s="540" t="str">
        <f>IFERROR(INDEX('4結果表'!$Q$13:$R$160,MATCH('4特記事項B'!B49&amp;'4特記事項B'!C49,'4結果表'!$Q$13:$Q$160,0),2),"")</f>
        <v/>
      </c>
      <c r="E49" s="355"/>
      <c r="F49" s="355"/>
      <c r="G49" s="570"/>
      <c r="H49" s="480" t="s">
        <v>506</v>
      </c>
      <c r="I49" s="481" t="s">
        <v>506</v>
      </c>
      <c r="J49" s="546">
        <f t="shared" si="3"/>
        <v>0</v>
      </c>
      <c r="K49" s="554" t="str">
        <f t="shared" si="8"/>
        <v>　</v>
      </c>
      <c r="L49" s="554" t="str">
        <f t="shared" si="4"/>
        <v>　</v>
      </c>
      <c r="M49" s="554" t="str">
        <f t="shared" si="5"/>
        <v>　</v>
      </c>
      <c r="N49" s="554" t="str">
        <f t="shared" si="6"/>
        <v>　</v>
      </c>
      <c r="O49" s="554" t="str">
        <f t="shared" si="7"/>
        <v>　</v>
      </c>
      <c r="P49" s="554" t="str">
        <f t="shared" si="10"/>
        <v>　</v>
      </c>
      <c r="Q49" s="554" t="str">
        <f t="shared" si="10"/>
        <v>　</v>
      </c>
      <c r="R49" s="554" t="str">
        <f t="shared" si="10"/>
        <v>　</v>
      </c>
      <c r="S49" s="554" t="str">
        <f t="shared" si="10"/>
        <v>　</v>
      </c>
      <c r="T49" s="554" t="str">
        <f t="shared" si="10"/>
        <v>　</v>
      </c>
      <c r="U49" s="554" t="str">
        <f t="shared" si="10"/>
        <v>　</v>
      </c>
      <c r="V49" s="554" t="str">
        <f t="shared" si="10"/>
        <v>　</v>
      </c>
      <c r="W49" s="554" t="str">
        <f t="shared" si="10"/>
        <v>　</v>
      </c>
      <c r="X49" s="554" t="str">
        <f t="shared" si="10"/>
        <v>　</v>
      </c>
      <c r="Y49" s="554" t="str">
        <f t="shared" si="10"/>
        <v>　</v>
      </c>
      <c r="Z49" s="554" t="str">
        <f t="shared" si="10"/>
        <v>　</v>
      </c>
      <c r="AA49" s="554" t="str">
        <f t="shared" si="10"/>
        <v>　</v>
      </c>
      <c r="AB49" s="554" t="str">
        <f t="shared" si="10"/>
        <v>　</v>
      </c>
      <c r="AC49" s="554" t="str">
        <f t="shared" si="10"/>
        <v>　</v>
      </c>
      <c r="AD49" s="554" t="str">
        <f t="shared" si="10"/>
        <v>　</v>
      </c>
      <c r="AE49" s="554" t="str">
        <f t="shared" si="2"/>
        <v>　　　　　　　　　　　　　　　　　　　　　　　　　　　　　　　　　　　　　　　　　　　　　</v>
      </c>
      <c r="AF49" s="554"/>
      <c r="AG49" s="560"/>
      <c r="AH49" s="561"/>
      <c r="AI49" s="566" t="str">
        <f>IFERROR(VLOOKUP(AG49&amp;AH49,'4結果表'!Q:R,2,FALSE),"")</f>
        <v/>
      </c>
      <c r="AJ49" s="562"/>
      <c r="AK49" s="562"/>
      <c r="AL49" s="563"/>
      <c r="AM49" s="564" t="s">
        <v>506</v>
      </c>
      <c r="AN49" s="565" t="s">
        <v>506</v>
      </c>
    </row>
    <row r="50" spans="1:40" ht="31.25" customHeight="1">
      <c r="A50" s="547">
        <f>IF(J50=0,0,SUM(J$6:J50))</f>
        <v>0</v>
      </c>
      <c r="B50" s="537"/>
      <c r="C50" s="538"/>
      <c r="D50" s="540" t="str">
        <f>IFERROR(INDEX('4結果表'!$Q$13:$R$160,MATCH('4特記事項B'!B50&amp;'4特記事項B'!C50,'4結果表'!$Q$13:$Q$160,0),2),"")</f>
        <v/>
      </c>
      <c r="E50" s="355"/>
      <c r="F50" s="355"/>
      <c r="G50" s="570"/>
      <c r="H50" s="480" t="s">
        <v>506</v>
      </c>
      <c r="I50" s="481" t="s">
        <v>506</v>
      </c>
      <c r="J50" s="546">
        <f t="shared" si="3"/>
        <v>0</v>
      </c>
      <c r="K50" s="554" t="str">
        <f t="shared" si="8"/>
        <v>　</v>
      </c>
      <c r="L50" s="554" t="str">
        <f t="shared" si="4"/>
        <v>　</v>
      </c>
      <c r="M50" s="554" t="str">
        <f t="shared" si="5"/>
        <v>　</v>
      </c>
      <c r="N50" s="554" t="str">
        <f t="shared" si="6"/>
        <v>　</v>
      </c>
      <c r="O50" s="554" t="str">
        <f t="shared" si="7"/>
        <v>　</v>
      </c>
      <c r="P50" s="554" t="str">
        <f t="shared" si="10"/>
        <v>　</v>
      </c>
      <c r="Q50" s="554" t="str">
        <f t="shared" si="10"/>
        <v>　</v>
      </c>
      <c r="R50" s="554" t="str">
        <f t="shared" si="10"/>
        <v>　</v>
      </c>
      <c r="S50" s="554" t="str">
        <f t="shared" si="10"/>
        <v>　</v>
      </c>
      <c r="T50" s="554" t="str">
        <f t="shared" si="10"/>
        <v>　</v>
      </c>
      <c r="U50" s="554" t="str">
        <f t="shared" si="10"/>
        <v>　</v>
      </c>
      <c r="V50" s="554" t="str">
        <f t="shared" si="10"/>
        <v>　</v>
      </c>
      <c r="W50" s="554" t="str">
        <f t="shared" si="10"/>
        <v>　</v>
      </c>
      <c r="X50" s="554" t="str">
        <f t="shared" si="10"/>
        <v>　</v>
      </c>
      <c r="Y50" s="554" t="str">
        <f t="shared" si="10"/>
        <v>　</v>
      </c>
      <c r="Z50" s="554" t="str">
        <f t="shared" si="10"/>
        <v>　</v>
      </c>
      <c r="AA50" s="554" t="str">
        <f t="shared" si="10"/>
        <v>　</v>
      </c>
      <c r="AB50" s="554" t="str">
        <f t="shared" si="10"/>
        <v>　</v>
      </c>
      <c r="AC50" s="554" t="str">
        <f t="shared" si="10"/>
        <v>　</v>
      </c>
      <c r="AD50" s="554" t="str">
        <f t="shared" si="10"/>
        <v>　</v>
      </c>
      <c r="AE50" s="554" t="str">
        <f t="shared" si="2"/>
        <v>　　　　　　　　　　　　　　　　　　　　　　　　　　　　　　　　　　　　　　　　　　　　　　</v>
      </c>
      <c r="AF50" s="554"/>
      <c r="AG50" s="560"/>
      <c r="AH50" s="561"/>
      <c r="AI50" s="566" t="str">
        <f>IFERROR(VLOOKUP(AG50&amp;AH50,'4結果表'!Q:R,2,FALSE),"")</f>
        <v/>
      </c>
      <c r="AJ50" s="562"/>
      <c r="AK50" s="562"/>
      <c r="AL50" s="563"/>
      <c r="AM50" s="564" t="s">
        <v>506</v>
      </c>
      <c r="AN50" s="565" t="s">
        <v>506</v>
      </c>
    </row>
    <row r="51" spans="1:40" ht="31.25" customHeight="1">
      <c r="A51" s="547">
        <f>IF(J51=0,0,SUM(J$6:J51))</f>
        <v>0</v>
      </c>
      <c r="B51" s="537"/>
      <c r="C51" s="538"/>
      <c r="D51" s="540" t="str">
        <f>IFERROR(INDEX('4結果表'!$Q$13:$R$160,MATCH('4特記事項B'!B51&amp;'4特記事項B'!C51,'4結果表'!$Q$13:$Q$160,0),2),"")</f>
        <v/>
      </c>
      <c r="E51" s="355"/>
      <c r="F51" s="355"/>
      <c r="G51" s="570"/>
      <c r="H51" s="480" t="s">
        <v>506</v>
      </c>
      <c r="I51" s="481" t="s">
        <v>506</v>
      </c>
      <c r="J51" s="546">
        <f t="shared" si="3"/>
        <v>0</v>
      </c>
      <c r="K51" s="554" t="str">
        <f t="shared" si="8"/>
        <v>　</v>
      </c>
      <c r="L51" s="554" t="str">
        <f t="shared" si="4"/>
        <v>　</v>
      </c>
      <c r="M51" s="554" t="str">
        <f t="shared" si="5"/>
        <v>　</v>
      </c>
      <c r="N51" s="554" t="str">
        <f t="shared" si="6"/>
        <v>　</v>
      </c>
      <c r="O51" s="554" t="str">
        <f t="shared" si="7"/>
        <v>　</v>
      </c>
      <c r="P51" s="554" t="str">
        <f t="shared" si="10"/>
        <v>　</v>
      </c>
      <c r="Q51" s="554" t="str">
        <f t="shared" si="10"/>
        <v>　</v>
      </c>
      <c r="R51" s="554" t="str">
        <f t="shared" si="10"/>
        <v>　</v>
      </c>
      <c r="S51" s="554" t="str">
        <f t="shared" si="10"/>
        <v>　</v>
      </c>
      <c r="T51" s="554" t="str">
        <f t="shared" si="10"/>
        <v>　</v>
      </c>
      <c r="U51" s="554" t="str">
        <f t="shared" si="10"/>
        <v>　</v>
      </c>
      <c r="V51" s="554" t="str">
        <f t="shared" si="10"/>
        <v>　</v>
      </c>
      <c r="W51" s="554" t="str">
        <f t="shared" si="10"/>
        <v>　</v>
      </c>
      <c r="X51" s="554" t="str">
        <f t="shared" si="10"/>
        <v>　</v>
      </c>
      <c r="Y51" s="554" t="str">
        <f t="shared" si="10"/>
        <v>　</v>
      </c>
      <c r="Z51" s="554" t="str">
        <f t="shared" si="10"/>
        <v>　</v>
      </c>
      <c r="AA51" s="554" t="str">
        <f t="shared" si="10"/>
        <v>　</v>
      </c>
      <c r="AB51" s="554" t="str">
        <f t="shared" si="10"/>
        <v>　</v>
      </c>
      <c r="AC51" s="554" t="str">
        <f t="shared" si="10"/>
        <v>　</v>
      </c>
      <c r="AD51" s="554" t="str">
        <f t="shared" si="10"/>
        <v>　</v>
      </c>
      <c r="AE51" s="554" t="str">
        <f t="shared" si="2"/>
        <v>　　　　　　　　　　　　　　　　　　　　　　　　　　　　　　　　　　　　　　　　　　　　　　　</v>
      </c>
      <c r="AF51" s="554"/>
      <c r="AG51" s="560"/>
      <c r="AH51" s="561"/>
      <c r="AI51" s="566" t="str">
        <f>IFERROR(VLOOKUP(AG51&amp;AH51,'4結果表'!Q:R,2,FALSE),"")</f>
        <v/>
      </c>
      <c r="AJ51" s="562"/>
      <c r="AK51" s="562"/>
      <c r="AL51" s="563"/>
      <c r="AM51" s="564" t="s">
        <v>506</v>
      </c>
      <c r="AN51" s="565" t="s">
        <v>506</v>
      </c>
    </row>
    <row r="52" spans="1:40" ht="31.25" customHeight="1">
      <c r="A52" s="547">
        <f>IF(J52=0,0,SUM(J$6:J52))</f>
        <v>0</v>
      </c>
      <c r="B52" s="537"/>
      <c r="C52" s="538"/>
      <c r="D52" s="540" t="str">
        <f>IFERROR(INDEX('4結果表'!$Q$13:$R$160,MATCH('4特記事項B'!B52&amp;'4特記事項B'!C52,'4結果表'!$Q$13:$Q$160,0),2),"")</f>
        <v/>
      </c>
      <c r="E52" s="355"/>
      <c r="F52" s="355"/>
      <c r="G52" s="570"/>
      <c r="H52" s="480" t="s">
        <v>506</v>
      </c>
      <c r="I52" s="481" t="s">
        <v>506</v>
      </c>
      <c r="J52" s="546">
        <f t="shared" si="3"/>
        <v>0</v>
      </c>
      <c r="K52" s="554" t="str">
        <f t="shared" si="8"/>
        <v>　</v>
      </c>
      <c r="L52" s="554" t="str">
        <f t="shared" si="4"/>
        <v>　</v>
      </c>
      <c r="M52" s="554" t="str">
        <f t="shared" si="5"/>
        <v>　</v>
      </c>
      <c r="N52" s="554" t="str">
        <f t="shared" si="6"/>
        <v>　</v>
      </c>
      <c r="O52" s="554" t="str">
        <f t="shared" si="7"/>
        <v>　</v>
      </c>
      <c r="P52" s="554" t="str">
        <f t="shared" si="10"/>
        <v>　</v>
      </c>
      <c r="Q52" s="554" t="str">
        <f t="shared" si="10"/>
        <v>　</v>
      </c>
      <c r="R52" s="554" t="str">
        <f t="shared" si="10"/>
        <v>　</v>
      </c>
      <c r="S52" s="554" t="str">
        <f t="shared" si="10"/>
        <v>　</v>
      </c>
      <c r="T52" s="554" t="str">
        <f t="shared" si="10"/>
        <v>　</v>
      </c>
      <c r="U52" s="554" t="str">
        <f t="shared" si="10"/>
        <v>　</v>
      </c>
      <c r="V52" s="554" t="str">
        <f t="shared" si="10"/>
        <v>　</v>
      </c>
      <c r="W52" s="554" t="str">
        <f t="shared" si="10"/>
        <v>　</v>
      </c>
      <c r="X52" s="554" t="str">
        <f t="shared" si="10"/>
        <v>　</v>
      </c>
      <c r="Y52" s="554" t="str">
        <f t="shared" si="10"/>
        <v>　</v>
      </c>
      <c r="Z52" s="554" t="str">
        <f t="shared" si="10"/>
        <v>　</v>
      </c>
      <c r="AA52" s="554" t="str">
        <f t="shared" si="10"/>
        <v>　</v>
      </c>
      <c r="AB52" s="554" t="str">
        <f t="shared" si="10"/>
        <v>　</v>
      </c>
      <c r="AC52" s="554" t="str">
        <f t="shared" si="10"/>
        <v>　</v>
      </c>
      <c r="AD52" s="554" t="str">
        <f t="shared" si="10"/>
        <v>　</v>
      </c>
      <c r="AE52" s="554" t="str">
        <f t="shared" si="2"/>
        <v>　　　　　　　　　　　　　　　　　　　　　　　　　　　　　　　　　　　　　　　　　　　　　　　　</v>
      </c>
      <c r="AF52" s="554"/>
      <c r="AG52" s="560"/>
      <c r="AH52" s="561"/>
      <c r="AI52" s="566" t="str">
        <f>IFERROR(VLOOKUP(AG52&amp;AH52,'4結果表'!Q:R,2,FALSE),"")</f>
        <v/>
      </c>
      <c r="AJ52" s="562"/>
      <c r="AK52" s="562"/>
      <c r="AL52" s="563"/>
      <c r="AM52" s="564" t="s">
        <v>506</v>
      </c>
      <c r="AN52" s="565" t="s">
        <v>506</v>
      </c>
    </row>
    <row r="53" spans="1:40" ht="31.25" customHeight="1">
      <c r="A53" s="547">
        <f>IF(J53=0,0,SUM(J$6:J53))</f>
        <v>0</v>
      </c>
      <c r="B53" s="537"/>
      <c r="C53" s="538"/>
      <c r="D53" s="540" t="str">
        <f>IFERROR(INDEX('4結果表'!$Q$13:$R$160,MATCH('4特記事項B'!B53&amp;'4特記事項B'!C53,'4結果表'!$Q$13:$Q$160,0),2),"")</f>
        <v/>
      </c>
      <c r="E53" s="355"/>
      <c r="F53" s="355"/>
      <c r="G53" s="570"/>
      <c r="H53" s="480" t="s">
        <v>506</v>
      </c>
      <c r="I53" s="481" t="s">
        <v>506</v>
      </c>
      <c r="J53" s="546">
        <f t="shared" si="3"/>
        <v>0</v>
      </c>
      <c r="K53" s="554" t="str">
        <f t="shared" si="8"/>
        <v>　</v>
      </c>
      <c r="L53" s="554" t="str">
        <f t="shared" si="4"/>
        <v>　</v>
      </c>
      <c r="M53" s="554" t="str">
        <f t="shared" si="5"/>
        <v>　</v>
      </c>
      <c r="N53" s="554" t="str">
        <f t="shared" si="6"/>
        <v>　</v>
      </c>
      <c r="O53" s="554" t="str">
        <f t="shared" si="7"/>
        <v>　</v>
      </c>
      <c r="P53" s="554" t="str">
        <f t="shared" ref="P53:AD53" si="11">IF(AND($B53=P$4,$I53="☐"),P52&amp;$B53&amp;$C53&amp;$E53&amp;"　",P52)</f>
        <v>　</v>
      </c>
      <c r="Q53" s="554" t="str">
        <f t="shared" si="11"/>
        <v>　</v>
      </c>
      <c r="R53" s="554" t="str">
        <f t="shared" si="11"/>
        <v>　</v>
      </c>
      <c r="S53" s="554" t="str">
        <f t="shared" si="11"/>
        <v>　</v>
      </c>
      <c r="T53" s="554" t="str">
        <f t="shared" si="11"/>
        <v>　</v>
      </c>
      <c r="U53" s="554" t="str">
        <f t="shared" si="11"/>
        <v>　</v>
      </c>
      <c r="V53" s="554" t="str">
        <f t="shared" si="11"/>
        <v>　</v>
      </c>
      <c r="W53" s="554" t="str">
        <f t="shared" si="11"/>
        <v>　</v>
      </c>
      <c r="X53" s="554" t="str">
        <f t="shared" si="11"/>
        <v>　</v>
      </c>
      <c r="Y53" s="554" t="str">
        <f t="shared" si="11"/>
        <v>　</v>
      </c>
      <c r="Z53" s="554" t="str">
        <f t="shared" si="11"/>
        <v>　</v>
      </c>
      <c r="AA53" s="554" t="str">
        <f t="shared" si="11"/>
        <v>　</v>
      </c>
      <c r="AB53" s="554" t="str">
        <f t="shared" si="11"/>
        <v>　</v>
      </c>
      <c r="AC53" s="554" t="str">
        <f t="shared" si="11"/>
        <v>　</v>
      </c>
      <c r="AD53" s="554" t="str">
        <f t="shared" si="11"/>
        <v>　</v>
      </c>
      <c r="AE53" s="554" t="str">
        <f t="shared" si="2"/>
        <v>　　　　　　　　　　　　　　　　　　　　　　　　　　　　　　　　　　　　　　　　　　　　　　　　　</v>
      </c>
      <c r="AF53" s="554"/>
      <c r="AG53" s="560"/>
      <c r="AH53" s="561"/>
      <c r="AI53" s="566" t="str">
        <f>IFERROR(VLOOKUP(AG53&amp;AH53,'4結果表'!Q:R,2,FALSE),"")</f>
        <v/>
      </c>
      <c r="AJ53" s="562"/>
      <c r="AK53" s="562"/>
      <c r="AL53" s="563"/>
      <c r="AM53" s="564" t="s">
        <v>506</v>
      </c>
      <c r="AN53" s="565" t="s">
        <v>506</v>
      </c>
    </row>
    <row r="54" spans="1:40" ht="31.25" customHeight="1">
      <c r="K54" s="734" t="str">
        <f>TRIM(IF(K53=0,"",K53))</f>
        <v/>
      </c>
      <c r="L54" s="734" t="str">
        <f t="shared" ref="L54:AE54" si="12">TRIM(IF(L53=0,"",L53))</f>
        <v/>
      </c>
      <c r="M54" s="734" t="str">
        <f t="shared" si="12"/>
        <v/>
      </c>
      <c r="N54" s="734" t="str">
        <f t="shared" si="12"/>
        <v/>
      </c>
      <c r="O54" s="734" t="str">
        <f t="shared" si="12"/>
        <v/>
      </c>
      <c r="P54" s="734" t="str">
        <f t="shared" ref="P54:AD54" si="13">TRIM(IF(P53=0,"",P53))</f>
        <v/>
      </c>
      <c r="Q54" s="734" t="str">
        <f t="shared" si="13"/>
        <v/>
      </c>
      <c r="R54" s="734" t="str">
        <f t="shared" si="13"/>
        <v/>
      </c>
      <c r="S54" s="734" t="str">
        <f t="shared" si="13"/>
        <v/>
      </c>
      <c r="T54" s="734" t="str">
        <f t="shared" si="13"/>
        <v/>
      </c>
      <c r="U54" s="734" t="str">
        <f t="shared" si="13"/>
        <v/>
      </c>
      <c r="V54" s="734" t="str">
        <f t="shared" si="13"/>
        <v/>
      </c>
      <c r="W54" s="734" t="str">
        <f t="shared" si="13"/>
        <v/>
      </c>
      <c r="X54" s="734" t="str">
        <f t="shared" si="13"/>
        <v/>
      </c>
      <c r="Y54" s="734" t="str">
        <f t="shared" si="13"/>
        <v/>
      </c>
      <c r="Z54" s="734" t="str">
        <f t="shared" si="13"/>
        <v/>
      </c>
      <c r="AA54" s="734" t="str">
        <f t="shared" si="13"/>
        <v/>
      </c>
      <c r="AB54" s="734" t="str">
        <f t="shared" si="13"/>
        <v/>
      </c>
      <c r="AC54" s="734" t="str">
        <f t="shared" si="13"/>
        <v/>
      </c>
      <c r="AD54" s="734" t="str">
        <f t="shared" si="13"/>
        <v/>
      </c>
      <c r="AE54" s="734" t="str">
        <f t="shared" si="12"/>
        <v/>
      </c>
      <c r="AF54" s="734"/>
    </row>
  </sheetData>
  <sheetProtection sheet="1" formatColumns="0" insertColumns="0" deleteColumns="0"/>
  <mergeCells count="4">
    <mergeCell ref="B5:C5"/>
    <mergeCell ref="AG5:AH5"/>
    <mergeCell ref="C3:I3"/>
    <mergeCell ref="A1:A4"/>
  </mergeCells>
  <phoneticPr fontId="3"/>
  <dataValidations count="3">
    <dataValidation type="list" allowBlank="1" showInputMessage="1" showErrorMessage="1" sqref="H4:I1048576">
      <formula1>"☐,☑"</formula1>
    </dataValidation>
    <dataValidation type="list" allowBlank="1" showInputMessage="1" showErrorMessage="1" sqref="B54:B1048576">
      <formula1>$P$2:$P$8</formula1>
    </dataValidation>
    <dataValidation type="list" allowBlank="1" showInputMessage="1" showErrorMessage="1" sqref="C54:C1048576">
      <formula1>$Q$2:$Q$45</formula1>
    </dataValidation>
  </dataValidations>
  <hyperlinks>
    <hyperlink ref="C3:E3" location="'6写真B'!A1" display="このシートに記載した項目は「6写真B」シートに転記されます。"/>
  </hyperlinks>
  <pageMargins left="0.59055118110236227" right="0.39370078740157483" top="0.74803149606299213" bottom="0.59055118110236227" header="0.31496062992125984" footer="0.31496062992125984"/>
  <pageSetup paperSize="9" scale="96" fitToHeight="0" orientation="portrait" blackAndWhite="1" r:id="rId1"/>
  <headerFooter>
    <oddFooter>&amp;CR7-(&amp;P)</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hide!$I$2:$I$3</xm:f>
          </x14:formula1>
          <xm:sqref>AM4:AN1048576</xm:sqref>
        </x14:dataValidation>
        <x14:dataValidation type="list" allowBlank="1" showInputMessage="1" showErrorMessage="1">
          <x14:formula1>
            <xm:f>hide!$Q$2:$Q$8</xm:f>
          </x14:formula1>
          <xm:sqref>AG4:AG1048576</xm:sqref>
        </x14:dataValidation>
        <x14:dataValidation type="list" allowBlank="1" showInputMessage="1" showErrorMessage="1">
          <x14:formula1>
            <xm:f>hide!$R$2:$R$45</xm:f>
          </x14:formula1>
          <xm:sqref>AH4:AH1048576</xm:sqref>
        </x14:dataValidation>
        <x14:dataValidation type="list" allowBlank="1" showInputMessage="1" showErrorMessage="1">
          <x14:formula1>
            <xm:f>hide!$R$2:$R$46</xm:f>
          </x14:formula1>
          <xm:sqref>C6:C53</xm:sqref>
        </x14:dataValidation>
        <x14:dataValidation type="list" allowBlank="1" showInputMessage="1" showErrorMessage="1">
          <x14:formula1>
            <xm:f>hide!$Q$2:$Q$21</xm:f>
          </x14:formula1>
          <xm:sqref>B6:B53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C49"/>
  <sheetViews>
    <sheetView zoomScale="55" zoomScaleNormal="55" workbookViewId="0">
      <selection activeCell="A5" sqref="A5"/>
    </sheetView>
  </sheetViews>
  <sheetFormatPr defaultColWidth="9" defaultRowHeight="21.65" customHeight="1"/>
  <cols>
    <col min="1" max="1" width="189.1796875" style="111" customWidth="1"/>
    <col min="2" max="2" width="11.36328125" style="110" customWidth="1"/>
    <col min="3" max="3" width="28.08984375" style="111" customWidth="1"/>
    <col min="4" max="244" width="9" style="111"/>
    <col min="245" max="245" width="9.6328125" style="111" customWidth="1"/>
    <col min="246" max="246" width="9.1796875" style="111" customWidth="1"/>
    <col min="247" max="247" width="9.36328125" style="111" customWidth="1"/>
    <col min="248" max="249" width="9" style="111"/>
    <col min="250" max="250" width="9.453125" style="111" customWidth="1"/>
    <col min="251" max="251" width="9" style="111"/>
    <col min="252" max="252" width="10.1796875" style="111" customWidth="1"/>
    <col min="253" max="253" width="8.90625" style="111" customWidth="1"/>
    <col min="254" max="254" width="10.90625" style="111" customWidth="1"/>
    <col min="255" max="255" width="10.6328125" style="111" customWidth="1"/>
    <col min="256" max="256" width="11.1796875" style="111" customWidth="1"/>
    <col min="257" max="257" width="10" style="111" customWidth="1"/>
    <col min="258" max="258" width="9.36328125" style="111" customWidth="1"/>
    <col min="259" max="259" width="8.1796875" style="111" customWidth="1"/>
    <col min="260" max="500" width="9" style="111"/>
    <col min="501" max="501" width="9.6328125" style="111" customWidth="1"/>
    <col min="502" max="502" width="9.1796875" style="111" customWidth="1"/>
    <col min="503" max="503" width="9.36328125" style="111" customWidth="1"/>
    <col min="504" max="505" width="9" style="111"/>
    <col min="506" max="506" width="9.453125" style="111" customWidth="1"/>
    <col min="507" max="507" width="9" style="111"/>
    <col min="508" max="508" width="10.1796875" style="111" customWidth="1"/>
    <col min="509" max="509" width="8.90625" style="111" customWidth="1"/>
    <col min="510" max="510" width="10.90625" style="111" customWidth="1"/>
    <col min="511" max="511" width="10.6328125" style="111" customWidth="1"/>
    <col min="512" max="512" width="11.1796875" style="111" customWidth="1"/>
    <col min="513" max="513" width="10" style="111" customWidth="1"/>
    <col min="514" max="514" width="9.36328125" style="111" customWidth="1"/>
    <col min="515" max="515" width="8.1796875" style="111" customWidth="1"/>
    <col min="516" max="756" width="9" style="111"/>
    <col min="757" max="757" width="9.6328125" style="111" customWidth="1"/>
    <col min="758" max="758" width="9.1796875" style="111" customWidth="1"/>
    <col min="759" max="759" width="9.36328125" style="111" customWidth="1"/>
    <col min="760" max="761" width="9" style="111"/>
    <col min="762" max="762" width="9.453125" style="111" customWidth="1"/>
    <col min="763" max="763" width="9" style="111"/>
    <col min="764" max="764" width="10.1796875" style="111" customWidth="1"/>
    <col min="765" max="765" width="8.90625" style="111" customWidth="1"/>
    <col min="766" max="766" width="10.90625" style="111" customWidth="1"/>
    <col min="767" max="767" width="10.6328125" style="111" customWidth="1"/>
    <col min="768" max="768" width="11.1796875" style="111" customWidth="1"/>
    <col min="769" max="769" width="10" style="111" customWidth="1"/>
    <col min="770" max="770" width="9.36328125" style="111" customWidth="1"/>
    <col min="771" max="771" width="8.1796875" style="111" customWidth="1"/>
    <col min="772" max="1012" width="9" style="111"/>
    <col min="1013" max="1013" width="9.6328125" style="111" customWidth="1"/>
    <col min="1014" max="1014" width="9.1796875" style="111" customWidth="1"/>
    <col min="1015" max="1015" width="9.36328125" style="111" customWidth="1"/>
    <col min="1016" max="1017" width="9" style="111"/>
    <col min="1018" max="1018" width="9.453125" style="111" customWidth="1"/>
    <col min="1019" max="1019" width="9" style="111"/>
    <col min="1020" max="1020" width="10.1796875" style="111" customWidth="1"/>
    <col min="1021" max="1021" width="8.90625" style="111" customWidth="1"/>
    <col min="1022" max="1022" width="10.90625" style="111" customWidth="1"/>
    <col min="1023" max="1023" width="10.6328125" style="111" customWidth="1"/>
    <col min="1024" max="1024" width="11.1796875" style="111" customWidth="1"/>
    <col min="1025" max="1025" width="10" style="111" customWidth="1"/>
    <col min="1026" max="1026" width="9.36328125" style="111" customWidth="1"/>
    <col min="1027" max="1027" width="8.1796875" style="111" customWidth="1"/>
    <col min="1028" max="1268" width="9" style="111"/>
    <col min="1269" max="1269" width="9.6328125" style="111" customWidth="1"/>
    <col min="1270" max="1270" width="9.1796875" style="111" customWidth="1"/>
    <col min="1271" max="1271" width="9.36328125" style="111" customWidth="1"/>
    <col min="1272" max="1273" width="9" style="111"/>
    <col min="1274" max="1274" width="9.453125" style="111" customWidth="1"/>
    <col min="1275" max="1275" width="9" style="111"/>
    <col min="1276" max="1276" width="10.1796875" style="111" customWidth="1"/>
    <col min="1277" max="1277" width="8.90625" style="111" customWidth="1"/>
    <col min="1278" max="1278" width="10.90625" style="111" customWidth="1"/>
    <col min="1279" max="1279" width="10.6328125" style="111" customWidth="1"/>
    <col min="1280" max="1280" width="11.1796875" style="111" customWidth="1"/>
    <col min="1281" max="1281" width="10" style="111" customWidth="1"/>
    <col min="1282" max="1282" width="9.36328125" style="111" customWidth="1"/>
    <col min="1283" max="1283" width="8.1796875" style="111" customWidth="1"/>
    <col min="1284" max="1524" width="9" style="111"/>
    <col min="1525" max="1525" width="9.6328125" style="111" customWidth="1"/>
    <col min="1526" max="1526" width="9.1796875" style="111" customWidth="1"/>
    <col min="1527" max="1527" width="9.36328125" style="111" customWidth="1"/>
    <col min="1528" max="1529" width="9" style="111"/>
    <col min="1530" max="1530" width="9.453125" style="111" customWidth="1"/>
    <col min="1531" max="1531" width="9" style="111"/>
    <col min="1532" max="1532" width="10.1796875" style="111" customWidth="1"/>
    <col min="1533" max="1533" width="8.90625" style="111" customWidth="1"/>
    <col min="1534" max="1534" width="10.90625" style="111" customWidth="1"/>
    <col min="1535" max="1535" width="10.6328125" style="111" customWidth="1"/>
    <col min="1536" max="1536" width="11.1796875" style="111" customWidth="1"/>
    <col min="1537" max="1537" width="10" style="111" customWidth="1"/>
    <col min="1538" max="1538" width="9.36328125" style="111" customWidth="1"/>
    <col min="1539" max="1539" width="8.1796875" style="111" customWidth="1"/>
    <col min="1540" max="1780" width="9" style="111"/>
    <col min="1781" max="1781" width="9.6328125" style="111" customWidth="1"/>
    <col min="1782" max="1782" width="9.1796875" style="111" customWidth="1"/>
    <col min="1783" max="1783" width="9.36328125" style="111" customWidth="1"/>
    <col min="1784" max="1785" width="9" style="111"/>
    <col min="1786" max="1786" width="9.453125" style="111" customWidth="1"/>
    <col min="1787" max="1787" width="9" style="111"/>
    <col min="1788" max="1788" width="10.1796875" style="111" customWidth="1"/>
    <col min="1789" max="1789" width="8.90625" style="111" customWidth="1"/>
    <col min="1790" max="1790" width="10.90625" style="111" customWidth="1"/>
    <col min="1791" max="1791" width="10.6328125" style="111" customWidth="1"/>
    <col min="1792" max="1792" width="11.1796875" style="111" customWidth="1"/>
    <col min="1793" max="1793" width="10" style="111" customWidth="1"/>
    <col min="1794" max="1794" width="9.36328125" style="111" customWidth="1"/>
    <col min="1795" max="1795" width="8.1796875" style="111" customWidth="1"/>
    <col min="1796" max="2036" width="9" style="111"/>
    <col min="2037" max="2037" width="9.6328125" style="111" customWidth="1"/>
    <col min="2038" max="2038" width="9.1796875" style="111" customWidth="1"/>
    <col min="2039" max="2039" width="9.36328125" style="111" customWidth="1"/>
    <col min="2040" max="2041" width="9" style="111"/>
    <col min="2042" max="2042" width="9.453125" style="111" customWidth="1"/>
    <col min="2043" max="2043" width="9" style="111"/>
    <col min="2044" max="2044" width="10.1796875" style="111" customWidth="1"/>
    <col min="2045" max="2045" width="8.90625" style="111" customWidth="1"/>
    <col min="2046" max="2046" width="10.90625" style="111" customWidth="1"/>
    <col min="2047" max="2047" width="10.6328125" style="111" customWidth="1"/>
    <col min="2048" max="2048" width="11.1796875" style="111" customWidth="1"/>
    <col min="2049" max="2049" width="10" style="111" customWidth="1"/>
    <col min="2050" max="2050" width="9.36328125" style="111" customWidth="1"/>
    <col min="2051" max="2051" width="8.1796875" style="111" customWidth="1"/>
    <col min="2052" max="2292" width="9" style="111"/>
    <col min="2293" max="2293" width="9.6328125" style="111" customWidth="1"/>
    <col min="2294" max="2294" width="9.1796875" style="111" customWidth="1"/>
    <col min="2295" max="2295" width="9.36328125" style="111" customWidth="1"/>
    <col min="2296" max="2297" width="9" style="111"/>
    <col min="2298" max="2298" width="9.453125" style="111" customWidth="1"/>
    <col min="2299" max="2299" width="9" style="111"/>
    <col min="2300" max="2300" width="10.1796875" style="111" customWidth="1"/>
    <col min="2301" max="2301" width="8.90625" style="111" customWidth="1"/>
    <col min="2302" max="2302" width="10.90625" style="111" customWidth="1"/>
    <col min="2303" max="2303" width="10.6328125" style="111" customWidth="1"/>
    <col min="2304" max="2304" width="11.1796875" style="111" customWidth="1"/>
    <col min="2305" max="2305" width="10" style="111" customWidth="1"/>
    <col min="2306" max="2306" width="9.36328125" style="111" customWidth="1"/>
    <col min="2307" max="2307" width="8.1796875" style="111" customWidth="1"/>
    <col min="2308" max="2548" width="9" style="111"/>
    <col min="2549" max="2549" width="9.6328125" style="111" customWidth="1"/>
    <col min="2550" max="2550" width="9.1796875" style="111" customWidth="1"/>
    <col min="2551" max="2551" width="9.36328125" style="111" customWidth="1"/>
    <col min="2552" max="2553" width="9" style="111"/>
    <col min="2554" max="2554" width="9.453125" style="111" customWidth="1"/>
    <col min="2555" max="2555" width="9" style="111"/>
    <col min="2556" max="2556" width="10.1796875" style="111" customWidth="1"/>
    <col min="2557" max="2557" width="8.90625" style="111" customWidth="1"/>
    <col min="2558" max="2558" width="10.90625" style="111" customWidth="1"/>
    <col min="2559" max="2559" width="10.6328125" style="111" customWidth="1"/>
    <col min="2560" max="2560" width="11.1796875" style="111" customWidth="1"/>
    <col min="2561" max="2561" width="10" style="111" customWidth="1"/>
    <col min="2562" max="2562" width="9.36328125" style="111" customWidth="1"/>
    <col min="2563" max="2563" width="8.1796875" style="111" customWidth="1"/>
    <col min="2564" max="2804" width="9" style="111"/>
    <col min="2805" max="2805" width="9.6328125" style="111" customWidth="1"/>
    <col min="2806" max="2806" width="9.1796875" style="111" customWidth="1"/>
    <col min="2807" max="2807" width="9.36328125" style="111" customWidth="1"/>
    <col min="2808" max="2809" width="9" style="111"/>
    <col min="2810" max="2810" width="9.453125" style="111" customWidth="1"/>
    <col min="2811" max="2811" width="9" style="111"/>
    <col min="2812" max="2812" width="10.1796875" style="111" customWidth="1"/>
    <col min="2813" max="2813" width="8.90625" style="111" customWidth="1"/>
    <col min="2814" max="2814" width="10.90625" style="111" customWidth="1"/>
    <col min="2815" max="2815" width="10.6328125" style="111" customWidth="1"/>
    <col min="2816" max="2816" width="11.1796875" style="111" customWidth="1"/>
    <col min="2817" max="2817" width="10" style="111" customWidth="1"/>
    <col min="2818" max="2818" width="9.36328125" style="111" customWidth="1"/>
    <col min="2819" max="2819" width="8.1796875" style="111" customWidth="1"/>
    <col min="2820" max="3060" width="9" style="111"/>
    <col min="3061" max="3061" width="9.6328125" style="111" customWidth="1"/>
    <col min="3062" max="3062" width="9.1796875" style="111" customWidth="1"/>
    <col min="3063" max="3063" width="9.36328125" style="111" customWidth="1"/>
    <col min="3064" max="3065" width="9" style="111"/>
    <col min="3066" max="3066" width="9.453125" style="111" customWidth="1"/>
    <col min="3067" max="3067" width="9" style="111"/>
    <col min="3068" max="3068" width="10.1796875" style="111" customWidth="1"/>
    <col min="3069" max="3069" width="8.90625" style="111" customWidth="1"/>
    <col min="3070" max="3070" width="10.90625" style="111" customWidth="1"/>
    <col min="3071" max="3071" width="10.6328125" style="111" customWidth="1"/>
    <col min="3072" max="3072" width="11.1796875" style="111" customWidth="1"/>
    <col min="3073" max="3073" width="10" style="111" customWidth="1"/>
    <col min="3074" max="3074" width="9.36328125" style="111" customWidth="1"/>
    <col min="3075" max="3075" width="8.1796875" style="111" customWidth="1"/>
    <col min="3076" max="3316" width="9" style="111"/>
    <col min="3317" max="3317" width="9.6328125" style="111" customWidth="1"/>
    <col min="3318" max="3318" width="9.1796875" style="111" customWidth="1"/>
    <col min="3319" max="3319" width="9.36328125" style="111" customWidth="1"/>
    <col min="3320" max="3321" width="9" style="111"/>
    <col min="3322" max="3322" width="9.453125" style="111" customWidth="1"/>
    <col min="3323" max="3323" width="9" style="111"/>
    <col min="3324" max="3324" width="10.1796875" style="111" customWidth="1"/>
    <col min="3325" max="3325" width="8.90625" style="111" customWidth="1"/>
    <col min="3326" max="3326" width="10.90625" style="111" customWidth="1"/>
    <col min="3327" max="3327" width="10.6328125" style="111" customWidth="1"/>
    <col min="3328" max="3328" width="11.1796875" style="111" customWidth="1"/>
    <col min="3329" max="3329" width="10" style="111" customWidth="1"/>
    <col min="3330" max="3330" width="9.36328125" style="111" customWidth="1"/>
    <col min="3331" max="3331" width="8.1796875" style="111" customWidth="1"/>
    <col min="3332" max="3572" width="9" style="111"/>
    <col min="3573" max="3573" width="9.6328125" style="111" customWidth="1"/>
    <col min="3574" max="3574" width="9.1796875" style="111" customWidth="1"/>
    <col min="3575" max="3575" width="9.36328125" style="111" customWidth="1"/>
    <col min="3576" max="3577" width="9" style="111"/>
    <col min="3578" max="3578" width="9.453125" style="111" customWidth="1"/>
    <col min="3579" max="3579" width="9" style="111"/>
    <col min="3580" max="3580" width="10.1796875" style="111" customWidth="1"/>
    <col min="3581" max="3581" width="8.90625" style="111" customWidth="1"/>
    <col min="3582" max="3582" width="10.90625" style="111" customWidth="1"/>
    <col min="3583" max="3583" width="10.6328125" style="111" customWidth="1"/>
    <col min="3584" max="3584" width="11.1796875" style="111" customWidth="1"/>
    <col min="3585" max="3585" width="10" style="111" customWidth="1"/>
    <col min="3586" max="3586" width="9.36328125" style="111" customWidth="1"/>
    <col min="3587" max="3587" width="8.1796875" style="111" customWidth="1"/>
    <col min="3588" max="3828" width="9" style="111"/>
    <col min="3829" max="3829" width="9.6328125" style="111" customWidth="1"/>
    <col min="3830" max="3830" width="9.1796875" style="111" customWidth="1"/>
    <col min="3831" max="3831" width="9.36328125" style="111" customWidth="1"/>
    <col min="3832" max="3833" width="9" style="111"/>
    <col min="3834" max="3834" width="9.453125" style="111" customWidth="1"/>
    <col min="3835" max="3835" width="9" style="111"/>
    <col min="3836" max="3836" width="10.1796875" style="111" customWidth="1"/>
    <col min="3837" max="3837" width="8.90625" style="111" customWidth="1"/>
    <col min="3838" max="3838" width="10.90625" style="111" customWidth="1"/>
    <col min="3839" max="3839" width="10.6328125" style="111" customWidth="1"/>
    <col min="3840" max="3840" width="11.1796875" style="111" customWidth="1"/>
    <col min="3841" max="3841" width="10" style="111" customWidth="1"/>
    <col min="3842" max="3842" width="9.36328125" style="111" customWidth="1"/>
    <col min="3843" max="3843" width="8.1796875" style="111" customWidth="1"/>
    <col min="3844" max="4084" width="9" style="111"/>
    <col min="4085" max="4085" width="9.6328125" style="111" customWidth="1"/>
    <col min="4086" max="4086" width="9.1796875" style="111" customWidth="1"/>
    <col min="4087" max="4087" width="9.36328125" style="111" customWidth="1"/>
    <col min="4088" max="4089" width="9" style="111"/>
    <col min="4090" max="4090" width="9.453125" style="111" customWidth="1"/>
    <col min="4091" max="4091" width="9" style="111"/>
    <col min="4092" max="4092" width="10.1796875" style="111" customWidth="1"/>
    <col min="4093" max="4093" width="8.90625" style="111" customWidth="1"/>
    <col min="4094" max="4094" width="10.90625" style="111" customWidth="1"/>
    <col min="4095" max="4095" width="10.6328125" style="111" customWidth="1"/>
    <col min="4096" max="4096" width="11.1796875" style="111" customWidth="1"/>
    <col min="4097" max="4097" width="10" style="111" customWidth="1"/>
    <col min="4098" max="4098" width="9.36328125" style="111" customWidth="1"/>
    <col min="4099" max="4099" width="8.1796875" style="111" customWidth="1"/>
    <col min="4100" max="4340" width="9" style="111"/>
    <col min="4341" max="4341" width="9.6328125" style="111" customWidth="1"/>
    <col min="4342" max="4342" width="9.1796875" style="111" customWidth="1"/>
    <col min="4343" max="4343" width="9.36328125" style="111" customWidth="1"/>
    <col min="4344" max="4345" width="9" style="111"/>
    <col min="4346" max="4346" width="9.453125" style="111" customWidth="1"/>
    <col min="4347" max="4347" width="9" style="111"/>
    <col min="4348" max="4348" width="10.1796875" style="111" customWidth="1"/>
    <col min="4349" max="4349" width="8.90625" style="111" customWidth="1"/>
    <col min="4350" max="4350" width="10.90625" style="111" customWidth="1"/>
    <col min="4351" max="4351" width="10.6328125" style="111" customWidth="1"/>
    <col min="4352" max="4352" width="11.1796875" style="111" customWidth="1"/>
    <col min="4353" max="4353" width="10" style="111" customWidth="1"/>
    <col min="4354" max="4354" width="9.36328125" style="111" customWidth="1"/>
    <col min="4355" max="4355" width="8.1796875" style="111" customWidth="1"/>
    <col min="4356" max="4596" width="9" style="111"/>
    <col min="4597" max="4597" width="9.6328125" style="111" customWidth="1"/>
    <col min="4598" max="4598" width="9.1796875" style="111" customWidth="1"/>
    <col min="4599" max="4599" width="9.36328125" style="111" customWidth="1"/>
    <col min="4600" max="4601" width="9" style="111"/>
    <col min="4602" max="4602" width="9.453125" style="111" customWidth="1"/>
    <col min="4603" max="4603" width="9" style="111"/>
    <col min="4604" max="4604" width="10.1796875" style="111" customWidth="1"/>
    <col min="4605" max="4605" width="8.90625" style="111" customWidth="1"/>
    <col min="4606" max="4606" width="10.90625" style="111" customWidth="1"/>
    <col min="4607" max="4607" width="10.6328125" style="111" customWidth="1"/>
    <col min="4608" max="4608" width="11.1796875" style="111" customWidth="1"/>
    <col min="4609" max="4609" width="10" style="111" customWidth="1"/>
    <col min="4610" max="4610" width="9.36328125" style="111" customWidth="1"/>
    <col min="4611" max="4611" width="8.1796875" style="111" customWidth="1"/>
    <col min="4612" max="4852" width="9" style="111"/>
    <col min="4853" max="4853" width="9.6328125" style="111" customWidth="1"/>
    <col min="4854" max="4854" width="9.1796875" style="111" customWidth="1"/>
    <col min="4855" max="4855" width="9.36328125" style="111" customWidth="1"/>
    <col min="4856" max="4857" width="9" style="111"/>
    <col min="4858" max="4858" width="9.453125" style="111" customWidth="1"/>
    <col min="4859" max="4859" width="9" style="111"/>
    <col min="4860" max="4860" width="10.1796875" style="111" customWidth="1"/>
    <col min="4861" max="4861" width="8.90625" style="111" customWidth="1"/>
    <col min="4862" max="4862" width="10.90625" style="111" customWidth="1"/>
    <col min="4863" max="4863" width="10.6328125" style="111" customWidth="1"/>
    <col min="4864" max="4864" width="11.1796875" style="111" customWidth="1"/>
    <col min="4865" max="4865" width="10" style="111" customWidth="1"/>
    <col min="4866" max="4866" width="9.36328125" style="111" customWidth="1"/>
    <col min="4867" max="4867" width="8.1796875" style="111" customWidth="1"/>
    <col min="4868" max="5108" width="9" style="111"/>
    <col min="5109" max="5109" width="9.6328125" style="111" customWidth="1"/>
    <col min="5110" max="5110" width="9.1796875" style="111" customWidth="1"/>
    <col min="5111" max="5111" width="9.36328125" style="111" customWidth="1"/>
    <col min="5112" max="5113" width="9" style="111"/>
    <col min="5114" max="5114" width="9.453125" style="111" customWidth="1"/>
    <col min="5115" max="5115" width="9" style="111"/>
    <col min="5116" max="5116" width="10.1796875" style="111" customWidth="1"/>
    <col min="5117" max="5117" width="8.90625" style="111" customWidth="1"/>
    <col min="5118" max="5118" width="10.90625" style="111" customWidth="1"/>
    <col min="5119" max="5119" width="10.6328125" style="111" customWidth="1"/>
    <col min="5120" max="5120" width="11.1796875" style="111" customWidth="1"/>
    <col min="5121" max="5121" width="10" style="111" customWidth="1"/>
    <col min="5122" max="5122" width="9.36328125" style="111" customWidth="1"/>
    <col min="5123" max="5123" width="8.1796875" style="111" customWidth="1"/>
    <col min="5124" max="5364" width="9" style="111"/>
    <col min="5365" max="5365" width="9.6328125" style="111" customWidth="1"/>
    <col min="5366" max="5366" width="9.1796875" style="111" customWidth="1"/>
    <col min="5367" max="5367" width="9.36328125" style="111" customWidth="1"/>
    <col min="5368" max="5369" width="9" style="111"/>
    <col min="5370" max="5370" width="9.453125" style="111" customWidth="1"/>
    <col min="5371" max="5371" width="9" style="111"/>
    <col min="5372" max="5372" width="10.1796875" style="111" customWidth="1"/>
    <col min="5373" max="5373" width="8.90625" style="111" customWidth="1"/>
    <col min="5374" max="5374" width="10.90625" style="111" customWidth="1"/>
    <col min="5375" max="5375" width="10.6328125" style="111" customWidth="1"/>
    <col min="5376" max="5376" width="11.1796875" style="111" customWidth="1"/>
    <col min="5377" max="5377" width="10" style="111" customWidth="1"/>
    <col min="5378" max="5378" width="9.36328125" style="111" customWidth="1"/>
    <col min="5379" max="5379" width="8.1796875" style="111" customWidth="1"/>
    <col min="5380" max="5620" width="9" style="111"/>
    <col min="5621" max="5621" width="9.6328125" style="111" customWidth="1"/>
    <col min="5622" max="5622" width="9.1796875" style="111" customWidth="1"/>
    <col min="5623" max="5623" width="9.36328125" style="111" customWidth="1"/>
    <col min="5624" max="5625" width="9" style="111"/>
    <col min="5626" max="5626" width="9.453125" style="111" customWidth="1"/>
    <col min="5627" max="5627" width="9" style="111"/>
    <col min="5628" max="5628" width="10.1796875" style="111" customWidth="1"/>
    <col min="5629" max="5629" width="8.90625" style="111" customWidth="1"/>
    <col min="5630" max="5630" width="10.90625" style="111" customWidth="1"/>
    <col min="5631" max="5631" width="10.6328125" style="111" customWidth="1"/>
    <col min="5632" max="5632" width="11.1796875" style="111" customWidth="1"/>
    <col min="5633" max="5633" width="10" style="111" customWidth="1"/>
    <col min="5634" max="5634" width="9.36328125" style="111" customWidth="1"/>
    <col min="5635" max="5635" width="8.1796875" style="111" customWidth="1"/>
    <col min="5636" max="5876" width="9" style="111"/>
    <col min="5877" max="5877" width="9.6328125" style="111" customWidth="1"/>
    <col min="5878" max="5878" width="9.1796875" style="111" customWidth="1"/>
    <col min="5879" max="5879" width="9.36328125" style="111" customWidth="1"/>
    <col min="5880" max="5881" width="9" style="111"/>
    <col min="5882" max="5882" width="9.453125" style="111" customWidth="1"/>
    <col min="5883" max="5883" width="9" style="111"/>
    <col min="5884" max="5884" width="10.1796875" style="111" customWidth="1"/>
    <col min="5885" max="5885" width="8.90625" style="111" customWidth="1"/>
    <col min="5886" max="5886" width="10.90625" style="111" customWidth="1"/>
    <col min="5887" max="5887" width="10.6328125" style="111" customWidth="1"/>
    <col min="5888" max="5888" width="11.1796875" style="111" customWidth="1"/>
    <col min="5889" max="5889" width="10" style="111" customWidth="1"/>
    <col min="5890" max="5890" width="9.36328125" style="111" customWidth="1"/>
    <col min="5891" max="5891" width="8.1796875" style="111" customWidth="1"/>
    <col min="5892" max="6132" width="9" style="111"/>
    <col min="6133" max="6133" width="9.6328125" style="111" customWidth="1"/>
    <col min="6134" max="6134" width="9.1796875" style="111" customWidth="1"/>
    <col min="6135" max="6135" width="9.36328125" style="111" customWidth="1"/>
    <col min="6136" max="6137" width="9" style="111"/>
    <col min="6138" max="6138" width="9.453125" style="111" customWidth="1"/>
    <col min="6139" max="6139" width="9" style="111"/>
    <col min="6140" max="6140" width="10.1796875" style="111" customWidth="1"/>
    <col min="6141" max="6141" width="8.90625" style="111" customWidth="1"/>
    <col min="6142" max="6142" width="10.90625" style="111" customWidth="1"/>
    <col min="6143" max="6143" width="10.6328125" style="111" customWidth="1"/>
    <col min="6144" max="6144" width="11.1796875" style="111" customWidth="1"/>
    <col min="6145" max="6145" width="10" style="111" customWidth="1"/>
    <col min="6146" max="6146" width="9.36328125" style="111" customWidth="1"/>
    <col min="6147" max="6147" width="8.1796875" style="111" customWidth="1"/>
    <col min="6148" max="6388" width="9" style="111"/>
    <col min="6389" max="6389" width="9.6328125" style="111" customWidth="1"/>
    <col min="6390" max="6390" width="9.1796875" style="111" customWidth="1"/>
    <col min="6391" max="6391" width="9.36328125" style="111" customWidth="1"/>
    <col min="6392" max="6393" width="9" style="111"/>
    <col min="6394" max="6394" width="9.453125" style="111" customWidth="1"/>
    <col min="6395" max="6395" width="9" style="111"/>
    <col min="6396" max="6396" width="10.1796875" style="111" customWidth="1"/>
    <col min="6397" max="6397" width="8.90625" style="111" customWidth="1"/>
    <col min="6398" max="6398" width="10.90625" style="111" customWidth="1"/>
    <col min="6399" max="6399" width="10.6328125" style="111" customWidth="1"/>
    <col min="6400" max="6400" width="11.1796875" style="111" customWidth="1"/>
    <col min="6401" max="6401" width="10" style="111" customWidth="1"/>
    <col min="6402" max="6402" width="9.36328125" style="111" customWidth="1"/>
    <col min="6403" max="6403" width="8.1796875" style="111" customWidth="1"/>
    <col min="6404" max="6644" width="9" style="111"/>
    <col min="6645" max="6645" width="9.6328125" style="111" customWidth="1"/>
    <col min="6646" max="6646" width="9.1796875" style="111" customWidth="1"/>
    <col min="6647" max="6647" width="9.36328125" style="111" customWidth="1"/>
    <col min="6648" max="6649" width="9" style="111"/>
    <col min="6650" max="6650" width="9.453125" style="111" customWidth="1"/>
    <col min="6651" max="6651" width="9" style="111"/>
    <col min="6652" max="6652" width="10.1796875" style="111" customWidth="1"/>
    <col min="6653" max="6653" width="8.90625" style="111" customWidth="1"/>
    <col min="6654" max="6654" width="10.90625" style="111" customWidth="1"/>
    <col min="6655" max="6655" width="10.6328125" style="111" customWidth="1"/>
    <col min="6656" max="6656" width="11.1796875" style="111" customWidth="1"/>
    <col min="6657" max="6657" width="10" style="111" customWidth="1"/>
    <col min="6658" max="6658" width="9.36328125" style="111" customWidth="1"/>
    <col min="6659" max="6659" width="8.1796875" style="111" customWidth="1"/>
    <col min="6660" max="6900" width="9" style="111"/>
    <col min="6901" max="6901" width="9.6328125" style="111" customWidth="1"/>
    <col min="6902" max="6902" width="9.1796875" style="111" customWidth="1"/>
    <col min="6903" max="6903" width="9.36328125" style="111" customWidth="1"/>
    <col min="6904" max="6905" width="9" style="111"/>
    <col min="6906" max="6906" width="9.453125" style="111" customWidth="1"/>
    <col min="6907" max="6907" width="9" style="111"/>
    <col min="6908" max="6908" width="10.1796875" style="111" customWidth="1"/>
    <col min="6909" max="6909" width="8.90625" style="111" customWidth="1"/>
    <col min="6910" max="6910" width="10.90625" style="111" customWidth="1"/>
    <col min="6911" max="6911" width="10.6328125" style="111" customWidth="1"/>
    <col min="6912" max="6912" width="11.1796875" style="111" customWidth="1"/>
    <col min="6913" max="6913" width="10" style="111" customWidth="1"/>
    <col min="6914" max="6914" width="9.36328125" style="111" customWidth="1"/>
    <col min="6915" max="6915" width="8.1796875" style="111" customWidth="1"/>
    <col min="6916" max="7156" width="9" style="111"/>
    <col min="7157" max="7157" width="9.6328125" style="111" customWidth="1"/>
    <col min="7158" max="7158" width="9.1796875" style="111" customWidth="1"/>
    <col min="7159" max="7159" width="9.36328125" style="111" customWidth="1"/>
    <col min="7160" max="7161" width="9" style="111"/>
    <col min="7162" max="7162" width="9.453125" style="111" customWidth="1"/>
    <col min="7163" max="7163" width="9" style="111"/>
    <col min="7164" max="7164" width="10.1796875" style="111" customWidth="1"/>
    <col min="7165" max="7165" width="8.90625" style="111" customWidth="1"/>
    <col min="7166" max="7166" width="10.90625" style="111" customWidth="1"/>
    <col min="7167" max="7167" width="10.6328125" style="111" customWidth="1"/>
    <col min="7168" max="7168" width="11.1796875" style="111" customWidth="1"/>
    <col min="7169" max="7169" width="10" style="111" customWidth="1"/>
    <col min="7170" max="7170" width="9.36328125" style="111" customWidth="1"/>
    <col min="7171" max="7171" width="8.1796875" style="111" customWidth="1"/>
    <col min="7172" max="7412" width="9" style="111"/>
    <col min="7413" max="7413" width="9.6328125" style="111" customWidth="1"/>
    <col min="7414" max="7414" width="9.1796875" style="111" customWidth="1"/>
    <col min="7415" max="7415" width="9.36328125" style="111" customWidth="1"/>
    <col min="7416" max="7417" width="9" style="111"/>
    <col min="7418" max="7418" width="9.453125" style="111" customWidth="1"/>
    <col min="7419" max="7419" width="9" style="111"/>
    <col min="7420" max="7420" width="10.1796875" style="111" customWidth="1"/>
    <col min="7421" max="7421" width="8.90625" style="111" customWidth="1"/>
    <col min="7422" max="7422" width="10.90625" style="111" customWidth="1"/>
    <col min="7423" max="7423" width="10.6328125" style="111" customWidth="1"/>
    <col min="7424" max="7424" width="11.1796875" style="111" customWidth="1"/>
    <col min="7425" max="7425" width="10" style="111" customWidth="1"/>
    <col min="7426" max="7426" width="9.36328125" style="111" customWidth="1"/>
    <col min="7427" max="7427" width="8.1796875" style="111" customWidth="1"/>
    <col min="7428" max="7668" width="9" style="111"/>
    <col min="7669" max="7669" width="9.6328125" style="111" customWidth="1"/>
    <col min="7670" max="7670" width="9.1796875" style="111" customWidth="1"/>
    <col min="7671" max="7671" width="9.36328125" style="111" customWidth="1"/>
    <col min="7672" max="7673" width="9" style="111"/>
    <col min="7674" max="7674" width="9.453125" style="111" customWidth="1"/>
    <col min="7675" max="7675" width="9" style="111"/>
    <col min="7676" max="7676" width="10.1796875" style="111" customWidth="1"/>
    <col min="7677" max="7677" width="8.90625" style="111" customWidth="1"/>
    <col min="7678" max="7678" width="10.90625" style="111" customWidth="1"/>
    <col min="7679" max="7679" width="10.6328125" style="111" customWidth="1"/>
    <col min="7680" max="7680" width="11.1796875" style="111" customWidth="1"/>
    <col min="7681" max="7681" width="10" style="111" customWidth="1"/>
    <col min="7682" max="7682" width="9.36328125" style="111" customWidth="1"/>
    <col min="7683" max="7683" width="8.1796875" style="111" customWidth="1"/>
    <col min="7684" max="7924" width="9" style="111"/>
    <col min="7925" max="7925" width="9.6328125" style="111" customWidth="1"/>
    <col min="7926" max="7926" width="9.1796875" style="111" customWidth="1"/>
    <col min="7927" max="7927" width="9.36328125" style="111" customWidth="1"/>
    <col min="7928" max="7929" width="9" style="111"/>
    <col min="7930" max="7930" width="9.453125" style="111" customWidth="1"/>
    <col min="7931" max="7931" width="9" style="111"/>
    <col min="7932" max="7932" width="10.1796875" style="111" customWidth="1"/>
    <col min="7933" max="7933" width="8.90625" style="111" customWidth="1"/>
    <col min="7934" max="7934" width="10.90625" style="111" customWidth="1"/>
    <col min="7935" max="7935" width="10.6328125" style="111" customWidth="1"/>
    <col min="7936" max="7936" width="11.1796875" style="111" customWidth="1"/>
    <col min="7937" max="7937" width="10" style="111" customWidth="1"/>
    <col min="7938" max="7938" width="9.36328125" style="111" customWidth="1"/>
    <col min="7939" max="7939" width="8.1796875" style="111" customWidth="1"/>
    <col min="7940" max="8180" width="9" style="111"/>
    <col min="8181" max="8181" width="9.6328125" style="111" customWidth="1"/>
    <col min="8182" max="8182" width="9.1796875" style="111" customWidth="1"/>
    <col min="8183" max="8183" width="9.36328125" style="111" customWidth="1"/>
    <col min="8184" max="8185" width="9" style="111"/>
    <col min="8186" max="8186" width="9.453125" style="111" customWidth="1"/>
    <col min="8187" max="8187" width="9" style="111"/>
    <col min="8188" max="8188" width="10.1796875" style="111" customWidth="1"/>
    <col min="8189" max="8189" width="8.90625" style="111" customWidth="1"/>
    <col min="8190" max="8190" width="10.90625" style="111" customWidth="1"/>
    <col min="8191" max="8191" width="10.6328125" style="111" customWidth="1"/>
    <col min="8192" max="8192" width="11.1796875" style="111" customWidth="1"/>
    <col min="8193" max="8193" width="10" style="111" customWidth="1"/>
    <col min="8194" max="8194" width="9.36328125" style="111" customWidth="1"/>
    <col min="8195" max="8195" width="8.1796875" style="111" customWidth="1"/>
    <col min="8196" max="8436" width="9" style="111"/>
    <col min="8437" max="8437" width="9.6328125" style="111" customWidth="1"/>
    <col min="8438" max="8438" width="9.1796875" style="111" customWidth="1"/>
    <col min="8439" max="8439" width="9.36328125" style="111" customWidth="1"/>
    <col min="8440" max="8441" width="9" style="111"/>
    <col min="8442" max="8442" width="9.453125" style="111" customWidth="1"/>
    <col min="8443" max="8443" width="9" style="111"/>
    <col min="8444" max="8444" width="10.1796875" style="111" customWidth="1"/>
    <col min="8445" max="8445" width="8.90625" style="111" customWidth="1"/>
    <col min="8446" max="8446" width="10.90625" style="111" customWidth="1"/>
    <col min="8447" max="8447" width="10.6328125" style="111" customWidth="1"/>
    <col min="8448" max="8448" width="11.1796875" style="111" customWidth="1"/>
    <col min="8449" max="8449" width="10" style="111" customWidth="1"/>
    <col min="8450" max="8450" width="9.36328125" style="111" customWidth="1"/>
    <col min="8451" max="8451" width="8.1796875" style="111" customWidth="1"/>
    <col min="8452" max="8692" width="9" style="111"/>
    <col min="8693" max="8693" width="9.6328125" style="111" customWidth="1"/>
    <col min="8694" max="8694" width="9.1796875" style="111" customWidth="1"/>
    <col min="8695" max="8695" width="9.36328125" style="111" customWidth="1"/>
    <col min="8696" max="8697" width="9" style="111"/>
    <col min="8698" max="8698" width="9.453125" style="111" customWidth="1"/>
    <col min="8699" max="8699" width="9" style="111"/>
    <col min="8700" max="8700" width="10.1796875" style="111" customWidth="1"/>
    <col min="8701" max="8701" width="8.90625" style="111" customWidth="1"/>
    <col min="8702" max="8702" width="10.90625" style="111" customWidth="1"/>
    <col min="8703" max="8703" width="10.6328125" style="111" customWidth="1"/>
    <col min="8704" max="8704" width="11.1796875" style="111" customWidth="1"/>
    <col min="8705" max="8705" width="10" style="111" customWidth="1"/>
    <col min="8706" max="8706" width="9.36328125" style="111" customWidth="1"/>
    <col min="8707" max="8707" width="8.1796875" style="111" customWidth="1"/>
    <col min="8708" max="8948" width="9" style="111"/>
    <col min="8949" max="8949" width="9.6328125" style="111" customWidth="1"/>
    <col min="8950" max="8950" width="9.1796875" style="111" customWidth="1"/>
    <col min="8951" max="8951" width="9.36328125" style="111" customWidth="1"/>
    <col min="8952" max="8953" width="9" style="111"/>
    <col min="8954" max="8954" width="9.453125" style="111" customWidth="1"/>
    <col min="8955" max="8955" width="9" style="111"/>
    <col min="8956" max="8956" width="10.1796875" style="111" customWidth="1"/>
    <col min="8957" max="8957" width="8.90625" style="111" customWidth="1"/>
    <col min="8958" max="8958" width="10.90625" style="111" customWidth="1"/>
    <col min="8959" max="8959" width="10.6328125" style="111" customWidth="1"/>
    <col min="8960" max="8960" width="11.1796875" style="111" customWidth="1"/>
    <col min="8961" max="8961" width="10" style="111" customWidth="1"/>
    <col min="8962" max="8962" width="9.36328125" style="111" customWidth="1"/>
    <col min="8963" max="8963" width="8.1796875" style="111" customWidth="1"/>
    <col min="8964" max="9204" width="9" style="111"/>
    <col min="9205" max="9205" width="9.6328125" style="111" customWidth="1"/>
    <col min="9206" max="9206" width="9.1796875" style="111" customWidth="1"/>
    <col min="9207" max="9207" width="9.36328125" style="111" customWidth="1"/>
    <col min="9208" max="9209" width="9" style="111"/>
    <col min="9210" max="9210" width="9.453125" style="111" customWidth="1"/>
    <col min="9211" max="9211" width="9" style="111"/>
    <col min="9212" max="9212" width="10.1796875" style="111" customWidth="1"/>
    <col min="9213" max="9213" width="8.90625" style="111" customWidth="1"/>
    <col min="9214" max="9214" width="10.90625" style="111" customWidth="1"/>
    <col min="9215" max="9215" width="10.6328125" style="111" customWidth="1"/>
    <col min="9216" max="9216" width="11.1796875" style="111" customWidth="1"/>
    <col min="9217" max="9217" width="10" style="111" customWidth="1"/>
    <col min="9218" max="9218" width="9.36328125" style="111" customWidth="1"/>
    <col min="9219" max="9219" width="8.1796875" style="111" customWidth="1"/>
    <col min="9220" max="9460" width="9" style="111"/>
    <col min="9461" max="9461" width="9.6328125" style="111" customWidth="1"/>
    <col min="9462" max="9462" width="9.1796875" style="111" customWidth="1"/>
    <col min="9463" max="9463" width="9.36328125" style="111" customWidth="1"/>
    <col min="9464" max="9465" width="9" style="111"/>
    <col min="9466" max="9466" width="9.453125" style="111" customWidth="1"/>
    <col min="9467" max="9467" width="9" style="111"/>
    <col min="9468" max="9468" width="10.1796875" style="111" customWidth="1"/>
    <col min="9469" max="9469" width="8.90625" style="111" customWidth="1"/>
    <col min="9470" max="9470" width="10.90625" style="111" customWidth="1"/>
    <col min="9471" max="9471" width="10.6328125" style="111" customWidth="1"/>
    <col min="9472" max="9472" width="11.1796875" style="111" customWidth="1"/>
    <col min="9473" max="9473" width="10" style="111" customWidth="1"/>
    <col min="9474" max="9474" width="9.36328125" style="111" customWidth="1"/>
    <col min="9475" max="9475" width="8.1796875" style="111" customWidth="1"/>
    <col min="9476" max="9716" width="9" style="111"/>
    <col min="9717" max="9717" width="9.6328125" style="111" customWidth="1"/>
    <col min="9718" max="9718" width="9.1796875" style="111" customWidth="1"/>
    <col min="9719" max="9719" width="9.36328125" style="111" customWidth="1"/>
    <col min="9720" max="9721" width="9" style="111"/>
    <col min="9722" max="9722" width="9.453125" style="111" customWidth="1"/>
    <col min="9723" max="9723" width="9" style="111"/>
    <col min="9724" max="9724" width="10.1796875" style="111" customWidth="1"/>
    <col min="9725" max="9725" width="8.90625" style="111" customWidth="1"/>
    <col min="9726" max="9726" width="10.90625" style="111" customWidth="1"/>
    <col min="9727" max="9727" width="10.6328125" style="111" customWidth="1"/>
    <col min="9728" max="9728" width="11.1796875" style="111" customWidth="1"/>
    <col min="9729" max="9729" width="10" style="111" customWidth="1"/>
    <col min="9730" max="9730" width="9.36328125" style="111" customWidth="1"/>
    <col min="9731" max="9731" width="8.1796875" style="111" customWidth="1"/>
    <col min="9732" max="9972" width="9" style="111"/>
    <col min="9973" max="9973" width="9.6328125" style="111" customWidth="1"/>
    <col min="9974" max="9974" width="9.1796875" style="111" customWidth="1"/>
    <col min="9975" max="9975" width="9.36328125" style="111" customWidth="1"/>
    <col min="9976" max="9977" width="9" style="111"/>
    <col min="9978" max="9978" width="9.453125" style="111" customWidth="1"/>
    <col min="9979" max="9979" width="9" style="111"/>
    <col min="9980" max="9980" width="10.1796875" style="111" customWidth="1"/>
    <col min="9981" max="9981" width="8.90625" style="111" customWidth="1"/>
    <col min="9982" max="9982" width="10.90625" style="111" customWidth="1"/>
    <col min="9983" max="9983" width="10.6328125" style="111" customWidth="1"/>
    <col min="9984" max="9984" width="11.1796875" style="111" customWidth="1"/>
    <col min="9985" max="9985" width="10" style="111" customWidth="1"/>
    <col min="9986" max="9986" width="9.36328125" style="111" customWidth="1"/>
    <col min="9987" max="9987" width="8.1796875" style="111" customWidth="1"/>
    <col min="9988" max="10228" width="9" style="111"/>
    <col min="10229" max="10229" width="9.6328125" style="111" customWidth="1"/>
    <col min="10230" max="10230" width="9.1796875" style="111" customWidth="1"/>
    <col min="10231" max="10231" width="9.36328125" style="111" customWidth="1"/>
    <col min="10232" max="10233" width="9" style="111"/>
    <col min="10234" max="10234" width="9.453125" style="111" customWidth="1"/>
    <col min="10235" max="10235" width="9" style="111"/>
    <col min="10236" max="10236" width="10.1796875" style="111" customWidth="1"/>
    <col min="10237" max="10237" width="8.90625" style="111" customWidth="1"/>
    <col min="10238" max="10238" width="10.90625" style="111" customWidth="1"/>
    <col min="10239" max="10239" width="10.6328125" style="111" customWidth="1"/>
    <col min="10240" max="10240" width="11.1796875" style="111" customWidth="1"/>
    <col min="10241" max="10241" width="10" style="111" customWidth="1"/>
    <col min="10242" max="10242" width="9.36328125" style="111" customWidth="1"/>
    <col min="10243" max="10243" width="8.1796875" style="111" customWidth="1"/>
    <col min="10244" max="10484" width="9" style="111"/>
    <col min="10485" max="10485" width="9.6328125" style="111" customWidth="1"/>
    <col min="10486" max="10486" width="9.1796875" style="111" customWidth="1"/>
    <col min="10487" max="10487" width="9.36328125" style="111" customWidth="1"/>
    <col min="10488" max="10489" width="9" style="111"/>
    <col min="10490" max="10490" width="9.453125" style="111" customWidth="1"/>
    <col min="10491" max="10491" width="9" style="111"/>
    <col min="10492" max="10492" width="10.1796875" style="111" customWidth="1"/>
    <col min="10493" max="10493" width="8.90625" style="111" customWidth="1"/>
    <col min="10494" max="10494" width="10.90625" style="111" customWidth="1"/>
    <col min="10495" max="10495" width="10.6328125" style="111" customWidth="1"/>
    <col min="10496" max="10496" width="11.1796875" style="111" customWidth="1"/>
    <col min="10497" max="10497" width="10" style="111" customWidth="1"/>
    <col min="10498" max="10498" width="9.36328125" style="111" customWidth="1"/>
    <col min="10499" max="10499" width="8.1796875" style="111" customWidth="1"/>
    <col min="10500" max="10740" width="9" style="111"/>
    <col min="10741" max="10741" width="9.6328125" style="111" customWidth="1"/>
    <col min="10742" max="10742" width="9.1796875" style="111" customWidth="1"/>
    <col min="10743" max="10743" width="9.36328125" style="111" customWidth="1"/>
    <col min="10744" max="10745" width="9" style="111"/>
    <col min="10746" max="10746" width="9.453125" style="111" customWidth="1"/>
    <col min="10747" max="10747" width="9" style="111"/>
    <col min="10748" max="10748" width="10.1796875" style="111" customWidth="1"/>
    <col min="10749" max="10749" width="8.90625" style="111" customWidth="1"/>
    <col min="10750" max="10750" width="10.90625" style="111" customWidth="1"/>
    <col min="10751" max="10751" width="10.6328125" style="111" customWidth="1"/>
    <col min="10752" max="10752" width="11.1796875" style="111" customWidth="1"/>
    <col min="10753" max="10753" width="10" style="111" customWidth="1"/>
    <col min="10754" max="10754" width="9.36328125" style="111" customWidth="1"/>
    <col min="10755" max="10755" width="8.1796875" style="111" customWidth="1"/>
    <col min="10756" max="10996" width="9" style="111"/>
    <col min="10997" max="10997" width="9.6328125" style="111" customWidth="1"/>
    <col min="10998" max="10998" width="9.1796875" style="111" customWidth="1"/>
    <col min="10999" max="10999" width="9.36328125" style="111" customWidth="1"/>
    <col min="11000" max="11001" width="9" style="111"/>
    <col min="11002" max="11002" width="9.453125" style="111" customWidth="1"/>
    <col min="11003" max="11003" width="9" style="111"/>
    <col min="11004" max="11004" width="10.1796875" style="111" customWidth="1"/>
    <col min="11005" max="11005" width="8.90625" style="111" customWidth="1"/>
    <col min="11006" max="11006" width="10.90625" style="111" customWidth="1"/>
    <col min="11007" max="11007" width="10.6328125" style="111" customWidth="1"/>
    <col min="11008" max="11008" width="11.1796875" style="111" customWidth="1"/>
    <col min="11009" max="11009" width="10" style="111" customWidth="1"/>
    <col min="11010" max="11010" width="9.36328125" style="111" customWidth="1"/>
    <col min="11011" max="11011" width="8.1796875" style="111" customWidth="1"/>
    <col min="11012" max="11252" width="9" style="111"/>
    <col min="11253" max="11253" width="9.6328125" style="111" customWidth="1"/>
    <col min="11254" max="11254" width="9.1796875" style="111" customWidth="1"/>
    <col min="11255" max="11255" width="9.36328125" style="111" customWidth="1"/>
    <col min="11256" max="11257" width="9" style="111"/>
    <col min="11258" max="11258" width="9.453125" style="111" customWidth="1"/>
    <col min="11259" max="11259" width="9" style="111"/>
    <col min="11260" max="11260" width="10.1796875" style="111" customWidth="1"/>
    <col min="11261" max="11261" width="8.90625" style="111" customWidth="1"/>
    <col min="11262" max="11262" width="10.90625" style="111" customWidth="1"/>
    <col min="11263" max="11263" width="10.6328125" style="111" customWidth="1"/>
    <col min="11264" max="11264" width="11.1796875" style="111" customWidth="1"/>
    <col min="11265" max="11265" width="10" style="111" customWidth="1"/>
    <col min="11266" max="11266" width="9.36328125" style="111" customWidth="1"/>
    <col min="11267" max="11267" width="8.1796875" style="111" customWidth="1"/>
    <col min="11268" max="11508" width="9" style="111"/>
    <col min="11509" max="11509" width="9.6328125" style="111" customWidth="1"/>
    <col min="11510" max="11510" width="9.1796875" style="111" customWidth="1"/>
    <col min="11511" max="11511" width="9.36328125" style="111" customWidth="1"/>
    <col min="11512" max="11513" width="9" style="111"/>
    <col min="11514" max="11514" width="9.453125" style="111" customWidth="1"/>
    <col min="11515" max="11515" width="9" style="111"/>
    <col min="11516" max="11516" width="10.1796875" style="111" customWidth="1"/>
    <col min="11517" max="11517" width="8.90625" style="111" customWidth="1"/>
    <col min="11518" max="11518" width="10.90625" style="111" customWidth="1"/>
    <col min="11519" max="11519" width="10.6328125" style="111" customWidth="1"/>
    <col min="11520" max="11520" width="11.1796875" style="111" customWidth="1"/>
    <col min="11521" max="11521" width="10" style="111" customWidth="1"/>
    <col min="11522" max="11522" width="9.36328125" style="111" customWidth="1"/>
    <col min="11523" max="11523" width="8.1796875" style="111" customWidth="1"/>
    <col min="11524" max="11764" width="9" style="111"/>
    <col min="11765" max="11765" width="9.6328125" style="111" customWidth="1"/>
    <col min="11766" max="11766" width="9.1796875" style="111" customWidth="1"/>
    <col min="11767" max="11767" width="9.36328125" style="111" customWidth="1"/>
    <col min="11768" max="11769" width="9" style="111"/>
    <col min="11770" max="11770" width="9.453125" style="111" customWidth="1"/>
    <col min="11771" max="11771" width="9" style="111"/>
    <col min="11772" max="11772" width="10.1796875" style="111" customWidth="1"/>
    <col min="11773" max="11773" width="8.90625" style="111" customWidth="1"/>
    <col min="11774" max="11774" width="10.90625" style="111" customWidth="1"/>
    <col min="11775" max="11775" width="10.6328125" style="111" customWidth="1"/>
    <col min="11776" max="11776" width="11.1796875" style="111" customWidth="1"/>
    <col min="11777" max="11777" width="10" style="111" customWidth="1"/>
    <col min="11778" max="11778" width="9.36328125" style="111" customWidth="1"/>
    <col min="11779" max="11779" width="8.1796875" style="111" customWidth="1"/>
    <col min="11780" max="12020" width="9" style="111"/>
    <col min="12021" max="12021" width="9.6328125" style="111" customWidth="1"/>
    <col min="12022" max="12022" width="9.1796875" style="111" customWidth="1"/>
    <col min="12023" max="12023" width="9.36328125" style="111" customWidth="1"/>
    <col min="12024" max="12025" width="9" style="111"/>
    <col min="12026" max="12026" width="9.453125" style="111" customWidth="1"/>
    <col min="12027" max="12027" width="9" style="111"/>
    <col min="12028" max="12028" width="10.1796875" style="111" customWidth="1"/>
    <col min="12029" max="12029" width="8.90625" style="111" customWidth="1"/>
    <col min="12030" max="12030" width="10.90625" style="111" customWidth="1"/>
    <col min="12031" max="12031" width="10.6328125" style="111" customWidth="1"/>
    <col min="12032" max="12032" width="11.1796875" style="111" customWidth="1"/>
    <col min="12033" max="12033" width="10" style="111" customWidth="1"/>
    <col min="12034" max="12034" width="9.36328125" style="111" customWidth="1"/>
    <col min="12035" max="12035" width="8.1796875" style="111" customWidth="1"/>
    <col min="12036" max="12276" width="9" style="111"/>
    <col min="12277" max="12277" width="9.6328125" style="111" customWidth="1"/>
    <col min="12278" max="12278" width="9.1796875" style="111" customWidth="1"/>
    <col min="12279" max="12279" width="9.36328125" style="111" customWidth="1"/>
    <col min="12280" max="12281" width="9" style="111"/>
    <col min="12282" max="12282" width="9.453125" style="111" customWidth="1"/>
    <col min="12283" max="12283" width="9" style="111"/>
    <col min="12284" max="12284" width="10.1796875" style="111" customWidth="1"/>
    <col min="12285" max="12285" width="8.90625" style="111" customWidth="1"/>
    <col min="12286" max="12286" width="10.90625" style="111" customWidth="1"/>
    <col min="12287" max="12287" width="10.6328125" style="111" customWidth="1"/>
    <col min="12288" max="12288" width="11.1796875" style="111" customWidth="1"/>
    <col min="12289" max="12289" width="10" style="111" customWidth="1"/>
    <col min="12290" max="12290" width="9.36328125" style="111" customWidth="1"/>
    <col min="12291" max="12291" width="8.1796875" style="111" customWidth="1"/>
    <col min="12292" max="12532" width="9" style="111"/>
    <col min="12533" max="12533" width="9.6328125" style="111" customWidth="1"/>
    <col min="12534" max="12534" width="9.1796875" style="111" customWidth="1"/>
    <col min="12535" max="12535" width="9.36328125" style="111" customWidth="1"/>
    <col min="12536" max="12537" width="9" style="111"/>
    <col min="12538" max="12538" width="9.453125" style="111" customWidth="1"/>
    <col min="12539" max="12539" width="9" style="111"/>
    <col min="12540" max="12540" width="10.1796875" style="111" customWidth="1"/>
    <col min="12541" max="12541" width="8.90625" style="111" customWidth="1"/>
    <col min="12542" max="12542" width="10.90625" style="111" customWidth="1"/>
    <col min="12543" max="12543" width="10.6328125" style="111" customWidth="1"/>
    <col min="12544" max="12544" width="11.1796875" style="111" customWidth="1"/>
    <col min="12545" max="12545" width="10" style="111" customWidth="1"/>
    <col min="12546" max="12546" width="9.36328125" style="111" customWidth="1"/>
    <col min="12547" max="12547" width="8.1796875" style="111" customWidth="1"/>
    <col min="12548" max="12788" width="9" style="111"/>
    <col min="12789" max="12789" width="9.6328125" style="111" customWidth="1"/>
    <col min="12790" max="12790" width="9.1796875" style="111" customWidth="1"/>
    <col min="12791" max="12791" width="9.36328125" style="111" customWidth="1"/>
    <col min="12792" max="12793" width="9" style="111"/>
    <col min="12794" max="12794" width="9.453125" style="111" customWidth="1"/>
    <col min="12795" max="12795" width="9" style="111"/>
    <col min="12796" max="12796" width="10.1796875" style="111" customWidth="1"/>
    <col min="12797" max="12797" width="8.90625" style="111" customWidth="1"/>
    <col min="12798" max="12798" width="10.90625" style="111" customWidth="1"/>
    <col min="12799" max="12799" width="10.6328125" style="111" customWidth="1"/>
    <col min="12800" max="12800" width="11.1796875" style="111" customWidth="1"/>
    <col min="12801" max="12801" width="10" style="111" customWidth="1"/>
    <col min="12802" max="12802" width="9.36328125" style="111" customWidth="1"/>
    <col min="12803" max="12803" width="8.1796875" style="111" customWidth="1"/>
    <col min="12804" max="13044" width="9" style="111"/>
    <col min="13045" max="13045" width="9.6328125" style="111" customWidth="1"/>
    <col min="13046" max="13046" width="9.1796875" style="111" customWidth="1"/>
    <col min="13047" max="13047" width="9.36328125" style="111" customWidth="1"/>
    <col min="13048" max="13049" width="9" style="111"/>
    <col min="13050" max="13050" width="9.453125" style="111" customWidth="1"/>
    <col min="13051" max="13051" width="9" style="111"/>
    <col min="13052" max="13052" width="10.1796875" style="111" customWidth="1"/>
    <col min="13053" max="13053" width="8.90625" style="111" customWidth="1"/>
    <col min="13054" max="13054" width="10.90625" style="111" customWidth="1"/>
    <col min="13055" max="13055" width="10.6328125" style="111" customWidth="1"/>
    <col min="13056" max="13056" width="11.1796875" style="111" customWidth="1"/>
    <col min="13057" max="13057" width="10" style="111" customWidth="1"/>
    <col min="13058" max="13058" width="9.36328125" style="111" customWidth="1"/>
    <col min="13059" max="13059" width="8.1796875" style="111" customWidth="1"/>
    <col min="13060" max="13300" width="9" style="111"/>
    <col min="13301" max="13301" width="9.6328125" style="111" customWidth="1"/>
    <col min="13302" max="13302" width="9.1796875" style="111" customWidth="1"/>
    <col min="13303" max="13303" width="9.36328125" style="111" customWidth="1"/>
    <col min="13304" max="13305" width="9" style="111"/>
    <col min="13306" max="13306" width="9.453125" style="111" customWidth="1"/>
    <col min="13307" max="13307" width="9" style="111"/>
    <col min="13308" max="13308" width="10.1796875" style="111" customWidth="1"/>
    <col min="13309" max="13309" width="8.90625" style="111" customWidth="1"/>
    <col min="13310" max="13310" width="10.90625" style="111" customWidth="1"/>
    <col min="13311" max="13311" width="10.6328125" style="111" customWidth="1"/>
    <col min="13312" max="13312" width="11.1796875" style="111" customWidth="1"/>
    <col min="13313" max="13313" width="10" style="111" customWidth="1"/>
    <col min="13314" max="13314" width="9.36328125" style="111" customWidth="1"/>
    <col min="13315" max="13315" width="8.1796875" style="111" customWidth="1"/>
    <col min="13316" max="13556" width="9" style="111"/>
    <col min="13557" max="13557" width="9.6328125" style="111" customWidth="1"/>
    <col min="13558" max="13558" width="9.1796875" style="111" customWidth="1"/>
    <col min="13559" max="13559" width="9.36328125" style="111" customWidth="1"/>
    <col min="13560" max="13561" width="9" style="111"/>
    <col min="13562" max="13562" width="9.453125" style="111" customWidth="1"/>
    <col min="13563" max="13563" width="9" style="111"/>
    <col min="13564" max="13564" width="10.1796875" style="111" customWidth="1"/>
    <col min="13565" max="13565" width="8.90625" style="111" customWidth="1"/>
    <col min="13566" max="13566" width="10.90625" style="111" customWidth="1"/>
    <col min="13567" max="13567" width="10.6328125" style="111" customWidth="1"/>
    <col min="13568" max="13568" width="11.1796875" style="111" customWidth="1"/>
    <col min="13569" max="13569" width="10" style="111" customWidth="1"/>
    <col min="13570" max="13570" width="9.36328125" style="111" customWidth="1"/>
    <col min="13571" max="13571" width="8.1796875" style="111" customWidth="1"/>
    <col min="13572" max="13812" width="9" style="111"/>
    <col min="13813" max="13813" width="9.6328125" style="111" customWidth="1"/>
    <col min="13814" max="13814" width="9.1796875" style="111" customWidth="1"/>
    <col min="13815" max="13815" width="9.36328125" style="111" customWidth="1"/>
    <col min="13816" max="13817" width="9" style="111"/>
    <col min="13818" max="13818" width="9.453125" style="111" customWidth="1"/>
    <col min="13819" max="13819" width="9" style="111"/>
    <col min="13820" max="13820" width="10.1796875" style="111" customWidth="1"/>
    <col min="13821" max="13821" width="8.90625" style="111" customWidth="1"/>
    <col min="13822" max="13822" width="10.90625" style="111" customWidth="1"/>
    <col min="13823" max="13823" width="10.6328125" style="111" customWidth="1"/>
    <col min="13824" max="13824" width="11.1796875" style="111" customWidth="1"/>
    <col min="13825" max="13825" width="10" style="111" customWidth="1"/>
    <col min="13826" max="13826" width="9.36328125" style="111" customWidth="1"/>
    <col min="13827" max="13827" width="8.1796875" style="111" customWidth="1"/>
    <col min="13828" max="14068" width="9" style="111"/>
    <col min="14069" max="14069" width="9.6328125" style="111" customWidth="1"/>
    <col min="14070" max="14070" width="9.1796875" style="111" customWidth="1"/>
    <col min="14071" max="14071" width="9.36328125" style="111" customWidth="1"/>
    <col min="14072" max="14073" width="9" style="111"/>
    <col min="14074" max="14074" width="9.453125" style="111" customWidth="1"/>
    <col min="14075" max="14075" width="9" style="111"/>
    <col min="14076" max="14076" width="10.1796875" style="111" customWidth="1"/>
    <col min="14077" max="14077" width="8.90625" style="111" customWidth="1"/>
    <col min="14078" max="14078" width="10.90625" style="111" customWidth="1"/>
    <col min="14079" max="14079" width="10.6328125" style="111" customWidth="1"/>
    <col min="14080" max="14080" width="11.1796875" style="111" customWidth="1"/>
    <col min="14081" max="14081" width="10" style="111" customWidth="1"/>
    <col min="14082" max="14082" width="9.36328125" style="111" customWidth="1"/>
    <col min="14083" max="14083" width="8.1796875" style="111" customWidth="1"/>
    <col min="14084" max="14324" width="9" style="111"/>
    <col min="14325" max="14325" width="9.6328125" style="111" customWidth="1"/>
    <col min="14326" max="14326" width="9.1796875" style="111" customWidth="1"/>
    <col min="14327" max="14327" width="9.36328125" style="111" customWidth="1"/>
    <col min="14328" max="14329" width="9" style="111"/>
    <col min="14330" max="14330" width="9.453125" style="111" customWidth="1"/>
    <col min="14331" max="14331" width="9" style="111"/>
    <col min="14332" max="14332" width="10.1796875" style="111" customWidth="1"/>
    <col min="14333" max="14333" width="8.90625" style="111" customWidth="1"/>
    <col min="14334" max="14334" width="10.90625" style="111" customWidth="1"/>
    <col min="14335" max="14335" width="10.6328125" style="111" customWidth="1"/>
    <col min="14336" max="14336" width="11.1796875" style="111" customWidth="1"/>
    <col min="14337" max="14337" width="10" style="111" customWidth="1"/>
    <col min="14338" max="14338" width="9.36328125" style="111" customWidth="1"/>
    <col min="14339" max="14339" width="8.1796875" style="111" customWidth="1"/>
    <col min="14340" max="14580" width="9" style="111"/>
    <col min="14581" max="14581" width="9.6328125" style="111" customWidth="1"/>
    <col min="14582" max="14582" width="9.1796875" style="111" customWidth="1"/>
    <col min="14583" max="14583" width="9.36328125" style="111" customWidth="1"/>
    <col min="14584" max="14585" width="9" style="111"/>
    <col min="14586" max="14586" width="9.453125" style="111" customWidth="1"/>
    <col min="14587" max="14587" width="9" style="111"/>
    <col min="14588" max="14588" width="10.1796875" style="111" customWidth="1"/>
    <col min="14589" max="14589" width="8.90625" style="111" customWidth="1"/>
    <col min="14590" max="14590" width="10.90625" style="111" customWidth="1"/>
    <col min="14591" max="14591" width="10.6328125" style="111" customWidth="1"/>
    <col min="14592" max="14592" width="11.1796875" style="111" customWidth="1"/>
    <col min="14593" max="14593" width="10" style="111" customWidth="1"/>
    <col min="14594" max="14594" width="9.36328125" style="111" customWidth="1"/>
    <col min="14595" max="14595" width="8.1796875" style="111" customWidth="1"/>
    <col min="14596" max="14836" width="9" style="111"/>
    <col min="14837" max="14837" width="9.6328125" style="111" customWidth="1"/>
    <col min="14838" max="14838" width="9.1796875" style="111" customWidth="1"/>
    <col min="14839" max="14839" width="9.36328125" style="111" customWidth="1"/>
    <col min="14840" max="14841" width="9" style="111"/>
    <col min="14842" max="14842" width="9.453125" style="111" customWidth="1"/>
    <col min="14843" max="14843" width="9" style="111"/>
    <col min="14844" max="14844" width="10.1796875" style="111" customWidth="1"/>
    <col min="14845" max="14845" width="8.90625" style="111" customWidth="1"/>
    <col min="14846" max="14846" width="10.90625" style="111" customWidth="1"/>
    <col min="14847" max="14847" width="10.6328125" style="111" customWidth="1"/>
    <col min="14848" max="14848" width="11.1796875" style="111" customWidth="1"/>
    <col min="14849" max="14849" width="10" style="111" customWidth="1"/>
    <col min="14850" max="14850" width="9.36328125" style="111" customWidth="1"/>
    <col min="14851" max="14851" width="8.1796875" style="111" customWidth="1"/>
    <col min="14852" max="15092" width="9" style="111"/>
    <col min="15093" max="15093" width="9.6328125" style="111" customWidth="1"/>
    <col min="15094" max="15094" width="9.1796875" style="111" customWidth="1"/>
    <col min="15095" max="15095" width="9.36328125" style="111" customWidth="1"/>
    <col min="15096" max="15097" width="9" style="111"/>
    <col min="15098" max="15098" width="9.453125" style="111" customWidth="1"/>
    <col min="15099" max="15099" width="9" style="111"/>
    <col min="15100" max="15100" width="10.1796875" style="111" customWidth="1"/>
    <col min="15101" max="15101" width="8.90625" style="111" customWidth="1"/>
    <col min="15102" max="15102" width="10.90625" style="111" customWidth="1"/>
    <col min="15103" max="15103" width="10.6328125" style="111" customWidth="1"/>
    <col min="15104" max="15104" width="11.1796875" style="111" customWidth="1"/>
    <col min="15105" max="15105" width="10" style="111" customWidth="1"/>
    <col min="15106" max="15106" width="9.36328125" style="111" customWidth="1"/>
    <col min="15107" max="15107" width="8.1796875" style="111" customWidth="1"/>
    <col min="15108" max="15348" width="9" style="111"/>
    <col min="15349" max="15349" width="9.6328125" style="111" customWidth="1"/>
    <col min="15350" max="15350" width="9.1796875" style="111" customWidth="1"/>
    <col min="15351" max="15351" width="9.36328125" style="111" customWidth="1"/>
    <col min="15352" max="15353" width="9" style="111"/>
    <col min="15354" max="15354" width="9.453125" style="111" customWidth="1"/>
    <col min="15355" max="15355" width="9" style="111"/>
    <col min="15356" max="15356" width="10.1796875" style="111" customWidth="1"/>
    <col min="15357" max="15357" width="8.90625" style="111" customWidth="1"/>
    <col min="15358" max="15358" width="10.90625" style="111" customWidth="1"/>
    <col min="15359" max="15359" width="10.6328125" style="111" customWidth="1"/>
    <col min="15360" max="15360" width="11.1796875" style="111" customWidth="1"/>
    <col min="15361" max="15361" width="10" style="111" customWidth="1"/>
    <col min="15362" max="15362" width="9.36328125" style="111" customWidth="1"/>
    <col min="15363" max="15363" width="8.1796875" style="111" customWidth="1"/>
    <col min="15364" max="15604" width="9" style="111"/>
    <col min="15605" max="15605" width="9.6328125" style="111" customWidth="1"/>
    <col min="15606" max="15606" width="9.1796875" style="111" customWidth="1"/>
    <col min="15607" max="15607" width="9.36328125" style="111" customWidth="1"/>
    <col min="15608" max="15609" width="9" style="111"/>
    <col min="15610" max="15610" width="9.453125" style="111" customWidth="1"/>
    <col min="15611" max="15611" width="9" style="111"/>
    <col min="15612" max="15612" width="10.1796875" style="111" customWidth="1"/>
    <col min="15613" max="15613" width="8.90625" style="111" customWidth="1"/>
    <col min="15614" max="15614" width="10.90625" style="111" customWidth="1"/>
    <col min="15615" max="15615" width="10.6328125" style="111" customWidth="1"/>
    <col min="15616" max="15616" width="11.1796875" style="111" customWidth="1"/>
    <col min="15617" max="15617" width="10" style="111" customWidth="1"/>
    <col min="15618" max="15618" width="9.36328125" style="111" customWidth="1"/>
    <col min="15619" max="15619" width="8.1796875" style="111" customWidth="1"/>
    <col min="15620" max="15860" width="9" style="111"/>
    <col min="15861" max="15861" width="9.6328125" style="111" customWidth="1"/>
    <col min="15862" max="15862" width="9.1796875" style="111" customWidth="1"/>
    <col min="15863" max="15863" width="9.36328125" style="111" customWidth="1"/>
    <col min="15864" max="15865" width="9" style="111"/>
    <col min="15866" max="15866" width="9.453125" style="111" customWidth="1"/>
    <col min="15867" max="15867" width="9" style="111"/>
    <col min="15868" max="15868" width="10.1796875" style="111" customWidth="1"/>
    <col min="15869" max="15869" width="8.90625" style="111" customWidth="1"/>
    <col min="15870" max="15870" width="10.90625" style="111" customWidth="1"/>
    <col min="15871" max="15871" width="10.6328125" style="111" customWidth="1"/>
    <col min="15872" max="15872" width="11.1796875" style="111" customWidth="1"/>
    <col min="15873" max="15873" width="10" style="111" customWidth="1"/>
    <col min="15874" max="15874" width="9.36328125" style="111" customWidth="1"/>
    <col min="15875" max="15875" width="8.1796875" style="111" customWidth="1"/>
    <col min="15876" max="16116" width="9" style="111"/>
    <col min="16117" max="16117" width="9.6328125" style="111" customWidth="1"/>
    <col min="16118" max="16118" width="9.1796875" style="111" customWidth="1"/>
    <col min="16119" max="16119" width="9.36328125" style="111" customWidth="1"/>
    <col min="16120" max="16121" width="9" style="111"/>
    <col min="16122" max="16122" width="9.453125" style="111" customWidth="1"/>
    <col min="16123" max="16123" width="9" style="111"/>
    <col min="16124" max="16124" width="10.1796875" style="111" customWidth="1"/>
    <col min="16125" max="16125" width="8.90625" style="111" customWidth="1"/>
    <col min="16126" max="16126" width="10.90625" style="111" customWidth="1"/>
    <col min="16127" max="16127" width="10.6328125" style="111" customWidth="1"/>
    <col min="16128" max="16128" width="11.1796875" style="111" customWidth="1"/>
    <col min="16129" max="16129" width="10" style="111" customWidth="1"/>
    <col min="16130" max="16130" width="9.36328125" style="111" customWidth="1"/>
    <col min="16131" max="16131" width="8.1796875" style="111" customWidth="1"/>
    <col min="16132" max="16384" width="9" style="111"/>
  </cols>
  <sheetData>
    <row r="1" spans="1:3" ht="21.65" customHeight="1">
      <c r="A1" s="300" t="s">
        <v>1022</v>
      </c>
    </row>
    <row r="2" spans="1:3" ht="21.65" customHeight="1">
      <c r="A2" s="300" t="s">
        <v>954</v>
      </c>
    </row>
    <row r="3" spans="1:3" ht="21.65" customHeight="1">
      <c r="A3" s="421" t="s">
        <v>1015</v>
      </c>
    </row>
    <row r="4" spans="1:3" ht="21.65" customHeight="1">
      <c r="A4" s="369" t="s">
        <v>1821</v>
      </c>
    </row>
    <row r="5" spans="1:3" ht="21.65" customHeight="1">
      <c r="A5" s="112"/>
      <c r="B5" s="113" t="s">
        <v>83</v>
      </c>
      <c r="C5" s="113" t="s">
        <v>89</v>
      </c>
    </row>
    <row r="6" spans="1:3" ht="21.65" customHeight="1">
      <c r="A6" s="114"/>
      <c r="B6" s="113">
        <v>1</v>
      </c>
      <c r="C6" s="115" t="s">
        <v>90</v>
      </c>
    </row>
    <row r="7" spans="1:3" ht="21.65" customHeight="1">
      <c r="A7" s="114"/>
      <c r="B7" s="105" t="s">
        <v>914</v>
      </c>
      <c r="C7" s="108" t="s">
        <v>915</v>
      </c>
    </row>
    <row r="8" spans="1:3" ht="21.65" customHeight="1">
      <c r="A8" s="114"/>
      <c r="B8" s="105" t="s">
        <v>916</v>
      </c>
      <c r="C8" s="108" t="s">
        <v>917</v>
      </c>
    </row>
    <row r="9" spans="1:3" ht="21.65" customHeight="1">
      <c r="A9" s="114"/>
      <c r="B9" s="106" t="s">
        <v>918</v>
      </c>
      <c r="C9" s="108" t="s">
        <v>919</v>
      </c>
    </row>
    <row r="10" spans="1:3" ht="21.65" customHeight="1">
      <c r="A10" s="114"/>
      <c r="B10" s="106" t="s">
        <v>920</v>
      </c>
      <c r="C10" s="108" t="s">
        <v>921</v>
      </c>
    </row>
    <row r="11" spans="1:3" ht="21.65" customHeight="1">
      <c r="A11" s="114"/>
      <c r="B11" s="106" t="s">
        <v>922</v>
      </c>
      <c r="C11" s="108" t="s">
        <v>923</v>
      </c>
    </row>
    <row r="12" spans="1:3" ht="21.65" customHeight="1">
      <c r="A12" s="114"/>
      <c r="B12" s="113">
        <v>2</v>
      </c>
      <c r="C12" s="115" t="s">
        <v>119</v>
      </c>
    </row>
    <row r="13" spans="1:3" ht="21.65" customHeight="1">
      <c r="A13" s="114"/>
      <c r="B13" s="106" t="s">
        <v>924</v>
      </c>
      <c r="C13" s="108" t="s">
        <v>120</v>
      </c>
    </row>
    <row r="14" spans="1:3" ht="21.65" customHeight="1">
      <c r="A14" s="114"/>
      <c r="B14" s="106" t="s">
        <v>925</v>
      </c>
      <c r="C14" s="108" t="s">
        <v>926</v>
      </c>
    </row>
    <row r="15" spans="1:3" ht="21.65" customHeight="1">
      <c r="A15" s="114"/>
      <c r="B15" s="106" t="s">
        <v>927</v>
      </c>
      <c r="C15" s="108" t="s">
        <v>928</v>
      </c>
    </row>
    <row r="16" spans="1:3" ht="21.65" customHeight="1">
      <c r="A16" s="114"/>
      <c r="B16" s="113">
        <v>3</v>
      </c>
      <c r="C16" s="115" t="s">
        <v>159</v>
      </c>
    </row>
    <row r="17" spans="1:3" ht="21.65" customHeight="1">
      <c r="A17" s="114"/>
      <c r="B17" s="105" t="s">
        <v>914</v>
      </c>
      <c r="C17" s="108" t="s">
        <v>929</v>
      </c>
    </row>
    <row r="18" spans="1:3" ht="21.65" customHeight="1">
      <c r="A18" s="114"/>
      <c r="B18" s="106" t="s">
        <v>930</v>
      </c>
      <c r="C18" s="108" t="s">
        <v>931</v>
      </c>
    </row>
    <row r="19" spans="1:3" ht="21.65" customHeight="1">
      <c r="A19" s="114"/>
      <c r="B19" s="106" t="s">
        <v>920</v>
      </c>
      <c r="C19" s="108" t="s">
        <v>1816</v>
      </c>
    </row>
    <row r="20" spans="1:3" ht="21.65" customHeight="1">
      <c r="A20" s="114"/>
      <c r="B20" s="106" t="s">
        <v>922</v>
      </c>
      <c r="C20" s="108" t="s">
        <v>932</v>
      </c>
    </row>
    <row r="21" spans="1:3" ht="21.65" customHeight="1">
      <c r="A21" s="114"/>
      <c r="B21" s="113">
        <v>4</v>
      </c>
      <c r="C21" s="115" t="s">
        <v>1817</v>
      </c>
    </row>
    <row r="22" spans="1:3" ht="21.65" customHeight="1">
      <c r="A22" s="114"/>
      <c r="B22" s="106" t="s">
        <v>933</v>
      </c>
      <c r="C22" s="108" t="s">
        <v>174</v>
      </c>
    </row>
    <row r="23" spans="1:3" ht="21.65" customHeight="1">
      <c r="A23" s="114"/>
      <c r="B23" s="106" t="s">
        <v>934</v>
      </c>
      <c r="C23" s="108" t="s">
        <v>935</v>
      </c>
    </row>
    <row r="24" spans="1:3" ht="21.65" customHeight="1">
      <c r="A24" s="114"/>
      <c r="B24" s="106" t="s">
        <v>936</v>
      </c>
      <c r="C24" s="108" t="s">
        <v>206</v>
      </c>
    </row>
    <row r="25" spans="1:3" ht="21.65" customHeight="1">
      <c r="A25" s="114"/>
      <c r="B25" s="106" t="s">
        <v>937</v>
      </c>
      <c r="C25" s="108" t="s">
        <v>221</v>
      </c>
    </row>
    <row r="26" spans="1:3" ht="21.65" customHeight="1">
      <c r="A26" s="114"/>
      <c r="B26" s="106" t="s">
        <v>1807</v>
      </c>
      <c r="C26" s="108" t="s">
        <v>1806</v>
      </c>
    </row>
    <row r="27" spans="1:3" ht="21.65" customHeight="1">
      <c r="A27" s="114"/>
      <c r="B27" s="105" t="s">
        <v>1808</v>
      </c>
      <c r="C27" s="108" t="s">
        <v>939</v>
      </c>
    </row>
    <row r="28" spans="1:3" ht="21.65" customHeight="1">
      <c r="A28" s="114"/>
      <c r="B28" s="106" t="s">
        <v>938</v>
      </c>
      <c r="C28" s="108" t="s">
        <v>1243</v>
      </c>
    </row>
    <row r="29" spans="1:3" ht="21.65" customHeight="1">
      <c r="A29" s="114"/>
      <c r="B29" s="106" t="s">
        <v>1809</v>
      </c>
      <c r="C29" s="108" t="s">
        <v>1810</v>
      </c>
    </row>
    <row r="30" spans="1:3" ht="21.65" customHeight="1">
      <c r="A30" s="114"/>
      <c r="B30" s="106" t="s">
        <v>1811</v>
      </c>
      <c r="C30" s="108" t="s">
        <v>940</v>
      </c>
    </row>
    <row r="31" spans="1:3" ht="21.65" customHeight="1">
      <c r="A31" s="114"/>
      <c r="B31" s="106" t="s">
        <v>1812</v>
      </c>
      <c r="C31" s="108" t="s">
        <v>941</v>
      </c>
    </row>
    <row r="32" spans="1:3" ht="21.65" customHeight="1">
      <c r="A32" s="114"/>
      <c r="B32" s="113">
        <v>5</v>
      </c>
      <c r="C32" s="116" t="s">
        <v>942</v>
      </c>
    </row>
    <row r="33" spans="1:3" ht="21.65" customHeight="1">
      <c r="A33" s="114"/>
      <c r="B33" s="105" t="s">
        <v>914</v>
      </c>
      <c r="C33" s="109" t="s">
        <v>1818</v>
      </c>
    </row>
    <row r="34" spans="1:3" ht="21.65" customHeight="1">
      <c r="A34" s="114"/>
      <c r="B34" s="106" t="s">
        <v>1819</v>
      </c>
      <c r="C34" s="109" t="s">
        <v>271</v>
      </c>
    </row>
    <row r="35" spans="1:3" ht="21.65" customHeight="1">
      <c r="A35" s="114"/>
      <c r="B35" s="106" t="s">
        <v>943</v>
      </c>
      <c r="C35" s="109" t="s">
        <v>944</v>
      </c>
    </row>
    <row r="36" spans="1:3" ht="21.65" customHeight="1">
      <c r="A36" s="114"/>
      <c r="B36" s="105" t="s">
        <v>945</v>
      </c>
      <c r="C36" s="109" t="s">
        <v>279</v>
      </c>
    </row>
    <row r="37" spans="1:3" ht="21.65" customHeight="1">
      <c r="A37" s="114"/>
      <c r="B37" s="106" t="s">
        <v>946</v>
      </c>
      <c r="C37" s="109" t="s">
        <v>947</v>
      </c>
    </row>
    <row r="38" spans="1:3" ht="21.65" customHeight="1">
      <c r="A38" s="114"/>
      <c r="B38" s="106" t="s">
        <v>1813</v>
      </c>
      <c r="C38" s="109" t="s">
        <v>289</v>
      </c>
    </row>
    <row r="39" spans="1:3" ht="21.65" customHeight="1">
      <c r="A39" s="114"/>
      <c r="B39" s="106" t="s">
        <v>1814</v>
      </c>
      <c r="C39" s="109" t="s">
        <v>948</v>
      </c>
    </row>
    <row r="40" spans="1:3" ht="21.65" customHeight="1">
      <c r="A40" s="114"/>
      <c r="B40" s="106" t="s">
        <v>1815</v>
      </c>
      <c r="C40" s="109" t="s">
        <v>949</v>
      </c>
    </row>
    <row r="41" spans="1:3" ht="21.65" customHeight="1">
      <c r="A41" s="114"/>
      <c r="B41" s="113">
        <v>6</v>
      </c>
      <c r="C41" s="116" t="s">
        <v>88</v>
      </c>
    </row>
    <row r="42" spans="1:3" ht="21.65" customHeight="1">
      <c r="A42" s="114"/>
      <c r="B42" s="106" t="s">
        <v>950</v>
      </c>
      <c r="C42" s="108" t="s">
        <v>951</v>
      </c>
    </row>
    <row r="43" spans="1:3" ht="21.65" customHeight="1">
      <c r="A43" s="114"/>
      <c r="B43" s="105" t="s">
        <v>952</v>
      </c>
      <c r="C43" s="108" t="s">
        <v>341</v>
      </c>
    </row>
    <row r="44" spans="1:3" ht="21.65" customHeight="1">
      <c r="A44" s="114"/>
      <c r="B44" s="106" t="s">
        <v>953</v>
      </c>
      <c r="C44" s="108" t="s">
        <v>343</v>
      </c>
    </row>
    <row r="45" spans="1:3" ht="21.65" customHeight="1">
      <c r="A45" s="114"/>
      <c r="B45" s="113">
        <v>7</v>
      </c>
      <c r="C45" s="115" t="s">
        <v>352</v>
      </c>
    </row>
    <row r="46" spans="1:3" ht="21.65" customHeight="1">
      <c r="A46" s="114"/>
      <c r="B46" s="105"/>
      <c r="C46" s="108"/>
    </row>
    <row r="47" spans="1:3" ht="21.65" customHeight="1">
      <c r="A47" s="114"/>
      <c r="B47" s="963"/>
      <c r="C47" s="108"/>
    </row>
    <row r="48" spans="1:3" ht="21.65" customHeight="1">
      <c r="A48" s="107" t="s">
        <v>1820</v>
      </c>
      <c r="B48" s="964"/>
      <c r="C48" s="108"/>
    </row>
    <row r="49" spans="1:1" ht="21.65" customHeight="1">
      <c r="A49" s="117"/>
    </row>
  </sheetData>
  <sheetProtection sheet="1" scenarios="1"/>
  <phoneticPr fontId="3"/>
  <pageMargins left="0.78740157480314965" right="0.39370078740157483" top="0.56999999999999995" bottom="0.56000000000000005" header="0.51181102362204722" footer="0.51181102362204722"/>
  <pageSetup paperSize="8" scale="8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W435"/>
  <sheetViews>
    <sheetView showZeros="0" topLeftCell="B1" workbookViewId="0">
      <selection activeCell="C8" sqref="C8:E20"/>
    </sheetView>
  </sheetViews>
  <sheetFormatPr defaultColWidth="8.90625" defaultRowHeight="15" customHeight="1" outlineLevelCol="1"/>
  <cols>
    <col min="1" max="1" width="4.90625" style="10" hidden="1" customWidth="1" outlineLevel="1"/>
    <col min="2" max="2" width="2.81640625" style="41" customWidth="1" collapsed="1"/>
    <col min="3" max="3" width="2.81640625" style="41" customWidth="1"/>
    <col min="4" max="4" width="8.90625" style="41"/>
    <col min="5" max="5" width="44.90625" style="41" customWidth="1"/>
    <col min="6" max="7" width="2.81640625" style="41" customWidth="1"/>
    <col min="8" max="8" width="10.08984375" style="387" customWidth="1"/>
    <col min="9" max="9" width="2.81640625" style="41" customWidth="1"/>
    <col min="10" max="10" width="10.08984375" style="387" customWidth="1"/>
    <col min="11" max="16384" width="8.90625" style="10"/>
  </cols>
  <sheetData>
    <row r="1" spans="1:23" s="11" customFormat="1" ht="15" customHeight="1">
      <c r="B1" s="192" t="s">
        <v>415</v>
      </c>
      <c r="C1" s="1272" t="s">
        <v>1403</v>
      </c>
      <c r="D1" s="1272"/>
      <c r="E1" s="1272"/>
      <c r="F1" s="423"/>
      <c r="G1" s="423"/>
      <c r="H1" s="423"/>
      <c r="I1" s="423"/>
      <c r="J1" s="423"/>
      <c r="K1" s="423"/>
      <c r="L1" s="423"/>
      <c r="M1" s="423"/>
      <c r="N1" s="423"/>
      <c r="O1" s="423"/>
      <c r="P1" s="423"/>
      <c r="Q1" s="423"/>
      <c r="R1" s="423"/>
      <c r="S1" s="423"/>
      <c r="T1" s="423"/>
      <c r="U1" s="423"/>
      <c r="V1" s="423"/>
      <c r="W1" s="423"/>
    </row>
    <row r="2" spans="1:23" s="11" customFormat="1" ht="15" customHeight="1">
      <c r="B2" s="299" t="s">
        <v>460</v>
      </c>
      <c r="C2" s="302" t="s">
        <v>753</v>
      </c>
      <c r="D2" s="297"/>
      <c r="E2" s="39"/>
      <c r="F2" s="39"/>
      <c r="G2" s="39"/>
      <c r="H2" s="385"/>
      <c r="I2" s="39"/>
      <c r="J2" s="385"/>
    </row>
    <row r="3" spans="1:23" s="11" customFormat="1" ht="15" customHeight="1">
      <c r="B3" s="39" t="s">
        <v>1129</v>
      </c>
      <c r="C3" s="39"/>
      <c r="D3" s="39"/>
      <c r="E3" s="864" t="s">
        <v>1667</v>
      </c>
      <c r="F3" s="39"/>
      <c r="G3" s="39"/>
      <c r="H3" s="385"/>
      <c r="I3" s="39"/>
      <c r="J3" s="385"/>
    </row>
    <row r="5" spans="1:23" ht="15" customHeight="1">
      <c r="B5" s="1434" t="s">
        <v>387</v>
      </c>
      <c r="C5" s="1435"/>
      <c r="D5" s="40" t="s">
        <v>385</v>
      </c>
      <c r="E5" s="1134" t="s">
        <v>386</v>
      </c>
      <c r="F5" s="1135"/>
      <c r="G5" s="1134" t="s">
        <v>452</v>
      </c>
      <c r="H5" s="1135"/>
      <c r="I5" s="1135"/>
      <c r="J5" s="1136"/>
    </row>
    <row r="6" spans="1:23" ht="15" customHeight="1">
      <c r="A6" s="10">
        <v>1</v>
      </c>
      <c r="B6" s="1436"/>
      <c r="C6" s="1437"/>
      <c r="D6" s="40" t="str">
        <f>IFERROR(VLOOKUP(A6,D調査結果表写真用,2,FALSE)&amp;VLOOKUP(A6,D調査結果表写真用,3,FALSE)&amp;"","")</f>
        <v/>
      </c>
      <c r="E6" s="1134" t="str">
        <f>IFERROR(VLOOKUP(A6,D調査結果表写真用,17,FALSE)&amp;"","")</f>
        <v/>
      </c>
      <c r="F6" s="1135"/>
      <c r="G6" s="42" t="str">
        <f>IFERROR(IF(VLOOKUP(A6,D調査結果表写真用,8,FALSE)="○","☑","☐")&amp;"","☐")</f>
        <v>☐</v>
      </c>
      <c r="H6" s="386" t="s">
        <v>450</v>
      </c>
      <c r="I6" s="42" t="str">
        <f>IFERROR(IF(VLOOKUP(A6,D調査結果表写真用,10,FALSE)="○","☑","☐")&amp;"","☐")</f>
        <v>☐</v>
      </c>
      <c r="J6" s="386" t="s">
        <v>451</v>
      </c>
    </row>
    <row r="7" spans="1:23" ht="15" customHeight="1">
      <c r="B7" s="43"/>
      <c r="C7" s="44"/>
      <c r="D7" s="44"/>
      <c r="E7" s="44"/>
      <c r="F7" s="44"/>
      <c r="G7" s="1431" t="s">
        <v>388</v>
      </c>
      <c r="H7" s="1432"/>
      <c r="I7" s="1432"/>
      <c r="J7" s="1433"/>
    </row>
    <row r="8" spans="1:23" ht="15" customHeight="1">
      <c r="B8" s="45"/>
      <c r="C8" s="1421" t="s">
        <v>744</v>
      </c>
      <c r="D8" s="1421"/>
      <c r="E8" s="1421"/>
      <c r="F8" s="46"/>
      <c r="G8" s="1422"/>
      <c r="H8" s="1423"/>
      <c r="I8" s="1423"/>
      <c r="J8" s="1424"/>
    </row>
    <row r="9" spans="1:23" ht="15" customHeight="1">
      <c r="B9" s="45"/>
      <c r="C9" s="1421"/>
      <c r="D9" s="1421"/>
      <c r="E9" s="1421"/>
      <c r="F9" s="46"/>
      <c r="G9" s="1425" t="str">
        <f>IFERROR(VLOOKUP(A6,D調査結果表写真用,12,FALSE)&amp;"","")</f>
        <v/>
      </c>
      <c r="H9" s="1426"/>
      <c r="I9" s="1426"/>
      <c r="J9" s="1427"/>
    </row>
    <row r="10" spans="1:23" ht="15" customHeight="1">
      <c r="B10" s="45"/>
      <c r="C10" s="1421"/>
      <c r="D10" s="1421"/>
      <c r="E10" s="1421"/>
      <c r="F10" s="46"/>
      <c r="G10" s="1425"/>
      <c r="H10" s="1426"/>
      <c r="I10" s="1426"/>
      <c r="J10" s="1427"/>
    </row>
    <row r="11" spans="1:23" ht="15" customHeight="1">
      <c r="B11" s="45"/>
      <c r="C11" s="1421"/>
      <c r="D11" s="1421"/>
      <c r="E11" s="1421"/>
      <c r="F11" s="46"/>
      <c r="G11" s="1425"/>
      <c r="H11" s="1426"/>
      <c r="I11" s="1426"/>
      <c r="J11" s="1427"/>
    </row>
    <row r="12" spans="1:23" ht="15" customHeight="1">
      <c r="B12" s="45"/>
      <c r="C12" s="1421"/>
      <c r="D12" s="1421"/>
      <c r="E12" s="1421"/>
      <c r="F12" s="46"/>
      <c r="G12" s="1425"/>
      <c r="H12" s="1426"/>
      <c r="I12" s="1426"/>
      <c r="J12" s="1427"/>
    </row>
    <row r="13" spans="1:23" ht="15" customHeight="1">
      <c r="B13" s="45"/>
      <c r="C13" s="1421"/>
      <c r="D13" s="1421"/>
      <c r="E13" s="1421"/>
      <c r="F13" s="46"/>
      <c r="G13" s="1425"/>
      <c r="H13" s="1426"/>
      <c r="I13" s="1426"/>
      <c r="J13" s="1427"/>
    </row>
    <row r="14" spans="1:23" ht="15" customHeight="1">
      <c r="B14" s="45"/>
      <c r="C14" s="1421"/>
      <c r="D14" s="1421"/>
      <c r="E14" s="1421"/>
      <c r="F14" s="46"/>
      <c r="G14" s="1425"/>
      <c r="H14" s="1426"/>
      <c r="I14" s="1426"/>
      <c r="J14" s="1427"/>
    </row>
    <row r="15" spans="1:23" ht="15" customHeight="1">
      <c r="B15" s="45"/>
      <c r="C15" s="1421"/>
      <c r="D15" s="1421"/>
      <c r="E15" s="1421"/>
      <c r="F15" s="46"/>
      <c r="G15" s="1425"/>
      <c r="H15" s="1426"/>
      <c r="I15" s="1426"/>
      <c r="J15" s="1427"/>
    </row>
    <row r="16" spans="1:23" ht="15" customHeight="1">
      <c r="B16" s="45"/>
      <c r="C16" s="1421"/>
      <c r="D16" s="1421"/>
      <c r="E16" s="1421"/>
      <c r="F16" s="46"/>
      <c r="G16" s="1425"/>
      <c r="H16" s="1426"/>
      <c r="I16" s="1426"/>
      <c r="J16" s="1427"/>
    </row>
    <row r="17" spans="1:10" ht="15" customHeight="1">
      <c r="B17" s="45"/>
      <c r="C17" s="1421"/>
      <c r="D17" s="1421"/>
      <c r="E17" s="1421"/>
      <c r="F17" s="46"/>
      <c r="G17" s="1425"/>
      <c r="H17" s="1426"/>
      <c r="I17" s="1426"/>
      <c r="J17" s="1427"/>
    </row>
    <row r="18" spans="1:10" ht="15" customHeight="1">
      <c r="B18" s="45"/>
      <c r="C18" s="1421"/>
      <c r="D18" s="1421"/>
      <c r="E18" s="1421"/>
      <c r="F18" s="46"/>
      <c r="G18" s="1425"/>
      <c r="H18" s="1426"/>
      <c r="I18" s="1426"/>
      <c r="J18" s="1427"/>
    </row>
    <row r="19" spans="1:10" ht="15" customHeight="1">
      <c r="B19" s="45"/>
      <c r="C19" s="1421"/>
      <c r="D19" s="1421"/>
      <c r="E19" s="1421"/>
      <c r="F19" s="46"/>
      <c r="G19" s="1425"/>
      <c r="H19" s="1426"/>
      <c r="I19" s="1426"/>
      <c r="J19" s="1427"/>
    </row>
    <row r="20" spans="1:10" ht="15" customHeight="1">
      <c r="B20" s="45"/>
      <c r="C20" s="1421"/>
      <c r="D20" s="1421"/>
      <c r="E20" s="1421"/>
      <c r="F20" s="46"/>
      <c r="G20" s="1425"/>
      <c r="H20" s="1426"/>
      <c r="I20" s="1426"/>
      <c r="J20" s="1427"/>
    </row>
    <row r="21" spans="1:10" ht="15" customHeight="1">
      <c r="B21" s="47"/>
      <c r="C21" s="48"/>
      <c r="D21" s="48"/>
      <c r="E21" s="48"/>
      <c r="F21" s="48"/>
      <c r="G21" s="1428"/>
      <c r="H21" s="1429"/>
      <c r="I21" s="1429"/>
      <c r="J21" s="1430"/>
    </row>
    <row r="23" spans="1:10" ht="15" customHeight="1">
      <c r="B23" s="1434" t="s">
        <v>387</v>
      </c>
      <c r="C23" s="1435"/>
      <c r="D23" s="524" t="s">
        <v>385</v>
      </c>
      <c r="E23" s="1134" t="s">
        <v>386</v>
      </c>
      <c r="F23" s="1135"/>
      <c r="G23" s="1134" t="s">
        <v>452</v>
      </c>
      <c r="H23" s="1135"/>
      <c r="I23" s="1135"/>
      <c r="J23" s="1136"/>
    </row>
    <row r="24" spans="1:10" ht="15" customHeight="1">
      <c r="A24" s="10">
        <f>A6+1</f>
        <v>2</v>
      </c>
      <c r="B24" s="1436"/>
      <c r="C24" s="1437"/>
      <c r="D24" s="524" t="str">
        <f>IFERROR(VLOOKUP(A24,D調査結果表写真用,2,FALSE)&amp;VLOOKUP(A24,D調査結果表写真用,3,FALSE)&amp;"","")</f>
        <v/>
      </c>
      <c r="E24" s="1134" t="str">
        <f>IFERROR(VLOOKUP(A24,D調査結果表写真用,17,FALSE)&amp;"","")</f>
        <v/>
      </c>
      <c r="F24" s="1135"/>
      <c r="G24" s="525" t="str">
        <f>IFERROR(IF(VLOOKUP(A24,D調査結果表写真用,8,FALSE)="○","☑","☐")&amp;"","☐")</f>
        <v>☐</v>
      </c>
      <c r="H24" s="386" t="s">
        <v>450</v>
      </c>
      <c r="I24" s="525" t="str">
        <f>IFERROR(IF(VLOOKUP(A24,D調査結果表写真用,10,FALSE)="○","☑","☐")&amp;"","☐")</f>
        <v>☐</v>
      </c>
      <c r="J24" s="386" t="s">
        <v>360</v>
      </c>
    </row>
    <row r="25" spans="1:10" ht="15" customHeight="1">
      <c r="B25" s="43"/>
      <c r="C25" s="44"/>
      <c r="D25" s="44"/>
      <c r="E25" s="44"/>
      <c r="F25" s="44"/>
      <c r="G25" s="1431" t="s">
        <v>388</v>
      </c>
      <c r="H25" s="1432"/>
      <c r="I25" s="1432"/>
      <c r="J25" s="1433"/>
    </row>
    <row r="26" spans="1:10" ht="15" customHeight="1">
      <c r="B26" s="45"/>
      <c r="C26" s="1421" t="s">
        <v>744</v>
      </c>
      <c r="D26" s="1421"/>
      <c r="E26" s="1421"/>
      <c r="F26" s="46"/>
      <c r="G26" s="1422"/>
      <c r="H26" s="1423"/>
      <c r="I26" s="1423"/>
      <c r="J26" s="1424"/>
    </row>
    <row r="27" spans="1:10" ht="15" customHeight="1">
      <c r="B27" s="45"/>
      <c r="C27" s="1421"/>
      <c r="D27" s="1421"/>
      <c r="E27" s="1421"/>
      <c r="F27" s="46"/>
      <c r="G27" s="1425" t="str">
        <f>IFERROR(VLOOKUP(A24,D調査結果表写真用,12,FALSE)&amp;"","")</f>
        <v/>
      </c>
      <c r="H27" s="1426"/>
      <c r="I27" s="1426"/>
      <c r="J27" s="1427"/>
    </row>
    <row r="28" spans="1:10" ht="15" customHeight="1">
      <c r="B28" s="45"/>
      <c r="C28" s="1421"/>
      <c r="D28" s="1421"/>
      <c r="E28" s="1421"/>
      <c r="F28" s="46"/>
      <c r="G28" s="1425"/>
      <c r="H28" s="1426"/>
      <c r="I28" s="1426"/>
      <c r="J28" s="1427"/>
    </row>
    <row r="29" spans="1:10" ht="15" customHeight="1">
      <c r="B29" s="45"/>
      <c r="C29" s="1421"/>
      <c r="D29" s="1421"/>
      <c r="E29" s="1421"/>
      <c r="F29" s="46"/>
      <c r="G29" s="1425"/>
      <c r="H29" s="1426"/>
      <c r="I29" s="1426"/>
      <c r="J29" s="1427"/>
    </row>
    <row r="30" spans="1:10" ht="15" customHeight="1">
      <c r="B30" s="45"/>
      <c r="C30" s="1421"/>
      <c r="D30" s="1421"/>
      <c r="E30" s="1421"/>
      <c r="F30" s="46"/>
      <c r="G30" s="1425"/>
      <c r="H30" s="1426"/>
      <c r="I30" s="1426"/>
      <c r="J30" s="1427"/>
    </row>
    <row r="31" spans="1:10" ht="15" customHeight="1">
      <c r="B31" s="45"/>
      <c r="C31" s="1421"/>
      <c r="D31" s="1421"/>
      <c r="E31" s="1421"/>
      <c r="F31" s="46"/>
      <c r="G31" s="1425"/>
      <c r="H31" s="1426"/>
      <c r="I31" s="1426"/>
      <c r="J31" s="1427"/>
    </row>
    <row r="32" spans="1:10" ht="15" customHeight="1">
      <c r="B32" s="45"/>
      <c r="C32" s="1421"/>
      <c r="D32" s="1421"/>
      <c r="E32" s="1421"/>
      <c r="F32" s="46"/>
      <c r="G32" s="1425"/>
      <c r="H32" s="1426"/>
      <c r="I32" s="1426"/>
      <c r="J32" s="1427"/>
    </row>
    <row r="33" spans="1:10" ht="15" customHeight="1">
      <c r="B33" s="45"/>
      <c r="C33" s="1421"/>
      <c r="D33" s="1421"/>
      <c r="E33" s="1421"/>
      <c r="F33" s="46"/>
      <c r="G33" s="1425"/>
      <c r="H33" s="1426"/>
      <c r="I33" s="1426"/>
      <c r="J33" s="1427"/>
    </row>
    <row r="34" spans="1:10" ht="15" customHeight="1">
      <c r="B34" s="45"/>
      <c r="C34" s="1421"/>
      <c r="D34" s="1421"/>
      <c r="E34" s="1421"/>
      <c r="F34" s="46"/>
      <c r="G34" s="1425"/>
      <c r="H34" s="1426"/>
      <c r="I34" s="1426"/>
      <c r="J34" s="1427"/>
    </row>
    <row r="35" spans="1:10" ht="15" customHeight="1">
      <c r="B35" s="45"/>
      <c r="C35" s="1421"/>
      <c r="D35" s="1421"/>
      <c r="E35" s="1421"/>
      <c r="F35" s="46"/>
      <c r="G35" s="1425"/>
      <c r="H35" s="1426"/>
      <c r="I35" s="1426"/>
      <c r="J35" s="1427"/>
    </row>
    <row r="36" spans="1:10" ht="15" customHeight="1">
      <c r="B36" s="45"/>
      <c r="C36" s="1421"/>
      <c r="D36" s="1421"/>
      <c r="E36" s="1421"/>
      <c r="F36" s="46"/>
      <c r="G36" s="1425"/>
      <c r="H36" s="1426"/>
      <c r="I36" s="1426"/>
      <c r="J36" s="1427"/>
    </row>
    <row r="37" spans="1:10" ht="15" customHeight="1">
      <c r="B37" s="45"/>
      <c r="C37" s="1421"/>
      <c r="D37" s="1421"/>
      <c r="E37" s="1421"/>
      <c r="F37" s="46"/>
      <c r="G37" s="1425"/>
      <c r="H37" s="1426"/>
      <c r="I37" s="1426"/>
      <c r="J37" s="1427"/>
    </row>
    <row r="38" spans="1:10" ht="15" customHeight="1">
      <c r="B38" s="45"/>
      <c r="C38" s="1421"/>
      <c r="D38" s="1421"/>
      <c r="E38" s="1421"/>
      <c r="F38" s="46"/>
      <c r="G38" s="1425"/>
      <c r="H38" s="1426"/>
      <c r="I38" s="1426"/>
      <c r="J38" s="1427"/>
    </row>
    <row r="39" spans="1:10" ht="15" customHeight="1">
      <c r="B39" s="47"/>
      <c r="C39" s="48"/>
      <c r="D39" s="48"/>
      <c r="E39" s="48"/>
      <c r="F39" s="48"/>
      <c r="G39" s="1428"/>
      <c r="H39" s="1429"/>
      <c r="I39" s="1429"/>
      <c r="J39" s="1430"/>
    </row>
    <row r="41" spans="1:10" ht="15" customHeight="1">
      <c r="B41" s="1434" t="s">
        <v>387</v>
      </c>
      <c r="C41" s="1435"/>
      <c r="D41" s="524" t="s">
        <v>385</v>
      </c>
      <c r="E41" s="1134" t="s">
        <v>386</v>
      </c>
      <c r="F41" s="1135"/>
      <c r="G41" s="1134" t="s">
        <v>452</v>
      </c>
      <c r="H41" s="1135"/>
      <c r="I41" s="1135"/>
      <c r="J41" s="1136"/>
    </row>
    <row r="42" spans="1:10" ht="15" customHeight="1">
      <c r="A42" s="10">
        <f>A24+1</f>
        <v>3</v>
      </c>
      <c r="B42" s="1436"/>
      <c r="C42" s="1437"/>
      <c r="D42" s="524" t="str">
        <f>IFERROR(VLOOKUP(A42,D調査結果表写真用,2,FALSE)&amp;VLOOKUP(A42,D調査結果表写真用,3,FALSE)&amp;"","")</f>
        <v/>
      </c>
      <c r="E42" s="1134" t="str">
        <f>IFERROR(VLOOKUP(A42,D調査結果表写真用,17,FALSE)&amp;"","")</f>
        <v/>
      </c>
      <c r="F42" s="1135"/>
      <c r="G42" s="525" t="str">
        <f>IFERROR(IF(VLOOKUP(A42,D調査結果表写真用,8,FALSE)="○","☑","☐")&amp;"","☐")</f>
        <v>☐</v>
      </c>
      <c r="H42" s="386" t="s">
        <v>450</v>
      </c>
      <c r="I42" s="525" t="str">
        <f>IFERROR(IF(VLOOKUP(A42,D調査結果表写真用,10,FALSE)="○","☑","☐")&amp;"","☐")</f>
        <v>☐</v>
      </c>
      <c r="J42" s="386" t="s">
        <v>360</v>
      </c>
    </row>
    <row r="43" spans="1:10" ht="15" customHeight="1">
      <c r="B43" s="43"/>
      <c r="C43" s="44"/>
      <c r="D43" s="44"/>
      <c r="E43" s="44"/>
      <c r="F43" s="44"/>
      <c r="G43" s="1431" t="s">
        <v>388</v>
      </c>
      <c r="H43" s="1432"/>
      <c r="I43" s="1432"/>
      <c r="J43" s="1433"/>
    </row>
    <row r="44" spans="1:10" ht="15" customHeight="1">
      <c r="B44" s="45"/>
      <c r="C44" s="1421" t="s">
        <v>744</v>
      </c>
      <c r="D44" s="1421"/>
      <c r="E44" s="1421"/>
      <c r="F44" s="46"/>
      <c r="G44" s="1422"/>
      <c r="H44" s="1423"/>
      <c r="I44" s="1423"/>
      <c r="J44" s="1424"/>
    </row>
    <row r="45" spans="1:10" ht="15" customHeight="1">
      <c r="B45" s="45"/>
      <c r="C45" s="1421"/>
      <c r="D45" s="1421"/>
      <c r="E45" s="1421"/>
      <c r="F45" s="46"/>
      <c r="G45" s="1425" t="str">
        <f>IFERROR(VLOOKUP(A42,D調査結果表写真用,12,FALSE)&amp;"","")</f>
        <v/>
      </c>
      <c r="H45" s="1426"/>
      <c r="I45" s="1426"/>
      <c r="J45" s="1427"/>
    </row>
    <row r="46" spans="1:10" ht="15" customHeight="1">
      <c r="B46" s="45"/>
      <c r="C46" s="1421"/>
      <c r="D46" s="1421"/>
      <c r="E46" s="1421"/>
      <c r="F46" s="46"/>
      <c r="G46" s="1425"/>
      <c r="H46" s="1426"/>
      <c r="I46" s="1426"/>
      <c r="J46" s="1427"/>
    </row>
    <row r="47" spans="1:10" ht="15" customHeight="1">
      <c r="B47" s="45"/>
      <c r="C47" s="1421"/>
      <c r="D47" s="1421"/>
      <c r="E47" s="1421"/>
      <c r="F47" s="46"/>
      <c r="G47" s="1425"/>
      <c r="H47" s="1426"/>
      <c r="I47" s="1426"/>
      <c r="J47" s="1427"/>
    </row>
    <row r="48" spans="1:10" ht="15" customHeight="1">
      <c r="B48" s="45"/>
      <c r="C48" s="1421"/>
      <c r="D48" s="1421"/>
      <c r="E48" s="1421"/>
      <c r="F48" s="46"/>
      <c r="G48" s="1425"/>
      <c r="H48" s="1426"/>
      <c r="I48" s="1426"/>
      <c r="J48" s="1427"/>
    </row>
    <row r="49" spans="1:10" ht="15" customHeight="1">
      <c r="B49" s="45"/>
      <c r="C49" s="1421"/>
      <c r="D49" s="1421"/>
      <c r="E49" s="1421"/>
      <c r="F49" s="46"/>
      <c r="G49" s="1425"/>
      <c r="H49" s="1426"/>
      <c r="I49" s="1426"/>
      <c r="J49" s="1427"/>
    </row>
    <row r="50" spans="1:10" ht="15" customHeight="1">
      <c r="B50" s="45"/>
      <c r="C50" s="1421"/>
      <c r="D50" s="1421"/>
      <c r="E50" s="1421"/>
      <c r="F50" s="46"/>
      <c r="G50" s="1425"/>
      <c r="H50" s="1426"/>
      <c r="I50" s="1426"/>
      <c r="J50" s="1427"/>
    </row>
    <row r="51" spans="1:10" ht="15" customHeight="1">
      <c r="B51" s="45"/>
      <c r="C51" s="1421"/>
      <c r="D51" s="1421"/>
      <c r="E51" s="1421"/>
      <c r="F51" s="46"/>
      <c r="G51" s="1425"/>
      <c r="H51" s="1426"/>
      <c r="I51" s="1426"/>
      <c r="J51" s="1427"/>
    </row>
    <row r="52" spans="1:10" ht="15" customHeight="1">
      <c r="B52" s="45"/>
      <c r="C52" s="1421"/>
      <c r="D52" s="1421"/>
      <c r="E52" s="1421"/>
      <c r="F52" s="46"/>
      <c r="G52" s="1425"/>
      <c r="H52" s="1426"/>
      <c r="I52" s="1426"/>
      <c r="J52" s="1427"/>
    </row>
    <row r="53" spans="1:10" ht="15" customHeight="1">
      <c r="B53" s="45"/>
      <c r="C53" s="1421"/>
      <c r="D53" s="1421"/>
      <c r="E53" s="1421"/>
      <c r="F53" s="46"/>
      <c r="G53" s="1425"/>
      <c r="H53" s="1426"/>
      <c r="I53" s="1426"/>
      <c r="J53" s="1427"/>
    </row>
    <row r="54" spans="1:10" ht="15" customHeight="1">
      <c r="B54" s="45"/>
      <c r="C54" s="1421"/>
      <c r="D54" s="1421"/>
      <c r="E54" s="1421"/>
      <c r="F54" s="46"/>
      <c r="G54" s="1425"/>
      <c r="H54" s="1426"/>
      <c r="I54" s="1426"/>
      <c r="J54" s="1427"/>
    </row>
    <row r="55" spans="1:10" ht="15" customHeight="1">
      <c r="B55" s="45"/>
      <c r="C55" s="1421"/>
      <c r="D55" s="1421"/>
      <c r="E55" s="1421"/>
      <c r="F55" s="46"/>
      <c r="G55" s="1425"/>
      <c r="H55" s="1426"/>
      <c r="I55" s="1426"/>
      <c r="J55" s="1427"/>
    </row>
    <row r="56" spans="1:10" ht="15" customHeight="1">
      <c r="B56" s="45"/>
      <c r="C56" s="1421"/>
      <c r="D56" s="1421"/>
      <c r="E56" s="1421"/>
      <c r="F56" s="46"/>
      <c r="G56" s="1425"/>
      <c r="H56" s="1426"/>
      <c r="I56" s="1426"/>
      <c r="J56" s="1427"/>
    </row>
    <row r="57" spans="1:10" ht="15" customHeight="1">
      <c r="B57" s="47"/>
      <c r="C57" s="48"/>
      <c r="D57" s="48"/>
      <c r="E57" s="48"/>
      <c r="F57" s="48"/>
      <c r="G57" s="1428"/>
      <c r="H57" s="1429"/>
      <c r="I57" s="1429"/>
      <c r="J57" s="1430"/>
    </row>
    <row r="59" spans="1:10" ht="15" customHeight="1">
      <c r="B59" s="1434" t="s">
        <v>387</v>
      </c>
      <c r="C59" s="1435"/>
      <c r="D59" s="524" t="s">
        <v>385</v>
      </c>
      <c r="E59" s="1134" t="s">
        <v>386</v>
      </c>
      <c r="F59" s="1135"/>
      <c r="G59" s="1134" t="s">
        <v>452</v>
      </c>
      <c r="H59" s="1135"/>
      <c r="I59" s="1135"/>
      <c r="J59" s="1136"/>
    </row>
    <row r="60" spans="1:10" ht="15" customHeight="1">
      <c r="A60" s="10">
        <f>A42+1</f>
        <v>4</v>
      </c>
      <c r="B60" s="1436"/>
      <c r="C60" s="1437"/>
      <c r="D60" s="524" t="str">
        <f>IFERROR(VLOOKUP(A60,D調査結果表写真用,2,FALSE)&amp;VLOOKUP(A60,D調査結果表写真用,3,FALSE)&amp;"","")</f>
        <v/>
      </c>
      <c r="E60" s="1134" t="str">
        <f>IFERROR(VLOOKUP(A60,D調査結果表写真用,17,FALSE)&amp;"","")</f>
        <v/>
      </c>
      <c r="F60" s="1135"/>
      <c r="G60" s="525" t="str">
        <f>IFERROR(IF(VLOOKUP(A60,D調査結果表写真用,8,FALSE)="○","☑","☐")&amp;"","☐")</f>
        <v>☐</v>
      </c>
      <c r="H60" s="386" t="s">
        <v>450</v>
      </c>
      <c r="I60" s="525" t="str">
        <f>IFERROR(IF(VLOOKUP(A60,D調査結果表写真用,10,FALSE)="○","☑","☐")&amp;"","☐")</f>
        <v>☐</v>
      </c>
      <c r="J60" s="386" t="s">
        <v>360</v>
      </c>
    </row>
    <row r="61" spans="1:10" ht="15" customHeight="1">
      <c r="B61" s="43"/>
      <c r="C61" s="44"/>
      <c r="D61" s="44"/>
      <c r="E61" s="44"/>
      <c r="F61" s="44"/>
      <c r="G61" s="1431" t="s">
        <v>388</v>
      </c>
      <c r="H61" s="1432"/>
      <c r="I61" s="1432"/>
      <c r="J61" s="1433"/>
    </row>
    <row r="62" spans="1:10" ht="15" customHeight="1">
      <c r="B62" s="45"/>
      <c r="C62" s="1421" t="s">
        <v>744</v>
      </c>
      <c r="D62" s="1421"/>
      <c r="E62" s="1421"/>
      <c r="F62" s="46"/>
      <c r="G62" s="1422"/>
      <c r="H62" s="1423"/>
      <c r="I62" s="1423"/>
      <c r="J62" s="1424"/>
    </row>
    <row r="63" spans="1:10" ht="15" customHeight="1">
      <c r="B63" s="45"/>
      <c r="C63" s="1421"/>
      <c r="D63" s="1421"/>
      <c r="E63" s="1421"/>
      <c r="F63" s="46"/>
      <c r="G63" s="1425" t="str">
        <f>IFERROR(VLOOKUP(A60,D調査結果表写真用,12,FALSE)&amp;"","")</f>
        <v/>
      </c>
      <c r="H63" s="1426"/>
      <c r="I63" s="1426"/>
      <c r="J63" s="1427"/>
    </row>
    <row r="64" spans="1:10" ht="15" customHeight="1">
      <c r="B64" s="45"/>
      <c r="C64" s="1421"/>
      <c r="D64" s="1421"/>
      <c r="E64" s="1421"/>
      <c r="F64" s="46"/>
      <c r="G64" s="1425"/>
      <c r="H64" s="1426"/>
      <c r="I64" s="1426"/>
      <c r="J64" s="1427"/>
    </row>
    <row r="65" spans="1:10" ht="15" customHeight="1">
      <c r="B65" s="45"/>
      <c r="C65" s="1421"/>
      <c r="D65" s="1421"/>
      <c r="E65" s="1421"/>
      <c r="F65" s="46"/>
      <c r="G65" s="1425"/>
      <c r="H65" s="1426"/>
      <c r="I65" s="1426"/>
      <c r="J65" s="1427"/>
    </row>
    <row r="66" spans="1:10" ht="15" customHeight="1">
      <c r="B66" s="45"/>
      <c r="C66" s="1421"/>
      <c r="D66" s="1421"/>
      <c r="E66" s="1421"/>
      <c r="F66" s="46"/>
      <c r="G66" s="1425"/>
      <c r="H66" s="1426"/>
      <c r="I66" s="1426"/>
      <c r="J66" s="1427"/>
    </row>
    <row r="67" spans="1:10" ht="15" customHeight="1">
      <c r="B67" s="45"/>
      <c r="C67" s="1421"/>
      <c r="D67" s="1421"/>
      <c r="E67" s="1421"/>
      <c r="F67" s="46"/>
      <c r="G67" s="1425"/>
      <c r="H67" s="1426"/>
      <c r="I67" s="1426"/>
      <c r="J67" s="1427"/>
    </row>
    <row r="68" spans="1:10" ht="15" customHeight="1">
      <c r="B68" s="45"/>
      <c r="C68" s="1421"/>
      <c r="D68" s="1421"/>
      <c r="E68" s="1421"/>
      <c r="F68" s="46"/>
      <c r="G68" s="1425"/>
      <c r="H68" s="1426"/>
      <c r="I68" s="1426"/>
      <c r="J68" s="1427"/>
    </row>
    <row r="69" spans="1:10" ht="15" customHeight="1">
      <c r="B69" s="45"/>
      <c r="C69" s="1421"/>
      <c r="D69" s="1421"/>
      <c r="E69" s="1421"/>
      <c r="F69" s="46"/>
      <c r="G69" s="1425"/>
      <c r="H69" s="1426"/>
      <c r="I69" s="1426"/>
      <c r="J69" s="1427"/>
    </row>
    <row r="70" spans="1:10" ht="15" customHeight="1">
      <c r="B70" s="45"/>
      <c r="C70" s="1421"/>
      <c r="D70" s="1421"/>
      <c r="E70" s="1421"/>
      <c r="F70" s="46"/>
      <c r="G70" s="1425"/>
      <c r="H70" s="1426"/>
      <c r="I70" s="1426"/>
      <c r="J70" s="1427"/>
    </row>
    <row r="71" spans="1:10" ht="15" customHeight="1">
      <c r="B71" s="45"/>
      <c r="C71" s="1421"/>
      <c r="D71" s="1421"/>
      <c r="E71" s="1421"/>
      <c r="F71" s="46"/>
      <c r="G71" s="1425"/>
      <c r="H71" s="1426"/>
      <c r="I71" s="1426"/>
      <c r="J71" s="1427"/>
    </row>
    <row r="72" spans="1:10" ht="15" customHeight="1">
      <c r="B72" s="45"/>
      <c r="C72" s="1421"/>
      <c r="D72" s="1421"/>
      <c r="E72" s="1421"/>
      <c r="F72" s="46"/>
      <c r="G72" s="1425"/>
      <c r="H72" s="1426"/>
      <c r="I72" s="1426"/>
      <c r="J72" s="1427"/>
    </row>
    <row r="73" spans="1:10" ht="15" customHeight="1">
      <c r="B73" s="45"/>
      <c r="C73" s="1421"/>
      <c r="D73" s="1421"/>
      <c r="E73" s="1421"/>
      <c r="F73" s="46"/>
      <c r="G73" s="1425"/>
      <c r="H73" s="1426"/>
      <c r="I73" s="1426"/>
      <c r="J73" s="1427"/>
    </row>
    <row r="74" spans="1:10" ht="15" customHeight="1">
      <c r="B74" s="45"/>
      <c r="C74" s="1421"/>
      <c r="D74" s="1421"/>
      <c r="E74" s="1421"/>
      <c r="F74" s="46"/>
      <c r="G74" s="1425"/>
      <c r="H74" s="1426"/>
      <c r="I74" s="1426"/>
      <c r="J74" s="1427"/>
    </row>
    <row r="75" spans="1:10" ht="15" customHeight="1">
      <c r="B75" s="47"/>
      <c r="C75" s="48"/>
      <c r="D75" s="48"/>
      <c r="E75" s="48"/>
      <c r="F75" s="48"/>
      <c r="G75" s="1428"/>
      <c r="H75" s="1429"/>
      <c r="I75" s="1429"/>
      <c r="J75" s="1430"/>
    </row>
    <row r="77" spans="1:10" ht="15" customHeight="1">
      <c r="B77" s="1434" t="s">
        <v>387</v>
      </c>
      <c r="C77" s="1435"/>
      <c r="D77" s="524" t="s">
        <v>385</v>
      </c>
      <c r="E77" s="1134" t="s">
        <v>386</v>
      </c>
      <c r="F77" s="1135"/>
      <c r="G77" s="1134" t="s">
        <v>452</v>
      </c>
      <c r="H77" s="1135"/>
      <c r="I77" s="1135"/>
      <c r="J77" s="1136"/>
    </row>
    <row r="78" spans="1:10" ht="15" customHeight="1">
      <c r="A78" s="10">
        <f>A60+1</f>
        <v>5</v>
      </c>
      <c r="B78" s="1436"/>
      <c r="C78" s="1437"/>
      <c r="D78" s="524" t="str">
        <f>IFERROR(VLOOKUP(A78,D調査結果表写真用,2,FALSE)&amp;VLOOKUP(A78,D調査結果表写真用,3,FALSE)&amp;"","")</f>
        <v/>
      </c>
      <c r="E78" s="1134" t="str">
        <f>IFERROR(VLOOKUP(A78,D調査結果表写真用,17,FALSE)&amp;"","")</f>
        <v/>
      </c>
      <c r="F78" s="1135"/>
      <c r="G78" s="525" t="str">
        <f>IFERROR(IF(VLOOKUP(A78,D調査結果表写真用,8,FALSE)="○","☑","☐")&amp;"","☐")</f>
        <v>☐</v>
      </c>
      <c r="H78" s="386" t="s">
        <v>450</v>
      </c>
      <c r="I78" s="525" t="str">
        <f>IFERROR(IF(VLOOKUP(A78,D調査結果表写真用,10,FALSE)="○","☑","☐")&amp;"","☐")</f>
        <v>☐</v>
      </c>
      <c r="J78" s="386" t="s">
        <v>360</v>
      </c>
    </row>
    <row r="79" spans="1:10" ht="15" customHeight="1">
      <c r="B79" s="43"/>
      <c r="C79" s="44"/>
      <c r="D79" s="44"/>
      <c r="E79" s="44"/>
      <c r="F79" s="44"/>
      <c r="G79" s="1431" t="s">
        <v>388</v>
      </c>
      <c r="H79" s="1432"/>
      <c r="I79" s="1432"/>
      <c r="J79" s="1433"/>
    </row>
    <row r="80" spans="1:10" ht="15" customHeight="1">
      <c r="B80" s="45"/>
      <c r="C80" s="1421" t="s">
        <v>744</v>
      </c>
      <c r="D80" s="1421"/>
      <c r="E80" s="1421"/>
      <c r="F80" s="46"/>
      <c r="G80" s="1422"/>
      <c r="H80" s="1423"/>
      <c r="I80" s="1423"/>
      <c r="J80" s="1424"/>
    </row>
    <row r="81" spans="1:10" ht="15" customHeight="1">
      <c r="B81" s="45"/>
      <c r="C81" s="1421"/>
      <c r="D81" s="1421"/>
      <c r="E81" s="1421"/>
      <c r="F81" s="46"/>
      <c r="G81" s="1425" t="str">
        <f>IFERROR(VLOOKUP(A78,D調査結果表写真用,12,FALSE)&amp;"","")</f>
        <v/>
      </c>
      <c r="H81" s="1426"/>
      <c r="I81" s="1426"/>
      <c r="J81" s="1427"/>
    </row>
    <row r="82" spans="1:10" ht="15" customHeight="1">
      <c r="B82" s="45"/>
      <c r="C82" s="1421"/>
      <c r="D82" s="1421"/>
      <c r="E82" s="1421"/>
      <c r="F82" s="46"/>
      <c r="G82" s="1425"/>
      <c r="H82" s="1426"/>
      <c r="I82" s="1426"/>
      <c r="J82" s="1427"/>
    </row>
    <row r="83" spans="1:10" ht="15" customHeight="1">
      <c r="B83" s="45"/>
      <c r="C83" s="1421"/>
      <c r="D83" s="1421"/>
      <c r="E83" s="1421"/>
      <c r="F83" s="46"/>
      <c r="G83" s="1425"/>
      <c r="H83" s="1426"/>
      <c r="I83" s="1426"/>
      <c r="J83" s="1427"/>
    </row>
    <row r="84" spans="1:10" ht="15" customHeight="1">
      <c r="B84" s="45"/>
      <c r="C84" s="1421"/>
      <c r="D84" s="1421"/>
      <c r="E84" s="1421"/>
      <c r="F84" s="46"/>
      <c r="G84" s="1425"/>
      <c r="H84" s="1426"/>
      <c r="I84" s="1426"/>
      <c r="J84" s="1427"/>
    </row>
    <row r="85" spans="1:10" ht="15" customHeight="1">
      <c r="B85" s="45"/>
      <c r="C85" s="1421"/>
      <c r="D85" s="1421"/>
      <c r="E85" s="1421"/>
      <c r="F85" s="46"/>
      <c r="G85" s="1425"/>
      <c r="H85" s="1426"/>
      <c r="I85" s="1426"/>
      <c r="J85" s="1427"/>
    </row>
    <row r="86" spans="1:10" ht="15" customHeight="1">
      <c r="B86" s="45"/>
      <c r="C86" s="1421"/>
      <c r="D86" s="1421"/>
      <c r="E86" s="1421"/>
      <c r="F86" s="46"/>
      <c r="G86" s="1425"/>
      <c r="H86" s="1426"/>
      <c r="I86" s="1426"/>
      <c r="J86" s="1427"/>
    </row>
    <row r="87" spans="1:10" ht="15" customHeight="1">
      <c r="B87" s="45"/>
      <c r="C87" s="1421"/>
      <c r="D87" s="1421"/>
      <c r="E87" s="1421"/>
      <c r="F87" s="46"/>
      <c r="G87" s="1425"/>
      <c r="H87" s="1426"/>
      <c r="I87" s="1426"/>
      <c r="J87" s="1427"/>
    </row>
    <row r="88" spans="1:10" ht="15" customHeight="1">
      <c r="B88" s="45"/>
      <c r="C88" s="1421"/>
      <c r="D88" s="1421"/>
      <c r="E88" s="1421"/>
      <c r="F88" s="46"/>
      <c r="G88" s="1425"/>
      <c r="H88" s="1426"/>
      <c r="I88" s="1426"/>
      <c r="J88" s="1427"/>
    </row>
    <row r="89" spans="1:10" ht="15" customHeight="1">
      <c r="B89" s="45"/>
      <c r="C89" s="1421"/>
      <c r="D89" s="1421"/>
      <c r="E89" s="1421"/>
      <c r="F89" s="46"/>
      <c r="G89" s="1425"/>
      <c r="H89" s="1426"/>
      <c r="I89" s="1426"/>
      <c r="J89" s="1427"/>
    </row>
    <row r="90" spans="1:10" ht="15" customHeight="1">
      <c r="B90" s="45"/>
      <c r="C90" s="1421"/>
      <c r="D90" s="1421"/>
      <c r="E90" s="1421"/>
      <c r="F90" s="46"/>
      <c r="G90" s="1425"/>
      <c r="H90" s="1426"/>
      <c r="I90" s="1426"/>
      <c r="J90" s="1427"/>
    </row>
    <row r="91" spans="1:10" ht="15" customHeight="1">
      <c r="B91" s="45"/>
      <c r="C91" s="1421"/>
      <c r="D91" s="1421"/>
      <c r="E91" s="1421"/>
      <c r="F91" s="46"/>
      <c r="G91" s="1425"/>
      <c r="H91" s="1426"/>
      <c r="I91" s="1426"/>
      <c r="J91" s="1427"/>
    </row>
    <row r="92" spans="1:10" ht="15" customHeight="1">
      <c r="B92" s="45"/>
      <c r="C92" s="1421"/>
      <c r="D92" s="1421"/>
      <c r="E92" s="1421"/>
      <c r="F92" s="46"/>
      <c r="G92" s="1425"/>
      <c r="H92" s="1426"/>
      <c r="I92" s="1426"/>
      <c r="J92" s="1427"/>
    </row>
    <row r="93" spans="1:10" ht="15" customHeight="1">
      <c r="B93" s="47"/>
      <c r="C93" s="48"/>
      <c r="D93" s="48"/>
      <c r="E93" s="48"/>
      <c r="F93" s="48"/>
      <c r="G93" s="1428"/>
      <c r="H93" s="1429"/>
      <c r="I93" s="1429"/>
      <c r="J93" s="1430"/>
    </row>
    <row r="95" spans="1:10" ht="15" customHeight="1">
      <c r="B95" s="1434" t="s">
        <v>387</v>
      </c>
      <c r="C95" s="1435"/>
      <c r="D95" s="524" t="s">
        <v>385</v>
      </c>
      <c r="E95" s="1134" t="s">
        <v>386</v>
      </c>
      <c r="F95" s="1135"/>
      <c r="G95" s="1134" t="s">
        <v>452</v>
      </c>
      <c r="H95" s="1135"/>
      <c r="I95" s="1135"/>
      <c r="J95" s="1136"/>
    </row>
    <row r="96" spans="1:10" ht="15" customHeight="1">
      <c r="A96" s="10">
        <f>A78+1</f>
        <v>6</v>
      </c>
      <c r="B96" s="1436"/>
      <c r="C96" s="1437"/>
      <c r="D96" s="524" t="str">
        <f>IFERROR(VLOOKUP(A96,D調査結果表写真用,2,FALSE)&amp;VLOOKUP(A96,D調査結果表写真用,3,FALSE)&amp;"","")</f>
        <v/>
      </c>
      <c r="E96" s="1134" t="str">
        <f>IFERROR(VLOOKUP(A96,D調査結果表写真用,17,FALSE)&amp;"","")</f>
        <v/>
      </c>
      <c r="F96" s="1135"/>
      <c r="G96" s="525" t="str">
        <f>IFERROR(IF(VLOOKUP(A96,D調査結果表写真用,8,FALSE)="○","☑","☐")&amp;"","☐")</f>
        <v>☐</v>
      </c>
      <c r="H96" s="386" t="s">
        <v>450</v>
      </c>
      <c r="I96" s="525" t="str">
        <f>IFERROR(IF(VLOOKUP(A96,D調査結果表写真用,10,FALSE)="○","☑","☐")&amp;"","☐")</f>
        <v>☐</v>
      </c>
      <c r="J96" s="386" t="s">
        <v>360</v>
      </c>
    </row>
    <row r="97" spans="2:10" ht="15" customHeight="1">
      <c r="B97" s="43"/>
      <c r="C97" s="44"/>
      <c r="D97" s="44"/>
      <c r="E97" s="44"/>
      <c r="F97" s="44"/>
      <c r="G97" s="1431" t="s">
        <v>388</v>
      </c>
      <c r="H97" s="1432"/>
      <c r="I97" s="1432"/>
      <c r="J97" s="1433"/>
    </row>
    <row r="98" spans="2:10" ht="15" customHeight="1">
      <c r="B98" s="45"/>
      <c r="C98" s="1421" t="s">
        <v>744</v>
      </c>
      <c r="D98" s="1421"/>
      <c r="E98" s="1421"/>
      <c r="F98" s="46"/>
      <c r="G98" s="1422"/>
      <c r="H98" s="1423"/>
      <c r="I98" s="1423"/>
      <c r="J98" s="1424"/>
    </row>
    <row r="99" spans="2:10" ht="15" customHeight="1">
      <c r="B99" s="45"/>
      <c r="C99" s="1421"/>
      <c r="D99" s="1421"/>
      <c r="E99" s="1421"/>
      <c r="F99" s="46"/>
      <c r="G99" s="1425" t="str">
        <f>IFERROR(VLOOKUP(A96,D調査結果表写真用,12,FALSE)&amp;"","")</f>
        <v/>
      </c>
      <c r="H99" s="1426"/>
      <c r="I99" s="1426"/>
      <c r="J99" s="1427"/>
    </row>
    <row r="100" spans="2:10" ht="15" customHeight="1">
      <c r="B100" s="45"/>
      <c r="C100" s="1421"/>
      <c r="D100" s="1421"/>
      <c r="E100" s="1421"/>
      <c r="F100" s="46"/>
      <c r="G100" s="1425"/>
      <c r="H100" s="1426"/>
      <c r="I100" s="1426"/>
      <c r="J100" s="1427"/>
    </row>
    <row r="101" spans="2:10" ht="15" customHeight="1">
      <c r="B101" s="45"/>
      <c r="C101" s="1421"/>
      <c r="D101" s="1421"/>
      <c r="E101" s="1421"/>
      <c r="F101" s="46"/>
      <c r="G101" s="1425"/>
      <c r="H101" s="1426"/>
      <c r="I101" s="1426"/>
      <c r="J101" s="1427"/>
    </row>
    <row r="102" spans="2:10" ht="15" customHeight="1">
      <c r="B102" s="45"/>
      <c r="C102" s="1421"/>
      <c r="D102" s="1421"/>
      <c r="E102" s="1421"/>
      <c r="F102" s="46"/>
      <c r="G102" s="1425"/>
      <c r="H102" s="1426"/>
      <c r="I102" s="1426"/>
      <c r="J102" s="1427"/>
    </row>
    <row r="103" spans="2:10" ht="15" customHeight="1">
      <c r="B103" s="45"/>
      <c r="C103" s="1421"/>
      <c r="D103" s="1421"/>
      <c r="E103" s="1421"/>
      <c r="F103" s="46"/>
      <c r="G103" s="1425"/>
      <c r="H103" s="1426"/>
      <c r="I103" s="1426"/>
      <c r="J103" s="1427"/>
    </row>
    <row r="104" spans="2:10" ht="15" customHeight="1">
      <c r="B104" s="45"/>
      <c r="C104" s="1421"/>
      <c r="D104" s="1421"/>
      <c r="E104" s="1421"/>
      <c r="F104" s="46"/>
      <c r="G104" s="1425"/>
      <c r="H104" s="1426"/>
      <c r="I104" s="1426"/>
      <c r="J104" s="1427"/>
    </row>
    <row r="105" spans="2:10" ht="15" customHeight="1">
      <c r="B105" s="45"/>
      <c r="C105" s="1421"/>
      <c r="D105" s="1421"/>
      <c r="E105" s="1421"/>
      <c r="F105" s="46"/>
      <c r="G105" s="1425"/>
      <c r="H105" s="1426"/>
      <c r="I105" s="1426"/>
      <c r="J105" s="1427"/>
    </row>
    <row r="106" spans="2:10" ht="15" customHeight="1">
      <c r="B106" s="45"/>
      <c r="C106" s="1421"/>
      <c r="D106" s="1421"/>
      <c r="E106" s="1421"/>
      <c r="F106" s="46"/>
      <c r="G106" s="1425"/>
      <c r="H106" s="1426"/>
      <c r="I106" s="1426"/>
      <c r="J106" s="1427"/>
    </row>
    <row r="107" spans="2:10" ht="15" customHeight="1">
      <c r="B107" s="45"/>
      <c r="C107" s="1421"/>
      <c r="D107" s="1421"/>
      <c r="E107" s="1421"/>
      <c r="F107" s="46"/>
      <c r="G107" s="1425"/>
      <c r="H107" s="1426"/>
      <c r="I107" s="1426"/>
      <c r="J107" s="1427"/>
    </row>
    <row r="108" spans="2:10" ht="15" customHeight="1">
      <c r="B108" s="45"/>
      <c r="C108" s="1421"/>
      <c r="D108" s="1421"/>
      <c r="E108" s="1421"/>
      <c r="F108" s="46"/>
      <c r="G108" s="1425"/>
      <c r="H108" s="1426"/>
      <c r="I108" s="1426"/>
      <c r="J108" s="1427"/>
    </row>
    <row r="109" spans="2:10" ht="15" customHeight="1">
      <c r="B109" s="45"/>
      <c r="C109" s="1421"/>
      <c r="D109" s="1421"/>
      <c r="E109" s="1421"/>
      <c r="F109" s="46"/>
      <c r="G109" s="1425"/>
      <c r="H109" s="1426"/>
      <c r="I109" s="1426"/>
      <c r="J109" s="1427"/>
    </row>
    <row r="110" spans="2:10" ht="15" customHeight="1">
      <c r="B110" s="45"/>
      <c r="C110" s="1421"/>
      <c r="D110" s="1421"/>
      <c r="E110" s="1421"/>
      <c r="F110" s="46"/>
      <c r="G110" s="1425"/>
      <c r="H110" s="1426"/>
      <c r="I110" s="1426"/>
      <c r="J110" s="1427"/>
    </row>
    <row r="111" spans="2:10" ht="15" customHeight="1">
      <c r="B111" s="47"/>
      <c r="C111" s="48"/>
      <c r="D111" s="48"/>
      <c r="E111" s="48"/>
      <c r="F111" s="48"/>
      <c r="G111" s="1428"/>
      <c r="H111" s="1429"/>
      <c r="I111" s="1429"/>
      <c r="J111" s="1430"/>
    </row>
    <row r="113" spans="1:10" ht="15" customHeight="1">
      <c r="B113" s="1434" t="s">
        <v>387</v>
      </c>
      <c r="C113" s="1435"/>
      <c r="D113" s="524" t="s">
        <v>385</v>
      </c>
      <c r="E113" s="1134" t="s">
        <v>386</v>
      </c>
      <c r="F113" s="1135"/>
      <c r="G113" s="1134" t="s">
        <v>452</v>
      </c>
      <c r="H113" s="1135"/>
      <c r="I113" s="1135"/>
      <c r="J113" s="1136"/>
    </row>
    <row r="114" spans="1:10" ht="15" customHeight="1">
      <c r="A114" s="10">
        <f>A96+1</f>
        <v>7</v>
      </c>
      <c r="B114" s="1436"/>
      <c r="C114" s="1437"/>
      <c r="D114" s="524" t="str">
        <f>IFERROR(VLOOKUP(A114,D調査結果表写真用,2,FALSE)&amp;VLOOKUP(A114,D調査結果表写真用,3,FALSE)&amp;"","")</f>
        <v/>
      </c>
      <c r="E114" s="1134" t="str">
        <f>IFERROR(VLOOKUP(A114,D調査結果表写真用,17,FALSE)&amp;"","")</f>
        <v/>
      </c>
      <c r="F114" s="1135"/>
      <c r="G114" s="525" t="str">
        <f>IFERROR(IF(VLOOKUP(A114,D調査結果表写真用,8,FALSE)="○","☑","☐")&amp;"","☐")</f>
        <v>☐</v>
      </c>
      <c r="H114" s="386" t="s">
        <v>450</v>
      </c>
      <c r="I114" s="525" t="str">
        <f>IFERROR(IF(VLOOKUP(A114,D調査結果表写真用,10,FALSE)="○","☑","☐")&amp;"","☐")</f>
        <v>☐</v>
      </c>
      <c r="J114" s="386" t="s">
        <v>360</v>
      </c>
    </row>
    <row r="115" spans="1:10" ht="15" customHeight="1">
      <c r="B115" s="43"/>
      <c r="C115" s="44"/>
      <c r="D115" s="44"/>
      <c r="E115" s="44"/>
      <c r="F115" s="44"/>
      <c r="G115" s="1431" t="s">
        <v>388</v>
      </c>
      <c r="H115" s="1432"/>
      <c r="I115" s="1432"/>
      <c r="J115" s="1433"/>
    </row>
    <row r="116" spans="1:10" ht="15" customHeight="1">
      <c r="B116" s="45"/>
      <c r="C116" s="1421" t="s">
        <v>744</v>
      </c>
      <c r="D116" s="1421"/>
      <c r="E116" s="1421"/>
      <c r="F116" s="46"/>
      <c r="G116" s="1422"/>
      <c r="H116" s="1423"/>
      <c r="I116" s="1423"/>
      <c r="J116" s="1424"/>
    </row>
    <row r="117" spans="1:10" ht="15" customHeight="1">
      <c r="B117" s="45"/>
      <c r="C117" s="1421"/>
      <c r="D117" s="1421"/>
      <c r="E117" s="1421"/>
      <c r="F117" s="46"/>
      <c r="G117" s="1425" t="str">
        <f>IFERROR(VLOOKUP(A114,D調査結果表写真用,12,FALSE)&amp;"","")</f>
        <v/>
      </c>
      <c r="H117" s="1426"/>
      <c r="I117" s="1426"/>
      <c r="J117" s="1427"/>
    </row>
    <row r="118" spans="1:10" ht="15" customHeight="1">
      <c r="B118" s="45"/>
      <c r="C118" s="1421"/>
      <c r="D118" s="1421"/>
      <c r="E118" s="1421"/>
      <c r="F118" s="46"/>
      <c r="G118" s="1425"/>
      <c r="H118" s="1426"/>
      <c r="I118" s="1426"/>
      <c r="J118" s="1427"/>
    </row>
    <row r="119" spans="1:10" ht="15" customHeight="1">
      <c r="B119" s="45"/>
      <c r="C119" s="1421"/>
      <c r="D119" s="1421"/>
      <c r="E119" s="1421"/>
      <c r="F119" s="46"/>
      <c r="G119" s="1425"/>
      <c r="H119" s="1426"/>
      <c r="I119" s="1426"/>
      <c r="J119" s="1427"/>
    </row>
    <row r="120" spans="1:10" ht="15" customHeight="1">
      <c r="B120" s="45"/>
      <c r="C120" s="1421"/>
      <c r="D120" s="1421"/>
      <c r="E120" s="1421"/>
      <c r="F120" s="46"/>
      <c r="G120" s="1425"/>
      <c r="H120" s="1426"/>
      <c r="I120" s="1426"/>
      <c r="J120" s="1427"/>
    </row>
    <row r="121" spans="1:10" ht="15" customHeight="1">
      <c r="B121" s="45"/>
      <c r="C121" s="1421"/>
      <c r="D121" s="1421"/>
      <c r="E121" s="1421"/>
      <c r="F121" s="46"/>
      <c r="G121" s="1425"/>
      <c r="H121" s="1426"/>
      <c r="I121" s="1426"/>
      <c r="J121" s="1427"/>
    </row>
    <row r="122" spans="1:10" ht="15" customHeight="1">
      <c r="B122" s="45"/>
      <c r="C122" s="1421"/>
      <c r="D122" s="1421"/>
      <c r="E122" s="1421"/>
      <c r="F122" s="46"/>
      <c r="G122" s="1425"/>
      <c r="H122" s="1426"/>
      <c r="I122" s="1426"/>
      <c r="J122" s="1427"/>
    </row>
    <row r="123" spans="1:10" ht="15" customHeight="1">
      <c r="B123" s="45"/>
      <c r="C123" s="1421"/>
      <c r="D123" s="1421"/>
      <c r="E123" s="1421"/>
      <c r="F123" s="46"/>
      <c r="G123" s="1425"/>
      <c r="H123" s="1426"/>
      <c r="I123" s="1426"/>
      <c r="J123" s="1427"/>
    </row>
    <row r="124" spans="1:10" ht="15" customHeight="1">
      <c r="B124" s="45"/>
      <c r="C124" s="1421"/>
      <c r="D124" s="1421"/>
      <c r="E124" s="1421"/>
      <c r="F124" s="46"/>
      <c r="G124" s="1425"/>
      <c r="H124" s="1426"/>
      <c r="I124" s="1426"/>
      <c r="J124" s="1427"/>
    </row>
    <row r="125" spans="1:10" ht="15" customHeight="1">
      <c r="B125" s="45"/>
      <c r="C125" s="1421"/>
      <c r="D125" s="1421"/>
      <c r="E125" s="1421"/>
      <c r="F125" s="46"/>
      <c r="G125" s="1425"/>
      <c r="H125" s="1426"/>
      <c r="I125" s="1426"/>
      <c r="J125" s="1427"/>
    </row>
    <row r="126" spans="1:10" ht="15" customHeight="1">
      <c r="B126" s="45"/>
      <c r="C126" s="1421"/>
      <c r="D126" s="1421"/>
      <c r="E126" s="1421"/>
      <c r="F126" s="46"/>
      <c r="G126" s="1425"/>
      <c r="H126" s="1426"/>
      <c r="I126" s="1426"/>
      <c r="J126" s="1427"/>
    </row>
    <row r="127" spans="1:10" ht="15" customHeight="1">
      <c r="B127" s="45"/>
      <c r="C127" s="1421"/>
      <c r="D127" s="1421"/>
      <c r="E127" s="1421"/>
      <c r="F127" s="46"/>
      <c r="G127" s="1425"/>
      <c r="H127" s="1426"/>
      <c r="I127" s="1426"/>
      <c r="J127" s="1427"/>
    </row>
    <row r="128" spans="1:10" ht="15" customHeight="1">
      <c r="B128" s="45"/>
      <c r="C128" s="1421"/>
      <c r="D128" s="1421"/>
      <c r="E128" s="1421"/>
      <c r="F128" s="46"/>
      <c r="G128" s="1425"/>
      <c r="H128" s="1426"/>
      <c r="I128" s="1426"/>
      <c r="J128" s="1427"/>
    </row>
    <row r="129" spans="1:10" ht="15" customHeight="1">
      <c r="B129" s="47"/>
      <c r="C129" s="48"/>
      <c r="D129" s="48"/>
      <c r="E129" s="48"/>
      <c r="F129" s="48"/>
      <c r="G129" s="1428"/>
      <c r="H129" s="1429"/>
      <c r="I129" s="1429"/>
      <c r="J129" s="1430"/>
    </row>
    <row r="131" spans="1:10" ht="15" customHeight="1">
      <c r="B131" s="1434" t="s">
        <v>387</v>
      </c>
      <c r="C131" s="1435"/>
      <c r="D131" s="524" t="s">
        <v>385</v>
      </c>
      <c r="E131" s="1134" t="s">
        <v>386</v>
      </c>
      <c r="F131" s="1135"/>
      <c r="G131" s="1134" t="s">
        <v>452</v>
      </c>
      <c r="H131" s="1135"/>
      <c r="I131" s="1135"/>
      <c r="J131" s="1136"/>
    </row>
    <row r="132" spans="1:10" ht="15" customHeight="1">
      <c r="A132" s="10">
        <f>A114+1</f>
        <v>8</v>
      </c>
      <c r="B132" s="1436"/>
      <c r="C132" s="1437"/>
      <c r="D132" s="524" t="str">
        <f>IFERROR(VLOOKUP(A132,D調査結果表写真用,2,FALSE)&amp;VLOOKUP(A132,D調査結果表写真用,3,FALSE)&amp;"","")</f>
        <v/>
      </c>
      <c r="E132" s="1134" t="str">
        <f>IFERROR(VLOOKUP(A132,D調査結果表写真用,17,FALSE)&amp;"","")</f>
        <v/>
      </c>
      <c r="F132" s="1135"/>
      <c r="G132" s="525" t="str">
        <f>IFERROR(IF(VLOOKUP(A132,D調査結果表写真用,8,FALSE)="○","☑","☐")&amp;"","☐")</f>
        <v>☐</v>
      </c>
      <c r="H132" s="386" t="s">
        <v>450</v>
      </c>
      <c r="I132" s="525" t="str">
        <f>IFERROR(IF(VLOOKUP(A132,D調査結果表写真用,10,FALSE)="○","☑","☐")&amp;"","☐")</f>
        <v>☐</v>
      </c>
      <c r="J132" s="386" t="s">
        <v>360</v>
      </c>
    </row>
    <row r="133" spans="1:10" ht="15" customHeight="1">
      <c r="B133" s="43"/>
      <c r="C133" s="44"/>
      <c r="D133" s="44"/>
      <c r="E133" s="44"/>
      <c r="F133" s="44"/>
      <c r="G133" s="1431" t="s">
        <v>388</v>
      </c>
      <c r="H133" s="1432"/>
      <c r="I133" s="1432"/>
      <c r="J133" s="1433"/>
    </row>
    <row r="134" spans="1:10" ht="15" customHeight="1">
      <c r="B134" s="45"/>
      <c r="C134" s="1421" t="s">
        <v>744</v>
      </c>
      <c r="D134" s="1421"/>
      <c r="E134" s="1421"/>
      <c r="F134" s="46"/>
      <c r="G134" s="1422"/>
      <c r="H134" s="1423"/>
      <c r="I134" s="1423"/>
      <c r="J134" s="1424"/>
    </row>
    <row r="135" spans="1:10" ht="15" customHeight="1">
      <c r="B135" s="45"/>
      <c r="C135" s="1421"/>
      <c r="D135" s="1421"/>
      <c r="E135" s="1421"/>
      <c r="F135" s="46"/>
      <c r="G135" s="1425" t="str">
        <f>IFERROR(VLOOKUP(A132,D調査結果表写真用,12,FALSE)&amp;"","")</f>
        <v/>
      </c>
      <c r="H135" s="1426"/>
      <c r="I135" s="1426"/>
      <c r="J135" s="1427"/>
    </row>
    <row r="136" spans="1:10" ht="15" customHeight="1">
      <c r="B136" s="45"/>
      <c r="C136" s="1421"/>
      <c r="D136" s="1421"/>
      <c r="E136" s="1421"/>
      <c r="F136" s="46"/>
      <c r="G136" s="1425"/>
      <c r="H136" s="1426"/>
      <c r="I136" s="1426"/>
      <c r="J136" s="1427"/>
    </row>
    <row r="137" spans="1:10" ht="15" customHeight="1">
      <c r="B137" s="45"/>
      <c r="C137" s="1421"/>
      <c r="D137" s="1421"/>
      <c r="E137" s="1421"/>
      <c r="F137" s="46"/>
      <c r="G137" s="1425"/>
      <c r="H137" s="1426"/>
      <c r="I137" s="1426"/>
      <c r="J137" s="1427"/>
    </row>
    <row r="138" spans="1:10" ht="15" customHeight="1">
      <c r="B138" s="45"/>
      <c r="C138" s="1421"/>
      <c r="D138" s="1421"/>
      <c r="E138" s="1421"/>
      <c r="F138" s="46"/>
      <c r="G138" s="1425"/>
      <c r="H138" s="1426"/>
      <c r="I138" s="1426"/>
      <c r="J138" s="1427"/>
    </row>
    <row r="139" spans="1:10" ht="15" customHeight="1">
      <c r="B139" s="45"/>
      <c r="C139" s="1421"/>
      <c r="D139" s="1421"/>
      <c r="E139" s="1421"/>
      <c r="F139" s="46"/>
      <c r="G139" s="1425"/>
      <c r="H139" s="1426"/>
      <c r="I139" s="1426"/>
      <c r="J139" s="1427"/>
    </row>
    <row r="140" spans="1:10" ht="15" customHeight="1">
      <c r="B140" s="45"/>
      <c r="C140" s="1421"/>
      <c r="D140" s="1421"/>
      <c r="E140" s="1421"/>
      <c r="F140" s="46"/>
      <c r="G140" s="1425"/>
      <c r="H140" s="1426"/>
      <c r="I140" s="1426"/>
      <c r="J140" s="1427"/>
    </row>
    <row r="141" spans="1:10" ht="15" customHeight="1">
      <c r="B141" s="45"/>
      <c r="C141" s="1421"/>
      <c r="D141" s="1421"/>
      <c r="E141" s="1421"/>
      <c r="F141" s="46"/>
      <c r="G141" s="1425"/>
      <c r="H141" s="1426"/>
      <c r="I141" s="1426"/>
      <c r="J141" s="1427"/>
    </row>
    <row r="142" spans="1:10" ht="15" customHeight="1">
      <c r="B142" s="45"/>
      <c r="C142" s="1421"/>
      <c r="D142" s="1421"/>
      <c r="E142" s="1421"/>
      <c r="F142" s="46"/>
      <c r="G142" s="1425"/>
      <c r="H142" s="1426"/>
      <c r="I142" s="1426"/>
      <c r="J142" s="1427"/>
    </row>
    <row r="143" spans="1:10" ht="15" customHeight="1">
      <c r="B143" s="45"/>
      <c r="C143" s="1421"/>
      <c r="D143" s="1421"/>
      <c r="E143" s="1421"/>
      <c r="F143" s="46"/>
      <c r="G143" s="1425"/>
      <c r="H143" s="1426"/>
      <c r="I143" s="1426"/>
      <c r="J143" s="1427"/>
    </row>
    <row r="144" spans="1:10" ht="15" customHeight="1">
      <c r="B144" s="45"/>
      <c r="C144" s="1421"/>
      <c r="D144" s="1421"/>
      <c r="E144" s="1421"/>
      <c r="F144" s="46"/>
      <c r="G144" s="1425"/>
      <c r="H144" s="1426"/>
      <c r="I144" s="1426"/>
      <c r="J144" s="1427"/>
    </row>
    <row r="145" spans="1:10" ht="15" customHeight="1">
      <c r="B145" s="45"/>
      <c r="C145" s="1421"/>
      <c r="D145" s="1421"/>
      <c r="E145" s="1421"/>
      <c r="F145" s="46"/>
      <c r="G145" s="1425"/>
      <c r="H145" s="1426"/>
      <c r="I145" s="1426"/>
      <c r="J145" s="1427"/>
    </row>
    <row r="146" spans="1:10" ht="15" customHeight="1">
      <c r="B146" s="45"/>
      <c r="C146" s="1421"/>
      <c r="D146" s="1421"/>
      <c r="E146" s="1421"/>
      <c r="F146" s="46"/>
      <c r="G146" s="1425"/>
      <c r="H146" s="1426"/>
      <c r="I146" s="1426"/>
      <c r="J146" s="1427"/>
    </row>
    <row r="147" spans="1:10" ht="15" customHeight="1">
      <c r="B147" s="47"/>
      <c r="C147" s="48"/>
      <c r="D147" s="48"/>
      <c r="E147" s="48"/>
      <c r="F147" s="48"/>
      <c r="G147" s="1428"/>
      <c r="H147" s="1429"/>
      <c r="I147" s="1429"/>
      <c r="J147" s="1430"/>
    </row>
    <row r="149" spans="1:10" ht="15" customHeight="1">
      <c r="B149" s="1434" t="s">
        <v>387</v>
      </c>
      <c r="C149" s="1435"/>
      <c r="D149" s="524" t="s">
        <v>385</v>
      </c>
      <c r="E149" s="1134" t="s">
        <v>386</v>
      </c>
      <c r="F149" s="1135"/>
      <c r="G149" s="1134" t="s">
        <v>452</v>
      </c>
      <c r="H149" s="1135"/>
      <c r="I149" s="1135"/>
      <c r="J149" s="1136"/>
    </row>
    <row r="150" spans="1:10" ht="15" customHeight="1">
      <c r="A150" s="10">
        <f>A132+1</f>
        <v>9</v>
      </c>
      <c r="B150" s="1436"/>
      <c r="C150" s="1437"/>
      <c r="D150" s="524" t="str">
        <f>IFERROR(VLOOKUP(A150,D調査結果表写真用,2,FALSE)&amp;VLOOKUP(A150,D調査結果表写真用,3,FALSE)&amp;"","")</f>
        <v/>
      </c>
      <c r="E150" s="1134" t="str">
        <f>IFERROR(VLOOKUP(A150,D調査結果表写真用,17,FALSE)&amp;"","")</f>
        <v/>
      </c>
      <c r="F150" s="1135"/>
      <c r="G150" s="525" t="str">
        <f>IFERROR(IF(VLOOKUP(A150,D調査結果表写真用,8,FALSE)="○","☑","☐")&amp;"","☐")</f>
        <v>☐</v>
      </c>
      <c r="H150" s="386" t="s">
        <v>450</v>
      </c>
      <c r="I150" s="525" t="str">
        <f>IFERROR(IF(VLOOKUP(A150,D調査結果表写真用,10,FALSE)="○","☑","☐")&amp;"","☐")</f>
        <v>☐</v>
      </c>
      <c r="J150" s="386" t="s">
        <v>360</v>
      </c>
    </row>
    <row r="151" spans="1:10" ht="15" customHeight="1">
      <c r="B151" s="43"/>
      <c r="C151" s="44"/>
      <c r="D151" s="44"/>
      <c r="E151" s="44"/>
      <c r="F151" s="44"/>
      <c r="G151" s="1431" t="s">
        <v>388</v>
      </c>
      <c r="H151" s="1432"/>
      <c r="I151" s="1432"/>
      <c r="J151" s="1433"/>
    </row>
    <row r="152" spans="1:10" ht="15" customHeight="1">
      <c r="B152" s="45"/>
      <c r="C152" s="1421" t="s">
        <v>744</v>
      </c>
      <c r="D152" s="1421"/>
      <c r="E152" s="1421"/>
      <c r="F152" s="46"/>
      <c r="G152" s="1422"/>
      <c r="H152" s="1423"/>
      <c r="I152" s="1423"/>
      <c r="J152" s="1424"/>
    </row>
    <row r="153" spans="1:10" ht="15" customHeight="1">
      <c r="B153" s="45"/>
      <c r="C153" s="1421"/>
      <c r="D153" s="1421"/>
      <c r="E153" s="1421"/>
      <c r="F153" s="46"/>
      <c r="G153" s="1425" t="str">
        <f>IFERROR(VLOOKUP(A150,D調査結果表写真用,12,FALSE)&amp;"","")</f>
        <v/>
      </c>
      <c r="H153" s="1426"/>
      <c r="I153" s="1426"/>
      <c r="J153" s="1427"/>
    </row>
    <row r="154" spans="1:10" ht="15" customHeight="1">
      <c r="B154" s="45"/>
      <c r="C154" s="1421"/>
      <c r="D154" s="1421"/>
      <c r="E154" s="1421"/>
      <c r="F154" s="46"/>
      <c r="G154" s="1425"/>
      <c r="H154" s="1426"/>
      <c r="I154" s="1426"/>
      <c r="J154" s="1427"/>
    </row>
    <row r="155" spans="1:10" ht="15" customHeight="1">
      <c r="B155" s="45"/>
      <c r="C155" s="1421"/>
      <c r="D155" s="1421"/>
      <c r="E155" s="1421"/>
      <c r="F155" s="46"/>
      <c r="G155" s="1425"/>
      <c r="H155" s="1426"/>
      <c r="I155" s="1426"/>
      <c r="J155" s="1427"/>
    </row>
    <row r="156" spans="1:10" ht="15" customHeight="1">
      <c r="B156" s="45"/>
      <c r="C156" s="1421"/>
      <c r="D156" s="1421"/>
      <c r="E156" s="1421"/>
      <c r="F156" s="46"/>
      <c r="G156" s="1425"/>
      <c r="H156" s="1426"/>
      <c r="I156" s="1426"/>
      <c r="J156" s="1427"/>
    </row>
    <row r="157" spans="1:10" ht="15" customHeight="1">
      <c r="B157" s="45"/>
      <c r="C157" s="1421"/>
      <c r="D157" s="1421"/>
      <c r="E157" s="1421"/>
      <c r="F157" s="46"/>
      <c r="G157" s="1425"/>
      <c r="H157" s="1426"/>
      <c r="I157" s="1426"/>
      <c r="J157" s="1427"/>
    </row>
    <row r="158" spans="1:10" ht="15" customHeight="1">
      <c r="B158" s="45"/>
      <c r="C158" s="1421"/>
      <c r="D158" s="1421"/>
      <c r="E158" s="1421"/>
      <c r="F158" s="46"/>
      <c r="G158" s="1425"/>
      <c r="H158" s="1426"/>
      <c r="I158" s="1426"/>
      <c r="J158" s="1427"/>
    </row>
    <row r="159" spans="1:10" ht="15" customHeight="1">
      <c r="B159" s="45"/>
      <c r="C159" s="1421"/>
      <c r="D159" s="1421"/>
      <c r="E159" s="1421"/>
      <c r="F159" s="46"/>
      <c r="G159" s="1425"/>
      <c r="H159" s="1426"/>
      <c r="I159" s="1426"/>
      <c r="J159" s="1427"/>
    </row>
    <row r="160" spans="1:10" ht="15" customHeight="1">
      <c r="B160" s="45"/>
      <c r="C160" s="1421"/>
      <c r="D160" s="1421"/>
      <c r="E160" s="1421"/>
      <c r="F160" s="46"/>
      <c r="G160" s="1425"/>
      <c r="H160" s="1426"/>
      <c r="I160" s="1426"/>
      <c r="J160" s="1427"/>
    </row>
    <row r="161" spans="1:10" ht="15" customHeight="1">
      <c r="B161" s="45"/>
      <c r="C161" s="1421"/>
      <c r="D161" s="1421"/>
      <c r="E161" s="1421"/>
      <c r="F161" s="46"/>
      <c r="G161" s="1425"/>
      <c r="H161" s="1426"/>
      <c r="I161" s="1426"/>
      <c r="J161" s="1427"/>
    </row>
    <row r="162" spans="1:10" ht="15" customHeight="1">
      <c r="B162" s="45"/>
      <c r="C162" s="1421"/>
      <c r="D162" s="1421"/>
      <c r="E162" s="1421"/>
      <c r="F162" s="46"/>
      <c r="G162" s="1425"/>
      <c r="H162" s="1426"/>
      <c r="I162" s="1426"/>
      <c r="J162" s="1427"/>
    </row>
    <row r="163" spans="1:10" ht="15" customHeight="1">
      <c r="B163" s="45"/>
      <c r="C163" s="1421"/>
      <c r="D163" s="1421"/>
      <c r="E163" s="1421"/>
      <c r="F163" s="46"/>
      <c r="G163" s="1425"/>
      <c r="H163" s="1426"/>
      <c r="I163" s="1426"/>
      <c r="J163" s="1427"/>
    </row>
    <row r="164" spans="1:10" ht="15" customHeight="1">
      <c r="B164" s="45"/>
      <c r="C164" s="1421"/>
      <c r="D164" s="1421"/>
      <c r="E164" s="1421"/>
      <c r="F164" s="46"/>
      <c r="G164" s="1425"/>
      <c r="H164" s="1426"/>
      <c r="I164" s="1426"/>
      <c r="J164" s="1427"/>
    </row>
    <row r="165" spans="1:10" ht="15" customHeight="1">
      <c r="B165" s="47"/>
      <c r="C165" s="48"/>
      <c r="D165" s="48"/>
      <c r="E165" s="48"/>
      <c r="F165" s="48"/>
      <c r="G165" s="1428"/>
      <c r="H165" s="1429"/>
      <c r="I165" s="1429"/>
      <c r="J165" s="1430"/>
    </row>
    <row r="167" spans="1:10" ht="15" customHeight="1">
      <c r="B167" s="1434" t="s">
        <v>387</v>
      </c>
      <c r="C167" s="1435"/>
      <c r="D167" s="524" t="s">
        <v>385</v>
      </c>
      <c r="E167" s="1134" t="s">
        <v>386</v>
      </c>
      <c r="F167" s="1135"/>
      <c r="G167" s="1134" t="s">
        <v>452</v>
      </c>
      <c r="H167" s="1135"/>
      <c r="I167" s="1135"/>
      <c r="J167" s="1136"/>
    </row>
    <row r="168" spans="1:10" ht="15" customHeight="1">
      <c r="A168" s="10">
        <f>A150+1</f>
        <v>10</v>
      </c>
      <c r="B168" s="1436"/>
      <c r="C168" s="1437"/>
      <c r="D168" s="524" t="str">
        <f>IFERROR(VLOOKUP(A168,D調査結果表写真用,2,FALSE)&amp;VLOOKUP(A168,D調査結果表写真用,3,FALSE)&amp;"","")</f>
        <v/>
      </c>
      <c r="E168" s="1134" t="str">
        <f>IFERROR(VLOOKUP(A168,D調査結果表写真用,17,FALSE)&amp;"","")</f>
        <v/>
      </c>
      <c r="F168" s="1135"/>
      <c r="G168" s="525" t="str">
        <f>IFERROR(IF(VLOOKUP(A168,D調査結果表写真用,8,FALSE)="○","☑","☐")&amp;"","☐")</f>
        <v>☐</v>
      </c>
      <c r="H168" s="386" t="s">
        <v>450</v>
      </c>
      <c r="I168" s="525" t="str">
        <f>IFERROR(IF(VLOOKUP(A168,D調査結果表写真用,10,FALSE)="○","☑","☐")&amp;"","☐")</f>
        <v>☐</v>
      </c>
      <c r="J168" s="386" t="s">
        <v>360</v>
      </c>
    </row>
    <row r="169" spans="1:10" ht="15" customHeight="1">
      <c r="B169" s="43"/>
      <c r="C169" s="44"/>
      <c r="D169" s="44"/>
      <c r="E169" s="44"/>
      <c r="F169" s="44"/>
      <c r="G169" s="1431" t="s">
        <v>388</v>
      </c>
      <c r="H169" s="1432"/>
      <c r="I169" s="1432"/>
      <c r="J169" s="1433"/>
    </row>
    <row r="170" spans="1:10" ht="15" customHeight="1">
      <c r="B170" s="45"/>
      <c r="C170" s="1421" t="s">
        <v>744</v>
      </c>
      <c r="D170" s="1421"/>
      <c r="E170" s="1421"/>
      <c r="F170" s="46"/>
      <c r="G170" s="1422"/>
      <c r="H170" s="1423"/>
      <c r="I170" s="1423"/>
      <c r="J170" s="1424"/>
    </row>
    <row r="171" spans="1:10" ht="15" customHeight="1">
      <c r="B171" s="45"/>
      <c r="C171" s="1421"/>
      <c r="D171" s="1421"/>
      <c r="E171" s="1421"/>
      <c r="F171" s="46"/>
      <c r="G171" s="1425" t="str">
        <f>IFERROR(VLOOKUP(A168,D調査結果表写真用,12,FALSE)&amp;"","")</f>
        <v/>
      </c>
      <c r="H171" s="1426"/>
      <c r="I171" s="1426"/>
      <c r="J171" s="1427"/>
    </row>
    <row r="172" spans="1:10" ht="15" customHeight="1">
      <c r="B172" s="45"/>
      <c r="C172" s="1421"/>
      <c r="D172" s="1421"/>
      <c r="E172" s="1421"/>
      <c r="F172" s="46"/>
      <c r="G172" s="1425"/>
      <c r="H172" s="1426"/>
      <c r="I172" s="1426"/>
      <c r="J172" s="1427"/>
    </row>
    <row r="173" spans="1:10" ht="15" customHeight="1">
      <c r="B173" s="45"/>
      <c r="C173" s="1421"/>
      <c r="D173" s="1421"/>
      <c r="E173" s="1421"/>
      <c r="F173" s="46"/>
      <c r="G173" s="1425"/>
      <c r="H173" s="1426"/>
      <c r="I173" s="1426"/>
      <c r="J173" s="1427"/>
    </row>
    <row r="174" spans="1:10" ht="15" customHeight="1">
      <c r="B174" s="45"/>
      <c r="C174" s="1421"/>
      <c r="D174" s="1421"/>
      <c r="E174" s="1421"/>
      <c r="F174" s="46"/>
      <c r="G174" s="1425"/>
      <c r="H174" s="1426"/>
      <c r="I174" s="1426"/>
      <c r="J174" s="1427"/>
    </row>
    <row r="175" spans="1:10" ht="15" customHeight="1">
      <c r="B175" s="45"/>
      <c r="C175" s="1421"/>
      <c r="D175" s="1421"/>
      <c r="E175" s="1421"/>
      <c r="F175" s="46"/>
      <c r="G175" s="1425"/>
      <c r="H175" s="1426"/>
      <c r="I175" s="1426"/>
      <c r="J175" s="1427"/>
    </row>
    <row r="176" spans="1:10" ht="15" customHeight="1">
      <c r="B176" s="45"/>
      <c r="C176" s="1421"/>
      <c r="D176" s="1421"/>
      <c r="E176" s="1421"/>
      <c r="F176" s="46"/>
      <c r="G176" s="1425"/>
      <c r="H176" s="1426"/>
      <c r="I176" s="1426"/>
      <c r="J176" s="1427"/>
    </row>
    <row r="177" spans="1:10" ht="15" customHeight="1">
      <c r="B177" s="45"/>
      <c r="C177" s="1421"/>
      <c r="D177" s="1421"/>
      <c r="E177" s="1421"/>
      <c r="F177" s="46"/>
      <c r="G177" s="1425"/>
      <c r="H177" s="1426"/>
      <c r="I177" s="1426"/>
      <c r="J177" s="1427"/>
    </row>
    <row r="178" spans="1:10" ht="15" customHeight="1">
      <c r="B178" s="45"/>
      <c r="C178" s="1421"/>
      <c r="D178" s="1421"/>
      <c r="E178" s="1421"/>
      <c r="F178" s="46"/>
      <c r="G178" s="1425"/>
      <c r="H178" s="1426"/>
      <c r="I178" s="1426"/>
      <c r="J178" s="1427"/>
    </row>
    <row r="179" spans="1:10" ht="15" customHeight="1">
      <c r="B179" s="45"/>
      <c r="C179" s="1421"/>
      <c r="D179" s="1421"/>
      <c r="E179" s="1421"/>
      <c r="F179" s="46"/>
      <c r="G179" s="1425"/>
      <c r="H179" s="1426"/>
      <c r="I179" s="1426"/>
      <c r="J179" s="1427"/>
    </row>
    <row r="180" spans="1:10" ht="15" customHeight="1">
      <c r="B180" s="45"/>
      <c r="C180" s="1421"/>
      <c r="D180" s="1421"/>
      <c r="E180" s="1421"/>
      <c r="F180" s="46"/>
      <c r="G180" s="1425"/>
      <c r="H180" s="1426"/>
      <c r="I180" s="1426"/>
      <c r="J180" s="1427"/>
    </row>
    <row r="181" spans="1:10" ht="15" customHeight="1">
      <c r="B181" s="45"/>
      <c r="C181" s="1421"/>
      <c r="D181" s="1421"/>
      <c r="E181" s="1421"/>
      <c r="F181" s="46"/>
      <c r="G181" s="1425"/>
      <c r="H181" s="1426"/>
      <c r="I181" s="1426"/>
      <c r="J181" s="1427"/>
    </row>
    <row r="182" spans="1:10" ht="15" customHeight="1">
      <c r="B182" s="45"/>
      <c r="C182" s="1421"/>
      <c r="D182" s="1421"/>
      <c r="E182" s="1421"/>
      <c r="F182" s="46"/>
      <c r="G182" s="1425"/>
      <c r="H182" s="1426"/>
      <c r="I182" s="1426"/>
      <c r="J182" s="1427"/>
    </row>
    <row r="183" spans="1:10" ht="15" customHeight="1">
      <c r="B183" s="47"/>
      <c r="C183" s="48"/>
      <c r="D183" s="48"/>
      <c r="E183" s="48"/>
      <c r="F183" s="48"/>
      <c r="G183" s="1428"/>
      <c r="H183" s="1429"/>
      <c r="I183" s="1429"/>
      <c r="J183" s="1430"/>
    </row>
    <row r="185" spans="1:10" ht="15" customHeight="1">
      <c r="B185" s="1434" t="s">
        <v>387</v>
      </c>
      <c r="C185" s="1435"/>
      <c r="D185" s="524" t="s">
        <v>385</v>
      </c>
      <c r="E185" s="1134" t="s">
        <v>386</v>
      </c>
      <c r="F185" s="1135"/>
      <c r="G185" s="1134" t="s">
        <v>452</v>
      </c>
      <c r="H185" s="1135"/>
      <c r="I185" s="1135"/>
      <c r="J185" s="1136"/>
    </row>
    <row r="186" spans="1:10" ht="15" customHeight="1">
      <c r="A186" s="10">
        <f>A168+1</f>
        <v>11</v>
      </c>
      <c r="B186" s="1436"/>
      <c r="C186" s="1437"/>
      <c r="D186" s="524" t="str">
        <f>IFERROR(VLOOKUP(A186,D調査結果表写真用,2,FALSE)&amp;VLOOKUP(A186,D調査結果表写真用,3,FALSE)&amp;"","")</f>
        <v/>
      </c>
      <c r="E186" s="1134" t="str">
        <f>IFERROR(VLOOKUP(A186,D調査結果表写真用,17,FALSE)&amp;"","")</f>
        <v/>
      </c>
      <c r="F186" s="1135"/>
      <c r="G186" s="525" t="str">
        <f>IFERROR(IF(VLOOKUP(A186,D調査結果表写真用,8,FALSE)="○","☑","☐")&amp;"","☐")</f>
        <v>☐</v>
      </c>
      <c r="H186" s="386" t="s">
        <v>450</v>
      </c>
      <c r="I186" s="525" t="str">
        <f>IFERROR(IF(VLOOKUP(A186,D調査結果表写真用,10,FALSE)="○","☑","☐")&amp;"","☐")</f>
        <v>☐</v>
      </c>
      <c r="J186" s="386" t="s">
        <v>360</v>
      </c>
    </row>
    <row r="187" spans="1:10" ht="15" customHeight="1">
      <c r="B187" s="43"/>
      <c r="C187" s="44"/>
      <c r="D187" s="44"/>
      <c r="E187" s="44"/>
      <c r="F187" s="44"/>
      <c r="G187" s="1431" t="s">
        <v>388</v>
      </c>
      <c r="H187" s="1432"/>
      <c r="I187" s="1432"/>
      <c r="J187" s="1433"/>
    </row>
    <row r="188" spans="1:10" ht="15" customHeight="1">
      <c r="B188" s="45"/>
      <c r="C188" s="1421" t="s">
        <v>744</v>
      </c>
      <c r="D188" s="1421"/>
      <c r="E188" s="1421"/>
      <c r="F188" s="46"/>
      <c r="G188" s="1422"/>
      <c r="H188" s="1423"/>
      <c r="I188" s="1423"/>
      <c r="J188" s="1424"/>
    </row>
    <row r="189" spans="1:10" ht="15" customHeight="1">
      <c r="B189" s="45"/>
      <c r="C189" s="1421"/>
      <c r="D189" s="1421"/>
      <c r="E189" s="1421"/>
      <c r="F189" s="46"/>
      <c r="G189" s="1425" t="str">
        <f>IFERROR(VLOOKUP(A186,D調査結果表写真用,12,FALSE)&amp;"","")</f>
        <v/>
      </c>
      <c r="H189" s="1426"/>
      <c r="I189" s="1426"/>
      <c r="J189" s="1427"/>
    </row>
    <row r="190" spans="1:10" ht="15" customHeight="1">
      <c r="B190" s="45"/>
      <c r="C190" s="1421"/>
      <c r="D190" s="1421"/>
      <c r="E190" s="1421"/>
      <c r="F190" s="46"/>
      <c r="G190" s="1425"/>
      <c r="H190" s="1426"/>
      <c r="I190" s="1426"/>
      <c r="J190" s="1427"/>
    </row>
    <row r="191" spans="1:10" ht="15" customHeight="1">
      <c r="B191" s="45"/>
      <c r="C191" s="1421"/>
      <c r="D191" s="1421"/>
      <c r="E191" s="1421"/>
      <c r="F191" s="46"/>
      <c r="G191" s="1425"/>
      <c r="H191" s="1426"/>
      <c r="I191" s="1426"/>
      <c r="J191" s="1427"/>
    </row>
    <row r="192" spans="1:10" ht="15" customHeight="1">
      <c r="B192" s="45"/>
      <c r="C192" s="1421"/>
      <c r="D192" s="1421"/>
      <c r="E192" s="1421"/>
      <c r="F192" s="46"/>
      <c r="G192" s="1425"/>
      <c r="H192" s="1426"/>
      <c r="I192" s="1426"/>
      <c r="J192" s="1427"/>
    </row>
    <row r="193" spans="1:10" ht="15" customHeight="1">
      <c r="B193" s="45"/>
      <c r="C193" s="1421"/>
      <c r="D193" s="1421"/>
      <c r="E193" s="1421"/>
      <c r="F193" s="46"/>
      <c r="G193" s="1425"/>
      <c r="H193" s="1426"/>
      <c r="I193" s="1426"/>
      <c r="J193" s="1427"/>
    </row>
    <row r="194" spans="1:10" ht="15" customHeight="1">
      <c r="B194" s="45"/>
      <c r="C194" s="1421"/>
      <c r="D194" s="1421"/>
      <c r="E194" s="1421"/>
      <c r="F194" s="46"/>
      <c r="G194" s="1425"/>
      <c r="H194" s="1426"/>
      <c r="I194" s="1426"/>
      <c r="J194" s="1427"/>
    </row>
    <row r="195" spans="1:10" ht="15" customHeight="1">
      <c r="B195" s="45"/>
      <c r="C195" s="1421"/>
      <c r="D195" s="1421"/>
      <c r="E195" s="1421"/>
      <c r="F195" s="46"/>
      <c r="G195" s="1425"/>
      <c r="H195" s="1426"/>
      <c r="I195" s="1426"/>
      <c r="J195" s="1427"/>
    </row>
    <row r="196" spans="1:10" ht="15" customHeight="1">
      <c r="B196" s="45"/>
      <c r="C196" s="1421"/>
      <c r="D196" s="1421"/>
      <c r="E196" s="1421"/>
      <c r="F196" s="46"/>
      <c r="G196" s="1425"/>
      <c r="H196" s="1426"/>
      <c r="I196" s="1426"/>
      <c r="J196" s="1427"/>
    </row>
    <row r="197" spans="1:10" ht="15" customHeight="1">
      <c r="B197" s="45"/>
      <c r="C197" s="1421"/>
      <c r="D197" s="1421"/>
      <c r="E197" s="1421"/>
      <c r="F197" s="46"/>
      <c r="G197" s="1425"/>
      <c r="H197" s="1426"/>
      <c r="I197" s="1426"/>
      <c r="J197" s="1427"/>
    </row>
    <row r="198" spans="1:10" ht="15" customHeight="1">
      <c r="B198" s="45"/>
      <c r="C198" s="1421"/>
      <c r="D198" s="1421"/>
      <c r="E198" s="1421"/>
      <c r="F198" s="46"/>
      <c r="G198" s="1425"/>
      <c r="H198" s="1426"/>
      <c r="I198" s="1426"/>
      <c r="J198" s="1427"/>
    </row>
    <row r="199" spans="1:10" ht="15" customHeight="1">
      <c r="B199" s="45"/>
      <c r="C199" s="1421"/>
      <c r="D199" s="1421"/>
      <c r="E199" s="1421"/>
      <c r="F199" s="46"/>
      <c r="G199" s="1425"/>
      <c r="H199" s="1426"/>
      <c r="I199" s="1426"/>
      <c r="J199" s="1427"/>
    </row>
    <row r="200" spans="1:10" ht="15" customHeight="1">
      <c r="B200" s="45"/>
      <c r="C200" s="1421"/>
      <c r="D200" s="1421"/>
      <c r="E200" s="1421"/>
      <c r="F200" s="46"/>
      <c r="G200" s="1425"/>
      <c r="H200" s="1426"/>
      <c r="I200" s="1426"/>
      <c r="J200" s="1427"/>
    </row>
    <row r="201" spans="1:10" ht="15" customHeight="1">
      <c r="B201" s="47"/>
      <c r="C201" s="48"/>
      <c r="D201" s="48"/>
      <c r="E201" s="48"/>
      <c r="F201" s="48"/>
      <c r="G201" s="1428"/>
      <c r="H201" s="1429"/>
      <c r="I201" s="1429"/>
      <c r="J201" s="1430"/>
    </row>
    <row r="203" spans="1:10" ht="15" customHeight="1">
      <c r="B203" s="1434" t="s">
        <v>387</v>
      </c>
      <c r="C203" s="1435"/>
      <c r="D203" s="524" t="s">
        <v>385</v>
      </c>
      <c r="E203" s="1134" t="s">
        <v>386</v>
      </c>
      <c r="F203" s="1135"/>
      <c r="G203" s="1134" t="s">
        <v>452</v>
      </c>
      <c r="H203" s="1135"/>
      <c r="I203" s="1135"/>
      <c r="J203" s="1136"/>
    </row>
    <row r="204" spans="1:10" ht="15" customHeight="1">
      <c r="A204" s="10">
        <f>A186+1</f>
        <v>12</v>
      </c>
      <c r="B204" s="1436"/>
      <c r="C204" s="1437"/>
      <c r="D204" s="524" t="str">
        <f>IFERROR(VLOOKUP(A204,D調査結果表写真用,2,FALSE)&amp;VLOOKUP(A204,D調査結果表写真用,3,FALSE)&amp;"","")</f>
        <v/>
      </c>
      <c r="E204" s="1134" t="str">
        <f>IFERROR(VLOOKUP(A204,D調査結果表写真用,17,FALSE)&amp;"","")</f>
        <v/>
      </c>
      <c r="F204" s="1135"/>
      <c r="G204" s="525" t="str">
        <f>IFERROR(IF(VLOOKUP(A204,D調査結果表写真用,8,FALSE)="○","☑","☐")&amp;"","☐")</f>
        <v>☐</v>
      </c>
      <c r="H204" s="386" t="s">
        <v>450</v>
      </c>
      <c r="I204" s="525" t="str">
        <f>IFERROR(IF(VLOOKUP(A204,D調査結果表写真用,10,FALSE)="○","☑","☐")&amp;"","☐")</f>
        <v>☐</v>
      </c>
      <c r="J204" s="386" t="s">
        <v>360</v>
      </c>
    </row>
    <row r="205" spans="1:10" ht="15" customHeight="1">
      <c r="B205" s="43"/>
      <c r="C205" s="44"/>
      <c r="D205" s="44"/>
      <c r="E205" s="44"/>
      <c r="F205" s="44"/>
      <c r="G205" s="1431" t="s">
        <v>388</v>
      </c>
      <c r="H205" s="1432"/>
      <c r="I205" s="1432"/>
      <c r="J205" s="1433"/>
    </row>
    <row r="206" spans="1:10" ht="15" customHeight="1">
      <c r="B206" s="45"/>
      <c r="C206" s="1421" t="s">
        <v>744</v>
      </c>
      <c r="D206" s="1421"/>
      <c r="E206" s="1421"/>
      <c r="F206" s="46"/>
      <c r="G206" s="1422"/>
      <c r="H206" s="1423"/>
      <c r="I206" s="1423"/>
      <c r="J206" s="1424"/>
    </row>
    <row r="207" spans="1:10" ht="15" customHeight="1">
      <c r="B207" s="45"/>
      <c r="C207" s="1421"/>
      <c r="D207" s="1421"/>
      <c r="E207" s="1421"/>
      <c r="F207" s="46"/>
      <c r="G207" s="1425" t="str">
        <f>IFERROR(VLOOKUP(A204,D調査結果表写真用,12,FALSE)&amp;"","")</f>
        <v/>
      </c>
      <c r="H207" s="1426"/>
      <c r="I207" s="1426"/>
      <c r="J207" s="1427"/>
    </row>
    <row r="208" spans="1:10" ht="15" customHeight="1">
      <c r="B208" s="45"/>
      <c r="C208" s="1421"/>
      <c r="D208" s="1421"/>
      <c r="E208" s="1421"/>
      <c r="F208" s="46"/>
      <c r="G208" s="1425"/>
      <c r="H208" s="1426"/>
      <c r="I208" s="1426"/>
      <c r="J208" s="1427"/>
    </row>
    <row r="209" spans="1:10" ht="15" customHeight="1">
      <c r="B209" s="45"/>
      <c r="C209" s="1421"/>
      <c r="D209" s="1421"/>
      <c r="E209" s="1421"/>
      <c r="F209" s="46"/>
      <c r="G209" s="1425"/>
      <c r="H209" s="1426"/>
      <c r="I209" s="1426"/>
      <c r="J209" s="1427"/>
    </row>
    <row r="210" spans="1:10" ht="15" customHeight="1">
      <c r="B210" s="45"/>
      <c r="C210" s="1421"/>
      <c r="D210" s="1421"/>
      <c r="E210" s="1421"/>
      <c r="F210" s="46"/>
      <c r="G210" s="1425"/>
      <c r="H210" s="1426"/>
      <c r="I210" s="1426"/>
      <c r="J210" s="1427"/>
    </row>
    <row r="211" spans="1:10" ht="15" customHeight="1">
      <c r="B211" s="45"/>
      <c r="C211" s="1421"/>
      <c r="D211" s="1421"/>
      <c r="E211" s="1421"/>
      <c r="F211" s="46"/>
      <c r="G211" s="1425"/>
      <c r="H211" s="1426"/>
      <c r="I211" s="1426"/>
      <c r="J211" s="1427"/>
    </row>
    <row r="212" spans="1:10" ht="15" customHeight="1">
      <c r="B212" s="45"/>
      <c r="C212" s="1421"/>
      <c r="D212" s="1421"/>
      <c r="E212" s="1421"/>
      <c r="F212" s="46"/>
      <c r="G212" s="1425"/>
      <c r="H212" s="1426"/>
      <c r="I212" s="1426"/>
      <c r="J212" s="1427"/>
    </row>
    <row r="213" spans="1:10" ht="15" customHeight="1">
      <c r="B213" s="45"/>
      <c r="C213" s="1421"/>
      <c r="D213" s="1421"/>
      <c r="E213" s="1421"/>
      <c r="F213" s="46"/>
      <c r="G213" s="1425"/>
      <c r="H213" s="1426"/>
      <c r="I213" s="1426"/>
      <c r="J213" s="1427"/>
    </row>
    <row r="214" spans="1:10" ht="15" customHeight="1">
      <c r="B214" s="45"/>
      <c r="C214" s="1421"/>
      <c r="D214" s="1421"/>
      <c r="E214" s="1421"/>
      <c r="F214" s="46"/>
      <c r="G214" s="1425"/>
      <c r="H214" s="1426"/>
      <c r="I214" s="1426"/>
      <c r="J214" s="1427"/>
    </row>
    <row r="215" spans="1:10" ht="15" customHeight="1">
      <c r="B215" s="45"/>
      <c r="C215" s="1421"/>
      <c r="D215" s="1421"/>
      <c r="E215" s="1421"/>
      <c r="F215" s="46"/>
      <c r="G215" s="1425"/>
      <c r="H215" s="1426"/>
      <c r="I215" s="1426"/>
      <c r="J215" s="1427"/>
    </row>
    <row r="216" spans="1:10" ht="15" customHeight="1">
      <c r="B216" s="45"/>
      <c r="C216" s="1421"/>
      <c r="D216" s="1421"/>
      <c r="E216" s="1421"/>
      <c r="F216" s="46"/>
      <c r="G216" s="1425"/>
      <c r="H216" s="1426"/>
      <c r="I216" s="1426"/>
      <c r="J216" s="1427"/>
    </row>
    <row r="217" spans="1:10" ht="15" customHeight="1">
      <c r="B217" s="45"/>
      <c r="C217" s="1421"/>
      <c r="D217" s="1421"/>
      <c r="E217" s="1421"/>
      <c r="F217" s="46"/>
      <c r="G217" s="1425"/>
      <c r="H217" s="1426"/>
      <c r="I217" s="1426"/>
      <c r="J217" s="1427"/>
    </row>
    <row r="218" spans="1:10" ht="15" customHeight="1">
      <c r="B218" s="45"/>
      <c r="C218" s="1421"/>
      <c r="D218" s="1421"/>
      <c r="E218" s="1421"/>
      <c r="F218" s="46"/>
      <c r="G218" s="1425"/>
      <c r="H218" s="1426"/>
      <c r="I218" s="1426"/>
      <c r="J218" s="1427"/>
    </row>
    <row r="219" spans="1:10" ht="15" customHeight="1">
      <c r="B219" s="47"/>
      <c r="C219" s="48"/>
      <c r="D219" s="48"/>
      <c r="E219" s="48"/>
      <c r="F219" s="48"/>
      <c r="G219" s="1428"/>
      <c r="H219" s="1429"/>
      <c r="I219" s="1429"/>
      <c r="J219" s="1430"/>
    </row>
    <row r="221" spans="1:10" ht="15" customHeight="1">
      <c r="B221" s="1434" t="s">
        <v>387</v>
      </c>
      <c r="C221" s="1435"/>
      <c r="D221" s="524" t="s">
        <v>385</v>
      </c>
      <c r="E221" s="1134" t="s">
        <v>386</v>
      </c>
      <c r="F221" s="1135"/>
      <c r="G221" s="1134" t="s">
        <v>452</v>
      </c>
      <c r="H221" s="1135"/>
      <c r="I221" s="1135"/>
      <c r="J221" s="1136"/>
    </row>
    <row r="222" spans="1:10" ht="15" customHeight="1">
      <c r="A222" s="10">
        <f>A204+1</f>
        <v>13</v>
      </c>
      <c r="B222" s="1436"/>
      <c r="C222" s="1437"/>
      <c r="D222" s="524" t="str">
        <f>IFERROR(VLOOKUP(A222,D調査結果表写真用,2,FALSE)&amp;VLOOKUP(A222,D調査結果表写真用,3,FALSE)&amp;"","")</f>
        <v/>
      </c>
      <c r="E222" s="1134" t="str">
        <f>IFERROR(VLOOKUP(A222,D調査結果表写真用,17,FALSE)&amp;"","")</f>
        <v/>
      </c>
      <c r="F222" s="1135"/>
      <c r="G222" s="525" t="str">
        <f>IFERROR(IF(VLOOKUP(A222,D調査結果表写真用,8,FALSE)="○","☑","☐")&amp;"","☐")</f>
        <v>☐</v>
      </c>
      <c r="H222" s="386" t="s">
        <v>450</v>
      </c>
      <c r="I222" s="525" t="str">
        <f>IFERROR(IF(VLOOKUP(A222,D調査結果表写真用,10,FALSE)="○","☑","☐")&amp;"","☐")</f>
        <v>☐</v>
      </c>
      <c r="J222" s="386" t="s">
        <v>360</v>
      </c>
    </row>
    <row r="223" spans="1:10" ht="15" customHeight="1">
      <c r="B223" s="43"/>
      <c r="C223" s="44"/>
      <c r="D223" s="44"/>
      <c r="E223" s="44"/>
      <c r="F223" s="44"/>
      <c r="G223" s="1431" t="s">
        <v>388</v>
      </c>
      <c r="H223" s="1432"/>
      <c r="I223" s="1432"/>
      <c r="J223" s="1433"/>
    </row>
    <row r="224" spans="1:10" ht="15" customHeight="1">
      <c r="B224" s="45"/>
      <c r="C224" s="1421" t="s">
        <v>744</v>
      </c>
      <c r="D224" s="1421"/>
      <c r="E224" s="1421"/>
      <c r="F224" s="46"/>
      <c r="G224" s="1422"/>
      <c r="H224" s="1423"/>
      <c r="I224" s="1423"/>
      <c r="J224" s="1424"/>
    </row>
    <row r="225" spans="1:10" ht="15" customHeight="1">
      <c r="B225" s="45"/>
      <c r="C225" s="1421"/>
      <c r="D225" s="1421"/>
      <c r="E225" s="1421"/>
      <c r="F225" s="46"/>
      <c r="G225" s="1425" t="str">
        <f>IFERROR(VLOOKUP(A222,D調査結果表写真用,12,FALSE)&amp;"","")</f>
        <v/>
      </c>
      <c r="H225" s="1426"/>
      <c r="I225" s="1426"/>
      <c r="J225" s="1427"/>
    </row>
    <row r="226" spans="1:10" ht="15" customHeight="1">
      <c r="B226" s="45"/>
      <c r="C226" s="1421"/>
      <c r="D226" s="1421"/>
      <c r="E226" s="1421"/>
      <c r="F226" s="46"/>
      <c r="G226" s="1425"/>
      <c r="H226" s="1426"/>
      <c r="I226" s="1426"/>
      <c r="J226" s="1427"/>
    </row>
    <row r="227" spans="1:10" ht="15" customHeight="1">
      <c r="B227" s="45"/>
      <c r="C227" s="1421"/>
      <c r="D227" s="1421"/>
      <c r="E227" s="1421"/>
      <c r="F227" s="46"/>
      <c r="G227" s="1425"/>
      <c r="H227" s="1426"/>
      <c r="I227" s="1426"/>
      <c r="J227" s="1427"/>
    </row>
    <row r="228" spans="1:10" ht="15" customHeight="1">
      <c r="B228" s="45"/>
      <c r="C228" s="1421"/>
      <c r="D228" s="1421"/>
      <c r="E228" s="1421"/>
      <c r="F228" s="46"/>
      <c r="G228" s="1425"/>
      <c r="H228" s="1426"/>
      <c r="I228" s="1426"/>
      <c r="J228" s="1427"/>
    </row>
    <row r="229" spans="1:10" ht="15" customHeight="1">
      <c r="B229" s="45"/>
      <c r="C229" s="1421"/>
      <c r="D229" s="1421"/>
      <c r="E229" s="1421"/>
      <c r="F229" s="46"/>
      <c r="G229" s="1425"/>
      <c r="H229" s="1426"/>
      <c r="I229" s="1426"/>
      <c r="J229" s="1427"/>
    </row>
    <row r="230" spans="1:10" ht="15" customHeight="1">
      <c r="B230" s="45"/>
      <c r="C230" s="1421"/>
      <c r="D230" s="1421"/>
      <c r="E230" s="1421"/>
      <c r="F230" s="46"/>
      <c r="G230" s="1425"/>
      <c r="H230" s="1426"/>
      <c r="I230" s="1426"/>
      <c r="J230" s="1427"/>
    </row>
    <row r="231" spans="1:10" ht="15" customHeight="1">
      <c r="B231" s="45"/>
      <c r="C231" s="1421"/>
      <c r="D231" s="1421"/>
      <c r="E231" s="1421"/>
      <c r="F231" s="46"/>
      <c r="G231" s="1425"/>
      <c r="H231" s="1426"/>
      <c r="I231" s="1426"/>
      <c r="J231" s="1427"/>
    </row>
    <row r="232" spans="1:10" ht="15" customHeight="1">
      <c r="B232" s="45"/>
      <c r="C232" s="1421"/>
      <c r="D232" s="1421"/>
      <c r="E232" s="1421"/>
      <c r="F232" s="46"/>
      <c r="G232" s="1425"/>
      <c r="H232" s="1426"/>
      <c r="I232" s="1426"/>
      <c r="J232" s="1427"/>
    </row>
    <row r="233" spans="1:10" ht="15" customHeight="1">
      <c r="B233" s="45"/>
      <c r="C233" s="1421"/>
      <c r="D233" s="1421"/>
      <c r="E233" s="1421"/>
      <c r="F233" s="46"/>
      <c r="G233" s="1425"/>
      <c r="H233" s="1426"/>
      <c r="I233" s="1426"/>
      <c r="J233" s="1427"/>
    </row>
    <row r="234" spans="1:10" ht="15" customHeight="1">
      <c r="B234" s="45"/>
      <c r="C234" s="1421"/>
      <c r="D234" s="1421"/>
      <c r="E234" s="1421"/>
      <c r="F234" s="46"/>
      <c r="G234" s="1425"/>
      <c r="H234" s="1426"/>
      <c r="I234" s="1426"/>
      <c r="J234" s="1427"/>
    </row>
    <row r="235" spans="1:10" ht="15" customHeight="1">
      <c r="B235" s="45"/>
      <c r="C235" s="1421"/>
      <c r="D235" s="1421"/>
      <c r="E235" s="1421"/>
      <c r="F235" s="46"/>
      <c r="G235" s="1425"/>
      <c r="H235" s="1426"/>
      <c r="I235" s="1426"/>
      <c r="J235" s="1427"/>
    </row>
    <row r="236" spans="1:10" ht="15" customHeight="1">
      <c r="B236" s="45"/>
      <c r="C236" s="1421"/>
      <c r="D236" s="1421"/>
      <c r="E236" s="1421"/>
      <c r="F236" s="46"/>
      <c r="G236" s="1425"/>
      <c r="H236" s="1426"/>
      <c r="I236" s="1426"/>
      <c r="J236" s="1427"/>
    </row>
    <row r="237" spans="1:10" ht="15" customHeight="1">
      <c r="B237" s="47"/>
      <c r="C237" s="48"/>
      <c r="D237" s="48"/>
      <c r="E237" s="48"/>
      <c r="F237" s="48"/>
      <c r="G237" s="1428"/>
      <c r="H237" s="1429"/>
      <c r="I237" s="1429"/>
      <c r="J237" s="1430"/>
    </row>
    <row r="239" spans="1:10" ht="15" customHeight="1">
      <c r="B239" s="1434" t="s">
        <v>387</v>
      </c>
      <c r="C239" s="1435"/>
      <c r="D239" s="524" t="s">
        <v>385</v>
      </c>
      <c r="E239" s="1134" t="s">
        <v>386</v>
      </c>
      <c r="F239" s="1135"/>
      <c r="G239" s="1134" t="s">
        <v>452</v>
      </c>
      <c r="H239" s="1135"/>
      <c r="I239" s="1135"/>
      <c r="J239" s="1136"/>
    </row>
    <row r="240" spans="1:10" ht="15" customHeight="1">
      <c r="A240" s="10">
        <f>A222+1</f>
        <v>14</v>
      </c>
      <c r="B240" s="1436"/>
      <c r="C240" s="1437"/>
      <c r="D240" s="524" t="str">
        <f>IFERROR(VLOOKUP(A240,D調査結果表写真用,2,FALSE)&amp;VLOOKUP(A240,D調査結果表写真用,3,FALSE)&amp;"","")</f>
        <v/>
      </c>
      <c r="E240" s="1134" t="str">
        <f>IFERROR(VLOOKUP(A240,D調査結果表写真用,17,FALSE)&amp;"","")</f>
        <v/>
      </c>
      <c r="F240" s="1135"/>
      <c r="G240" s="525" t="str">
        <f>IFERROR(IF(VLOOKUP(A240,D調査結果表写真用,8,FALSE)="○","☑","☐")&amp;"","☐")</f>
        <v>☐</v>
      </c>
      <c r="H240" s="386" t="s">
        <v>450</v>
      </c>
      <c r="I240" s="525" t="str">
        <f>IFERROR(IF(VLOOKUP(A240,D調査結果表写真用,10,FALSE)="○","☑","☐")&amp;"","☐")</f>
        <v>☐</v>
      </c>
      <c r="J240" s="386" t="s">
        <v>360</v>
      </c>
    </row>
    <row r="241" spans="2:10" ht="15" customHeight="1">
      <c r="B241" s="43"/>
      <c r="C241" s="44"/>
      <c r="D241" s="44"/>
      <c r="E241" s="44"/>
      <c r="F241" s="44"/>
      <c r="G241" s="1431" t="s">
        <v>388</v>
      </c>
      <c r="H241" s="1432"/>
      <c r="I241" s="1432"/>
      <c r="J241" s="1433"/>
    </row>
    <row r="242" spans="2:10" ht="15" customHeight="1">
      <c r="B242" s="45"/>
      <c r="C242" s="1421" t="s">
        <v>744</v>
      </c>
      <c r="D242" s="1421"/>
      <c r="E242" s="1421"/>
      <c r="F242" s="46"/>
      <c r="G242" s="1422"/>
      <c r="H242" s="1423"/>
      <c r="I242" s="1423"/>
      <c r="J242" s="1424"/>
    </row>
    <row r="243" spans="2:10" ht="15" customHeight="1">
      <c r="B243" s="45"/>
      <c r="C243" s="1421"/>
      <c r="D243" s="1421"/>
      <c r="E243" s="1421"/>
      <c r="F243" s="46"/>
      <c r="G243" s="1425" t="str">
        <f>IFERROR(VLOOKUP(A240,D調査結果表写真用,12,FALSE)&amp;"","")</f>
        <v/>
      </c>
      <c r="H243" s="1426"/>
      <c r="I243" s="1426"/>
      <c r="J243" s="1427"/>
    </row>
    <row r="244" spans="2:10" ht="15" customHeight="1">
      <c r="B244" s="45"/>
      <c r="C244" s="1421"/>
      <c r="D244" s="1421"/>
      <c r="E244" s="1421"/>
      <c r="F244" s="46"/>
      <c r="G244" s="1425"/>
      <c r="H244" s="1426"/>
      <c r="I244" s="1426"/>
      <c r="J244" s="1427"/>
    </row>
    <row r="245" spans="2:10" ht="15" customHeight="1">
      <c r="B245" s="45"/>
      <c r="C245" s="1421"/>
      <c r="D245" s="1421"/>
      <c r="E245" s="1421"/>
      <c r="F245" s="46"/>
      <c r="G245" s="1425"/>
      <c r="H245" s="1426"/>
      <c r="I245" s="1426"/>
      <c r="J245" s="1427"/>
    </row>
    <row r="246" spans="2:10" ht="15" customHeight="1">
      <c r="B246" s="45"/>
      <c r="C246" s="1421"/>
      <c r="D246" s="1421"/>
      <c r="E246" s="1421"/>
      <c r="F246" s="46"/>
      <c r="G246" s="1425"/>
      <c r="H246" s="1426"/>
      <c r="I246" s="1426"/>
      <c r="J246" s="1427"/>
    </row>
    <row r="247" spans="2:10" ht="15" customHeight="1">
      <c r="B247" s="45"/>
      <c r="C247" s="1421"/>
      <c r="D247" s="1421"/>
      <c r="E247" s="1421"/>
      <c r="F247" s="46"/>
      <c r="G247" s="1425"/>
      <c r="H247" s="1426"/>
      <c r="I247" s="1426"/>
      <c r="J247" s="1427"/>
    </row>
    <row r="248" spans="2:10" ht="15" customHeight="1">
      <c r="B248" s="45"/>
      <c r="C248" s="1421"/>
      <c r="D248" s="1421"/>
      <c r="E248" s="1421"/>
      <c r="F248" s="46"/>
      <c r="G248" s="1425"/>
      <c r="H248" s="1426"/>
      <c r="I248" s="1426"/>
      <c r="J248" s="1427"/>
    </row>
    <row r="249" spans="2:10" ht="15" customHeight="1">
      <c r="B249" s="45"/>
      <c r="C249" s="1421"/>
      <c r="D249" s="1421"/>
      <c r="E249" s="1421"/>
      <c r="F249" s="46"/>
      <c r="G249" s="1425"/>
      <c r="H249" s="1426"/>
      <c r="I249" s="1426"/>
      <c r="J249" s="1427"/>
    </row>
    <row r="250" spans="2:10" ht="15" customHeight="1">
      <c r="B250" s="45"/>
      <c r="C250" s="1421"/>
      <c r="D250" s="1421"/>
      <c r="E250" s="1421"/>
      <c r="F250" s="46"/>
      <c r="G250" s="1425"/>
      <c r="H250" s="1426"/>
      <c r="I250" s="1426"/>
      <c r="J250" s="1427"/>
    </row>
    <row r="251" spans="2:10" ht="15" customHeight="1">
      <c r="B251" s="45"/>
      <c r="C251" s="1421"/>
      <c r="D251" s="1421"/>
      <c r="E251" s="1421"/>
      <c r="F251" s="46"/>
      <c r="G251" s="1425"/>
      <c r="H251" s="1426"/>
      <c r="I251" s="1426"/>
      <c r="J251" s="1427"/>
    </row>
    <row r="252" spans="2:10" ht="15" customHeight="1">
      <c r="B252" s="45"/>
      <c r="C252" s="1421"/>
      <c r="D252" s="1421"/>
      <c r="E252" s="1421"/>
      <c r="F252" s="46"/>
      <c r="G252" s="1425"/>
      <c r="H252" s="1426"/>
      <c r="I252" s="1426"/>
      <c r="J252" s="1427"/>
    </row>
    <row r="253" spans="2:10" ht="15" customHeight="1">
      <c r="B253" s="45"/>
      <c r="C253" s="1421"/>
      <c r="D253" s="1421"/>
      <c r="E253" s="1421"/>
      <c r="F253" s="46"/>
      <c r="G253" s="1425"/>
      <c r="H253" s="1426"/>
      <c r="I253" s="1426"/>
      <c r="J253" s="1427"/>
    </row>
    <row r="254" spans="2:10" ht="15" customHeight="1">
      <c r="B254" s="45"/>
      <c r="C254" s="1421"/>
      <c r="D254" s="1421"/>
      <c r="E254" s="1421"/>
      <c r="F254" s="46"/>
      <c r="G254" s="1425"/>
      <c r="H254" s="1426"/>
      <c r="I254" s="1426"/>
      <c r="J254" s="1427"/>
    </row>
    <row r="255" spans="2:10" ht="15" customHeight="1">
      <c r="B255" s="47"/>
      <c r="C255" s="48"/>
      <c r="D255" s="48"/>
      <c r="E255" s="48"/>
      <c r="F255" s="48"/>
      <c r="G255" s="1428"/>
      <c r="H255" s="1429"/>
      <c r="I255" s="1429"/>
      <c r="J255" s="1430"/>
    </row>
    <row r="257" spans="1:10" ht="15" customHeight="1">
      <c r="B257" s="1434" t="s">
        <v>387</v>
      </c>
      <c r="C257" s="1435"/>
      <c r="D257" s="524" t="s">
        <v>385</v>
      </c>
      <c r="E257" s="1134" t="s">
        <v>386</v>
      </c>
      <c r="F257" s="1135"/>
      <c r="G257" s="1134" t="s">
        <v>452</v>
      </c>
      <c r="H257" s="1135"/>
      <c r="I257" s="1135"/>
      <c r="J257" s="1136"/>
    </row>
    <row r="258" spans="1:10" ht="15" customHeight="1">
      <c r="A258" s="10">
        <f>A240+1</f>
        <v>15</v>
      </c>
      <c r="B258" s="1436"/>
      <c r="C258" s="1437"/>
      <c r="D258" s="524" t="str">
        <f>IFERROR(VLOOKUP(A258,D調査結果表写真用,2,FALSE)&amp;VLOOKUP(A258,D調査結果表写真用,3,FALSE)&amp;"","")</f>
        <v/>
      </c>
      <c r="E258" s="1134" t="str">
        <f>IFERROR(VLOOKUP(A258,D調査結果表写真用,17,FALSE)&amp;"","")</f>
        <v/>
      </c>
      <c r="F258" s="1135"/>
      <c r="G258" s="525" t="str">
        <f>IFERROR(IF(VLOOKUP(A258,D調査結果表写真用,8,FALSE)="○","☑","☐")&amp;"","☐")</f>
        <v>☐</v>
      </c>
      <c r="H258" s="386" t="s">
        <v>450</v>
      </c>
      <c r="I258" s="525" t="str">
        <f>IFERROR(IF(VLOOKUP(A258,D調査結果表写真用,10,FALSE)="○","☑","☐")&amp;"","☐")</f>
        <v>☐</v>
      </c>
      <c r="J258" s="386" t="s">
        <v>360</v>
      </c>
    </row>
    <row r="259" spans="1:10" ht="15" customHeight="1">
      <c r="B259" s="43"/>
      <c r="C259" s="44"/>
      <c r="D259" s="44"/>
      <c r="E259" s="44"/>
      <c r="F259" s="44"/>
      <c r="G259" s="1431" t="s">
        <v>388</v>
      </c>
      <c r="H259" s="1432"/>
      <c r="I259" s="1432"/>
      <c r="J259" s="1433"/>
    </row>
    <row r="260" spans="1:10" ht="15" customHeight="1">
      <c r="B260" s="45"/>
      <c r="C260" s="1421" t="s">
        <v>744</v>
      </c>
      <c r="D260" s="1421"/>
      <c r="E260" s="1421"/>
      <c r="F260" s="46"/>
      <c r="G260" s="1422"/>
      <c r="H260" s="1423"/>
      <c r="I260" s="1423"/>
      <c r="J260" s="1424"/>
    </row>
    <row r="261" spans="1:10" ht="15" customHeight="1">
      <c r="B261" s="45"/>
      <c r="C261" s="1421"/>
      <c r="D261" s="1421"/>
      <c r="E261" s="1421"/>
      <c r="F261" s="46"/>
      <c r="G261" s="1425" t="str">
        <f>IFERROR(VLOOKUP(A258,D調査結果表写真用,12,FALSE)&amp;"","")</f>
        <v/>
      </c>
      <c r="H261" s="1426"/>
      <c r="I261" s="1426"/>
      <c r="J261" s="1427"/>
    </row>
    <row r="262" spans="1:10" ht="15" customHeight="1">
      <c r="B262" s="45"/>
      <c r="C262" s="1421"/>
      <c r="D262" s="1421"/>
      <c r="E262" s="1421"/>
      <c r="F262" s="46"/>
      <c r="G262" s="1425"/>
      <c r="H262" s="1426"/>
      <c r="I262" s="1426"/>
      <c r="J262" s="1427"/>
    </row>
    <row r="263" spans="1:10" ht="15" customHeight="1">
      <c r="B263" s="45"/>
      <c r="C263" s="1421"/>
      <c r="D263" s="1421"/>
      <c r="E263" s="1421"/>
      <c r="F263" s="46"/>
      <c r="G263" s="1425"/>
      <c r="H263" s="1426"/>
      <c r="I263" s="1426"/>
      <c r="J263" s="1427"/>
    </row>
    <row r="264" spans="1:10" ht="15" customHeight="1">
      <c r="B264" s="45"/>
      <c r="C264" s="1421"/>
      <c r="D264" s="1421"/>
      <c r="E264" s="1421"/>
      <c r="F264" s="46"/>
      <c r="G264" s="1425"/>
      <c r="H264" s="1426"/>
      <c r="I264" s="1426"/>
      <c r="J264" s="1427"/>
    </row>
    <row r="265" spans="1:10" ht="15" customHeight="1">
      <c r="B265" s="45"/>
      <c r="C265" s="1421"/>
      <c r="D265" s="1421"/>
      <c r="E265" s="1421"/>
      <c r="F265" s="46"/>
      <c r="G265" s="1425"/>
      <c r="H265" s="1426"/>
      <c r="I265" s="1426"/>
      <c r="J265" s="1427"/>
    </row>
    <row r="266" spans="1:10" ht="15" customHeight="1">
      <c r="B266" s="45"/>
      <c r="C266" s="1421"/>
      <c r="D266" s="1421"/>
      <c r="E266" s="1421"/>
      <c r="F266" s="46"/>
      <c r="G266" s="1425"/>
      <c r="H266" s="1426"/>
      <c r="I266" s="1426"/>
      <c r="J266" s="1427"/>
    </row>
    <row r="267" spans="1:10" ht="15" customHeight="1">
      <c r="B267" s="45"/>
      <c r="C267" s="1421"/>
      <c r="D267" s="1421"/>
      <c r="E267" s="1421"/>
      <c r="F267" s="46"/>
      <c r="G267" s="1425"/>
      <c r="H267" s="1426"/>
      <c r="I267" s="1426"/>
      <c r="J267" s="1427"/>
    </row>
    <row r="268" spans="1:10" ht="15" customHeight="1">
      <c r="B268" s="45"/>
      <c r="C268" s="1421"/>
      <c r="D268" s="1421"/>
      <c r="E268" s="1421"/>
      <c r="F268" s="46"/>
      <c r="G268" s="1425"/>
      <c r="H268" s="1426"/>
      <c r="I268" s="1426"/>
      <c r="J268" s="1427"/>
    </row>
    <row r="269" spans="1:10" ht="15" customHeight="1">
      <c r="B269" s="45"/>
      <c r="C269" s="1421"/>
      <c r="D269" s="1421"/>
      <c r="E269" s="1421"/>
      <c r="F269" s="46"/>
      <c r="G269" s="1425"/>
      <c r="H269" s="1426"/>
      <c r="I269" s="1426"/>
      <c r="J269" s="1427"/>
    </row>
    <row r="270" spans="1:10" ht="15" customHeight="1">
      <c r="B270" s="45"/>
      <c r="C270" s="1421"/>
      <c r="D270" s="1421"/>
      <c r="E270" s="1421"/>
      <c r="F270" s="46"/>
      <c r="G270" s="1425"/>
      <c r="H270" s="1426"/>
      <c r="I270" s="1426"/>
      <c r="J270" s="1427"/>
    </row>
    <row r="271" spans="1:10" ht="15" customHeight="1">
      <c r="B271" s="45"/>
      <c r="C271" s="1421"/>
      <c r="D271" s="1421"/>
      <c r="E271" s="1421"/>
      <c r="F271" s="46"/>
      <c r="G271" s="1425"/>
      <c r="H271" s="1426"/>
      <c r="I271" s="1426"/>
      <c r="J271" s="1427"/>
    </row>
    <row r="272" spans="1:10" ht="15" customHeight="1">
      <c r="B272" s="45"/>
      <c r="C272" s="1421"/>
      <c r="D272" s="1421"/>
      <c r="E272" s="1421"/>
      <c r="F272" s="46"/>
      <c r="G272" s="1425"/>
      <c r="H272" s="1426"/>
      <c r="I272" s="1426"/>
      <c r="J272" s="1427"/>
    </row>
    <row r="273" spans="1:10" ht="15" customHeight="1">
      <c r="B273" s="47"/>
      <c r="C273" s="48"/>
      <c r="D273" s="48"/>
      <c r="E273" s="48"/>
      <c r="F273" s="48"/>
      <c r="G273" s="1428"/>
      <c r="H273" s="1429"/>
      <c r="I273" s="1429"/>
      <c r="J273" s="1430"/>
    </row>
    <row r="275" spans="1:10" ht="15" customHeight="1">
      <c r="B275" s="1434" t="s">
        <v>387</v>
      </c>
      <c r="C275" s="1435"/>
      <c r="D275" s="524" t="s">
        <v>385</v>
      </c>
      <c r="E275" s="1134" t="s">
        <v>386</v>
      </c>
      <c r="F275" s="1135"/>
      <c r="G275" s="1134" t="s">
        <v>452</v>
      </c>
      <c r="H275" s="1135"/>
      <c r="I275" s="1135"/>
      <c r="J275" s="1136"/>
    </row>
    <row r="276" spans="1:10" ht="15" customHeight="1">
      <c r="A276" s="10">
        <f>A258+1</f>
        <v>16</v>
      </c>
      <c r="B276" s="1436"/>
      <c r="C276" s="1437"/>
      <c r="D276" s="524" t="str">
        <f>IFERROR(VLOOKUP(A276,D調査結果表写真用,2,FALSE)&amp;VLOOKUP(A276,D調査結果表写真用,3,FALSE)&amp;"","")</f>
        <v/>
      </c>
      <c r="E276" s="1134" t="str">
        <f>IFERROR(VLOOKUP(A276,D調査結果表写真用,17,FALSE)&amp;"","")</f>
        <v/>
      </c>
      <c r="F276" s="1135"/>
      <c r="G276" s="525" t="str">
        <f>IFERROR(IF(VLOOKUP(A276,D調査結果表写真用,8,FALSE)="○","☑","☐")&amp;"","☐")</f>
        <v>☐</v>
      </c>
      <c r="H276" s="386" t="s">
        <v>450</v>
      </c>
      <c r="I276" s="525" t="str">
        <f>IFERROR(IF(VLOOKUP(A276,D調査結果表写真用,10,FALSE)="○","☑","☐")&amp;"","☐")</f>
        <v>☐</v>
      </c>
      <c r="J276" s="386" t="s">
        <v>360</v>
      </c>
    </row>
    <row r="277" spans="1:10" ht="15" customHeight="1">
      <c r="B277" s="43"/>
      <c r="C277" s="44"/>
      <c r="D277" s="44"/>
      <c r="E277" s="44"/>
      <c r="F277" s="44"/>
      <c r="G277" s="1431" t="s">
        <v>388</v>
      </c>
      <c r="H277" s="1432"/>
      <c r="I277" s="1432"/>
      <c r="J277" s="1433"/>
    </row>
    <row r="278" spans="1:10" ht="15" customHeight="1">
      <c r="B278" s="45"/>
      <c r="C278" s="1421" t="s">
        <v>744</v>
      </c>
      <c r="D278" s="1421"/>
      <c r="E278" s="1421"/>
      <c r="F278" s="46"/>
      <c r="G278" s="1422"/>
      <c r="H278" s="1423"/>
      <c r="I278" s="1423"/>
      <c r="J278" s="1424"/>
    </row>
    <row r="279" spans="1:10" ht="15" customHeight="1">
      <c r="B279" s="45"/>
      <c r="C279" s="1421"/>
      <c r="D279" s="1421"/>
      <c r="E279" s="1421"/>
      <c r="F279" s="46"/>
      <c r="G279" s="1425" t="str">
        <f>IFERROR(VLOOKUP(A276,D調査結果表写真用,12,FALSE)&amp;"","")</f>
        <v/>
      </c>
      <c r="H279" s="1426"/>
      <c r="I279" s="1426"/>
      <c r="J279" s="1427"/>
    </row>
    <row r="280" spans="1:10" ht="15" customHeight="1">
      <c r="B280" s="45"/>
      <c r="C280" s="1421"/>
      <c r="D280" s="1421"/>
      <c r="E280" s="1421"/>
      <c r="F280" s="46"/>
      <c r="G280" s="1425"/>
      <c r="H280" s="1426"/>
      <c r="I280" s="1426"/>
      <c r="J280" s="1427"/>
    </row>
    <row r="281" spans="1:10" ht="15" customHeight="1">
      <c r="B281" s="45"/>
      <c r="C281" s="1421"/>
      <c r="D281" s="1421"/>
      <c r="E281" s="1421"/>
      <c r="F281" s="46"/>
      <c r="G281" s="1425"/>
      <c r="H281" s="1426"/>
      <c r="I281" s="1426"/>
      <c r="J281" s="1427"/>
    </row>
    <row r="282" spans="1:10" ht="15" customHeight="1">
      <c r="B282" s="45"/>
      <c r="C282" s="1421"/>
      <c r="D282" s="1421"/>
      <c r="E282" s="1421"/>
      <c r="F282" s="46"/>
      <c r="G282" s="1425"/>
      <c r="H282" s="1426"/>
      <c r="I282" s="1426"/>
      <c r="J282" s="1427"/>
    </row>
    <row r="283" spans="1:10" ht="15" customHeight="1">
      <c r="B283" s="45"/>
      <c r="C283" s="1421"/>
      <c r="D283" s="1421"/>
      <c r="E283" s="1421"/>
      <c r="F283" s="46"/>
      <c r="G283" s="1425"/>
      <c r="H283" s="1426"/>
      <c r="I283" s="1426"/>
      <c r="J283" s="1427"/>
    </row>
    <row r="284" spans="1:10" ht="15" customHeight="1">
      <c r="B284" s="45"/>
      <c r="C284" s="1421"/>
      <c r="D284" s="1421"/>
      <c r="E284" s="1421"/>
      <c r="F284" s="46"/>
      <c r="G284" s="1425"/>
      <c r="H284" s="1426"/>
      <c r="I284" s="1426"/>
      <c r="J284" s="1427"/>
    </row>
    <row r="285" spans="1:10" ht="15" customHeight="1">
      <c r="B285" s="45"/>
      <c r="C285" s="1421"/>
      <c r="D285" s="1421"/>
      <c r="E285" s="1421"/>
      <c r="F285" s="46"/>
      <c r="G285" s="1425"/>
      <c r="H285" s="1426"/>
      <c r="I285" s="1426"/>
      <c r="J285" s="1427"/>
    </row>
    <row r="286" spans="1:10" ht="15" customHeight="1">
      <c r="B286" s="45"/>
      <c r="C286" s="1421"/>
      <c r="D286" s="1421"/>
      <c r="E286" s="1421"/>
      <c r="F286" s="46"/>
      <c r="G286" s="1425"/>
      <c r="H286" s="1426"/>
      <c r="I286" s="1426"/>
      <c r="J286" s="1427"/>
    </row>
    <row r="287" spans="1:10" ht="15" customHeight="1">
      <c r="B287" s="45"/>
      <c r="C287" s="1421"/>
      <c r="D287" s="1421"/>
      <c r="E287" s="1421"/>
      <c r="F287" s="46"/>
      <c r="G287" s="1425"/>
      <c r="H287" s="1426"/>
      <c r="I287" s="1426"/>
      <c r="J287" s="1427"/>
    </row>
    <row r="288" spans="1:10" ht="15" customHeight="1">
      <c r="B288" s="45"/>
      <c r="C288" s="1421"/>
      <c r="D288" s="1421"/>
      <c r="E288" s="1421"/>
      <c r="F288" s="46"/>
      <c r="G288" s="1425"/>
      <c r="H288" s="1426"/>
      <c r="I288" s="1426"/>
      <c r="J288" s="1427"/>
    </row>
    <row r="289" spans="1:10" ht="15" customHeight="1">
      <c r="B289" s="45"/>
      <c r="C289" s="1421"/>
      <c r="D289" s="1421"/>
      <c r="E289" s="1421"/>
      <c r="F289" s="46"/>
      <c r="G289" s="1425"/>
      <c r="H289" s="1426"/>
      <c r="I289" s="1426"/>
      <c r="J289" s="1427"/>
    </row>
    <row r="290" spans="1:10" ht="15" customHeight="1">
      <c r="B290" s="45"/>
      <c r="C290" s="1421"/>
      <c r="D290" s="1421"/>
      <c r="E290" s="1421"/>
      <c r="F290" s="46"/>
      <c r="G290" s="1425"/>
      <c r="H290" s="1426"/>
      <c r="I290" s="1426"/>
      <c r="J290" s="1427"/>
    </row>
    <row r="291" spans="1:10" ht="15" customHeight="1">
      <c r="B291" s="47"/>
      <c r="C291" s="48"/>
      <c r="D291" s="48"/>
      <c r="E291" s="48"/>
      <c r="F291" s="48"/>
      <c r="G291" s="1428"/>
      <c r="H291" s="1429"/>
      <c r="I291" s="1429"/>
      <c r="J291" s="1430"/>
    </row>
    <row r="293" spans="1:10" ht="15" customHeight="1">
      <c r="B293" s="1434" t="s">
        <v>387</v>
      </c>
      <c r="C293" s="1435"/>
      <c r="D293" s="524" t="s">
        <v>385</v>
      </c>
      <c r="E293" s="1134" t="s">
        <v>386</v>
      </c>
      <c r="F293" s="1135"/>
      <c r="G293" s="1134" t="s">
        <v>452</v>
      </c>
      <c r="H293" s="1135"/>
      <c r="I293" s="1135"/>
      <c r="J293" s="1136"/>
    </row>
    <row r="294" spans="1:10" ht="15" customHeight="1">
      <c r="A294" s="10">
        <f>A276+1</f>
        <v>17</v>
      </c>
      <c r="B294" s="1436"/>
      <c r="C294" s="1437"/>
      <c r="D294" s="524" t="str">
        <f>IFERROR(VLOOKUP(A294,D調査結果表写真用,2,FALSE)&amp;VLOOKUP(A294,D調査結果表写真用,3,FALSE)&amp;"","")</f>
        <v/>
      </c>
      <c r="E294" s="1134" t="str">
        <f>IFERROR(VLOOKUP(A294,D調査結果表写真用,17,FALSE)&amp;"","")</f>
        <v/>
      </c>
      <c r="F294" s="1135"/>
      <c r="G294" s="525" t="str">
        <f>IFERROR(IF(VLOOKUP(A294,D調査結果表写真用,8,FALSE)="○","☑","☐")&amp;"","☐")</f>
        <v>☐</v>
      </c>
      <c r="H294" s="386" t="s">
        <v>450</v>
      </c>
      <c r="I294" s="525" t="str">
        <f>IFERROR(IF(VLOOKUP(A294,D調査結果表写真用,10,FALSE)="○","☑","☐")&amp;"","☐")</f>
        <v>☐</v>
      </c>
      <c r="J294" s="386" t="s">
        <v>360</v>
      </c>
    </row>
    <row r="295" spans="1:10" ht="15" customHeight="1">
      <c r="B295" s="43"/>
      <c r="C295" s="44"/>
      <c r="D295" s="44"/>
      <c r="E295" s="44"/>
      <c r="F295" s="44"/>
      <c r="G295" s="1431" t="s">
        <v>388</v>
      </c>
      <c r="H295" s="1432"/>
      <c r="I295" s="1432"/>
      <c r="J295" s="1433"/>
    </row>
    <row r="296" spans="1:10" ht="15" customHeight="1">
      <c r="B296" s="45"/>
      <c r="C296" s="1421" t="s">
        <v>744</v>
      </c>
      <c r="D296" s="1421"/>
      <c r="E296" s="1421"/>
      <c r="F296" s="46"/>
      <c r="G296" s="1422"/>
      <c r="H296" s="1423"/>
      <c r="I296" s="1423"/>
      <c r="J296" s="1424"/>
    </row>
    <row r="297" spans="1:10" ht="15" customHeight="1">
      <c r="B297" s="45"/>
      <c r="C297" s="1421"/>
      <c r="D297" s="1421"/>
      <c r="E297" s="1421"/>
      <c r="F297" s="46"/>
      <c r="G297" s="1425" t="str">
        <f>IFERROR(VLOOKUP(A294,D調査結果表写真用,12,FALSE)&amp;"","")</f>
        <v/>
      </c>
      <c r="H297" s="1426"/>
      <c r="I297" s="1426"/>
      <c r="J297" s="1427"/>
    </row>
    <row r="298" spans="1:10" ht="15" customHeight="1">
      <c r="B298" s="45"/>
      <c r="C298" s="1421"/>
      <c r="D298" s="1421"/>
      <c r="E298" s="1421"/>
      <c r="F298" s="46"/>
      <c r="G298" s="1425"/>
      <c r="H298" s="1426"/>
      <c r="I298" s="1426"/>
      <c r="J298" s="1427"/>
    </row>
    <row r="299" spans="1:10" ht="15" customHeight="1">
      <c r="B299" s="45"/>
      <c r="C299" s="1421"/>
      <c r="D299" s="1421"/>
      <c r="E299" s="1421"/>
      <c r="F299" s="46"/>
      <c r="G299" s="1425"/>
      <c r="H299" s="1426"/>
      <c r="I299" s="1426"/>
      <c r="J299" s="1427"/>
    </row>
    <row r="300" spans="1:10" ht="15" customHeight="1">
      <c r="B300" s="45"/>
      <c r="C300" s="1421"/>
      <c r="D300" s="1421"/>
      <c r="E300" s="1421"/>
      <c r="F300" s="46"/>
      <c r="G300" s="1425"/>
      <c r="H300" s="1426"/>
      <c r="I300" s="1426"/>
      <c r="J300" s="1427"/>
    </row>
    <row r="301" spans="1:10" ht="15" customHeight="1">
      <c r="B301" s="45"/>
      <c r="C301" s="1421"/>
      <c r="D301" s="1421"/>
      <c r="E301" s="1421"/>
      <c r="F301" s="46"/>
      <c r="G301" s="1425"/>
      <c r="H301" s="1426"/>
      <c r="I301" s="1426"/>
      <c r="J301" s="1427"/>
    </row>
    <row r="302" spans="1:10" ht="15" customHeight="1">
      <c r="B302" s="45"/>
      <c r="C302" s="1421"/>
      <c r="D302" s="1421"/>
      <c r="E302" s="1421"/>
      <c r="F302" s="46"/>
      <c r="G302" s="1425"/>
      <c r="H302" s="1426"/>
      <c r="I302" s="1426"/>
      <c r="J302" s="1427"/>
    </row>
    <row r="303" spans="1:10" ht="15" customHeight="1">
      <c r="B303" s="45"/>
      <c r="C303" s="1421"/>
      <c r="D303" s="1421"/>
      <c r="E303" s="1421"/>
      <c r="F303" s="46"/>
      <c r="G303" s="1425"/>
      <c r="H303" s="1426"/>
      <c r="I303" s="1426"/>
      <c r="J303" s="1427"/>
    </row>
    <row r="304" spans="1:10" ht="15" customHeight="1">
      <c r="B304" s="45"/>
      <c r="C304" s="1421"/>
      <c r="D304" s="1421"/>
      <c r="E304" s="1421"/>
      <c r="F304" s="46"/>
      <c r="G304" s="1425"/>
      <c r="H304" s="1426"/>
      <c r="I304" s="1426"/>
      <c r="J304" s="1427"/>
    </row>
    <row r="305" spans="1:10" ht="15" customHeight="1">
      <c r="B305" s="45"/>
      <c r="C305" s="1421"/>
      <c r="D305" s="1421"/>
      <c r="E305" s="1421"/>
      <c r="F305" s="46"/>
      <c r="G305" s="1425"/>
      <c r="H305" s="1426"/>
      <c r="I305" s="1426"/>
      <c r="J305" s="1427"/>
    </row>
    <row r="306" spans="1:10" ht="15" customHeight="1">
      <c r="B306" s="45"/>
      <c r="C306" s="1421"/>
      <c r="D306" s="1421"/>
      <c r="E306" s="1421"/>
      <c r="F306" s="46"/>
      <c r="G306" s="1425"/>
      <c r="H306" s="1426"/>
      <c r="I306" s="1426"/>
      <c r="J306" s="1427"/>
    </row>
    <row r="307" spans="1:10" ht="15" customHeight="1">
      <c r="B307" s="45"/>
      <c r="C307" s="1421"/>
      <c r="D307" s="1421"/>
      <c r="E307" s="1421"/>
      <c r="F307" s="46"/>
      <c r="G307" s="1425"/>
      <c r="H307" s="1426"/>
      <c r="I307" s="1426"/>
      <c r="J307" s="1427"/>
    </row>
    <row r="308" spans="1:10" ht="15" customHeight="1">
      <c r="B308" s="45"/>
      <c r="C308" s="1421"/>
      <c r="D308" s="1421"/>
      <c r="E308" s="1421"/>
      <c r="F308" s="46"/>
      <c r="G308" s="1425"/>
      <c r="H308" s="1426"/>
      <c r="I308" s="1426"/>
      <c r="J308" s="1427"/>
    </row>
    <row r="309" spans="1:10" ht="15" customHeight="1">
      <c r="B309" s="47"/>
      <c r="C309" s="48"/>
      <c r="D309" s="48"/>
      <c r="E309" s="48"/>
      <c r="F309" s="48"/>
      <c r="G309" s="1428"/>
      <c r="H309" s="1429"/>
      <c r="I309" s="1429"/>
      <c r="J309" s="1430"/>
    </row>
    <row r="311" spans="1:10" ht="15" customHeight="1">
      <c r="B311" s="1434" t="s">
        <v>387</v>
      </c>
      <c r="C311" s="1435"/>
      <c r="D311" s="524" t="s">
        <v>385</v>
      </c>
      <c r="E311" s="1134" t="s">
        <v>386</v>
      </c>
      <c r="F311" s="1135"/>
      <c r="G311" s="1134" t="s">
        <v>452</v>
      </c>
      <c r="H311" s="1135"/>
      <c r="I311" s="1135"/>
      <c r="J311" s="1136"/>
    </row>
    <row r="312" spans="1:10" ht="15" customHeight="1">
      <c r="A312" s="10">
        <f>A294+1</f>
        <v>18</v>
      </c>
      <c r="B312" s="1436"/>
      <c r="C312" s="1437"/>
      <c r="D312" s="524" t="str">
        <f>IFERROR(VLOOKUP(A312,D調査結果表写真用,2,FALSE)&amp;VLOOKUP(A312,D調査結果表写真用,3,FALSE)&amp;"","")</f>
        <v/>
      </c>
      <c r="E312" s="1134" t="str">
        <f>IFERROR(VLOOKUP(A312,D調査結果表写真用,17,FALSE)&amp;"","")</f>
        <v/>
      </c>
      <c r="F312" s="1135"/>
      <c r="G312" s="525" t="str">
        <f>IFERROR(IF(VLOOKUP(A312,D調査結果表写真用,8,FALSE)="○","☑","☐")&amp;"","☐")</f>
        <v>☐</v>
      </c>
      <c r="H312" s="386" t="s">
        <v>450</v>
      </c>
      <c r="I312" s="525" t="str">
        <f>IFERROR(IF(VLOOKUP(A312,D調査結果表写真用,10,FALSE)="○","☑","☐")&amp;"","☐")</f>
        <v>☐</v>
      </c>
      <c r="J312" s="386" t="s">
        <v>360</v>
      </c>
    </row>
    <row r="313" spans="1:10" ht="15" customHeight="1">
      <c r="B313" s="43"/>
      <c r="C313" s="44"/>
      <c r="D313" s="44"/>
      <c r="E313" s="44"/>
      <c r="F313" s="44"/>
      <c r="G313" s="1431" t="s">
        <v>388</v>
      </c>
      <c r="H313" s="1432"/>
      <c r="I313" s="1432"/>
      <c r="J313" s="1433"/>
    </row>
    <row r="314" spans="1:10" ht="15" customHeight="1">
      <c r="B314" s="45"/>
      <c r="C314" s="1421" t="s">
        <v>744</v>
      </c>
      <c r="D314" s="1421"/>
      <c r="E314" s="1421"/>
      <c r="F314" s="46"/>
      <c r="G314" s="1422"/>
      <c r="H314" s="1423"/>
      <c r="I314" s="1423"/>
      <c r="J314" s="1424"/>
    </row>
    <row r="315" spans="1:10" ht="15" customHeight="1">
      <c r="B315" s="45"/>
      <c r="C315" s="1421"/>
      <c r="D315" s="1421"/>
      <c r="E315" s="1421"/>
      <c r="F315" s="46"/>
      <c r="G315" s="1425" t="str">
        <f>IFERROR(VLOOKUP(A312,D調査結果表写真用,12,FALSE)&amp;"","")</f>
        <v/>
      </c>
      <c r="H315" s="1426"/>
      <c r="I315" s="1426"/>
      <c r="J315" s="1427"/>
    </row>
    <row r="316" spans="1:10" ht="15" customHeight="1">
      <c r="B316" s="45"/>
      <c r="C316" s="1421"/>
      <c r="D316" s="1421"/>
      <c r="E316" s="1421"/>
      <c r="F316" s="46"/>
      <c r="G316" s="1425"/>
      <c r="H316" s="1426"/>
      <c r="I316" s="1426"/>
      <c r="J316" s="1427"/>
    </row>
    <row r="317" spans="1:10" ht="15" customHeight="1">
      <c r="B317" s="45"/>
      <c r="C317" s="1421"/>
      <c r="D317" s="1421"/>
      <c r="E317" s="1421"/>
      <c r="F317" s="46"/>
      <c r="G317" s="1425"/>
      <c r="H317" s="1426"/>
      <c r="I317" s="1426"/>
      <c r="J317" s="1427"/>
    </row>
    <row r="318" spans="1:10" ht="15" customHeight="1">
      <c r="B318" s="45"/>
      <c r="C318" s="1421"/>
      <c r="D318" s="1421"/>
      <c r="E318" s="1421"/>
      <c r="F318" s="46"/>
      <c r="G318" s="1425"/>
      <c r="H318" s="1426"/>
      <c r="I318" s="1426"/>
      <c r="J318" s="1427"/>
    </row>
    <row r="319" spans="1:10" ht="15" customHeight="1">
      <c r="B319" s="45"/>
      <c r="C319" s="1421"/>
      <c r="D319" s="1421"/>
      <c r="E319" s="1421"/>
      <c r="F319" s="46"/>
      <c r="G319" s="1425"/>
      <c r="H319" s="1426"/>
      <c r="I319" s="1426"/>
      <c r="J319" s="1427"/>
    </row>
    <row r="320" spans="1:10" ht="15" customHeight="1">
      <c r="B320" s="45"/>
      <c r="C320" s="1421"/>
      <c r="D320" s="1421"/>
      <c r="E320" s="1421"/>
      <c r="F320" s="46"/>
      <c r="G320" s="1425"/>
      <c r="H320" s="1426"/>
      <c r="I320" s="1426"/>
      <c r="J320" s="1427"/>
    </row>
    <row r="321" spans="1:10" ht="15" customHeight="1">
      <c r="B321" s="45"/>
      <c r="C321" s="1421"/>
      <c r="D321" s="1421"/>
      <c r="E321" s="1421"/>
      <c r="F321" s="46"/>
      <c r="G321" s="1425"/>
      <c r="H321" s="1426"/>
      <c r="I321" s="1426"/>
      <c r="J321" s="1427"/>
    </row>
    <row r="322" spans="1:10" ht="15" customHeight="1">
      <c r="B322" s="45"/>
      <c r="C322" s="1421"/>
      <c r="D322" s="1421"/>
      <c r="E322" s="1421"/>
      <c r="F322" s="46"/>
      <c r="G322" s="1425"/>
      <c r="H322" s="1426"/>
      <c r="I322" s="1426"/>
      <c r="J322" s="1427"/>
    </row>
    <row r="323" spans="1:10" ht="15" customHeight="1">
      <c r="B323" s="45"/>
      <c r="C323" s="1421"/>
      <c r="D323" s="1421"/>
      <c r="E323" s="1421"/>
      <c r="F323" s="46"/>
      <c r="G323" s="1425"/>
      <c r="H323" s="1426"/>
      <c r="I323" s="1426"/>
      <c r="J323" s="1427"/>
    </row>
    <row r="324" spans="1:10" ht="15" customHeight="1">
      <c r="B324" s="45"/>
      <c r="C324" s="1421"/>
      <c r="D324" s="1421"/>
      <c r="E324" s="1421"/>
      <c r="F324" s="46"/>
      <c r="G324" s="1425"/>
      <c r="H324" s="1426"/>
      <c r="I324" s="1426"/>
      <c r="J324" s="1427"/>
    </row>
    <row r="325" spans="1:10" ht="15" customHeight="1">
      <c r="B325" s="45"/>
      <c r="C325" s="1421"/>
      <c r="D325" s="1421"/>
      <c r="E325" s="1421"/>
      <c r="F325" s="46"/>
      <c r="G325" s="1425"/>
      <c r="H325" s="1426"/>
      <c r="I325" s="1426"/>
      <c r="J325" s="1427"/>
    </row>
    <row r="326" spans="1:10" ht="15" customHeight="1">
      <c r="B326" s="45"/>
      <c r="C326" s="1421"/>
      <c r="D326" s="1421"/>
      <c r="E326" s="1421"/>
      <c r="F326" s="46"/>
      <c r="G326" s="1425"/>
      <c r="H326" s="1426"/>
      <c r="I326" s="1426"/>
      <c r="J326" s="1427"/>
    </row>
    <row r="327" spans="1:10" ht="15" customHeight="1">
      <c r="B327" s="47"/>
      <c r="C327" s="48"/>
      <c r="D327" s="48"/>
      <c r="E327" s="48"/>
      <c r="F327" s="48"/>
      <c r="G327" s="1428"/>
      <c r="H327" s="1429"/>
      <c r="I327" s="1429"/>
      <c r="J327" s="1430"/>
    </row>
    <row r="329" spans="1:10" ht="15" customHeight="1">
      <c r="B329" s="1434" t="s">
        <v>387</v>
      </c>
      <c r="C329" s="1435"/>
      <c r="D329" s="524" t="s">
        <v>385</v>
      </c>
      <c r="E329" s="1134" t="s">
        <v>386</v>
      </c>
      <c r="F329" s="1135"/>
      <c r="G329" s="1134" t="s">
        <v>452</v>
      </c>
      <c r="H329" s="1135"/>
      <c r="I329" s="1135"/>
      <c r="J329" s="1136"/>
    </row>
    <row r="330" spans="1:10" ht="15" customHeight="1">
      <c r="A330" s="10">
        <f>A312+1</f>
        <v>19</v>
      </c>
      <c r="B330" s="1436"/>
      <c r="C330" s="1437"/>
      <c r="D330" s="524" t="str">
        <f>IFERROR(VLOOKUP(A330,D調査結果表写真用,2,FALSE)&amp;VLOOKUP(A330,D調査結果表写真用,3,FALSE)&amp;"","")</f>
        <v/>
      </c>
      <c r="E330" s="1134" t="str">
        <f>IFERROR(VLOOKUP(A330,D調査結果表写真用,17,FALSE)&amp;"","")</f>
        <v/>
      </c>
      <c r="F330" s="1135"/>
      <c r="G330" s="525" t="str">
        <f>IFERROR(IF(VLOOKUP(A330,D調査結果表写真用,8,FALSE)="○","☑","☐")&amp;"","☐")</f>
        <v>☐</v>
      </c>
      <c r="H330" s="386" t="s">
        <v>450</v>
      </c>
      <c r="I330" s="525" t="str">
        <f>IFERROR(IF(VLOOKUP(A330,D調査結果表写真用,10,FALSE)="○","☑","☐")&amp;"","☐")</f>
        <v>☐</v>
      </c>
      <c r="J330" s="386" t="s">
        <v>360</v>
      </c>
    </row>
    <row r="331" spans="1:10" ht="15" customHeight="1">
      <c r="B331" s="43"/>
      <c r="C331" s="44"/>
      <c r="D331" s="44"/>
      <c r="E331" s="44"/>
      <c r="F331" s="44"/>
      <c r="G331" s="1431" t="s">
        <v>388</v>
      </c>
      <c r="H331" s="1432"/>
      <c r="I331" s="1432"/>
      <c r="J331" s="1433"/>
    </row>
    <row r="332" spans="1:10" ht="15" customHeight="1">
      <c r="B332" s="45"/>
      <c r="C332" s="1421" t="s">
        <v>744</v>
      </c>
      <c r="D332" s="1421"/>
      <c r="E332" s="1421"/>
      <c r="F332" s="46"/>
      <c r="G332" s="1422"/>
      <c r="H332" s="1423"/>
      <c r="I332" s="1423"/>
      <c r="J332" s="1424"/>
    </row>
    <row r="333" spans="1:10" ht="15" customHeight="1">
      <c r="B333" s="45"/>
      <c r="C333" s="1421"/>
      <c r="D333" s="1421"/>
      <c r="E333" s="1421"/>
      <c r="F333" s="46"/>
      <c r="G333" s="1425" t="str">
        <f>IFERROR(VLOOKUP(A330,D調査結果表写真用,12,FALSE)&amp;"","")</f>
        <v/>
      </c>
      <c r="H333" s="1426"/>
      <c r="I333" s="1426"/>
      <c r="J333" s="1427"/>
    </row>
    <row r="334" spans="1:10" ht="15" customHeight="1">
      <c r="B334" s="45"/>
      <c r="C334" s="1421"/>
      <c r="D334" s="1421"/>
      <c r="E334" s="1421"/>
      <c r="F334" s="46"/>
      <c r="G334" s="1425"/>
      <c r="H334" s="1426"/>
      <c r="I334" s="1426"/>
      <c r="J334" s="1427"/>
    </row>
    <row r="335" spans="1:10" ht="15" customHeight="1">
      <c r="B335" s="45"/>
      <c r="C335" s="1421"/>
      <c r="D335" s="1421"/>
      <c r="E335" s="1421"/>
      <c r="F335" s="46"/>
      <c r="G335" s="1425"/>
      <c r="H335" s="1426"/>
      <c r="I335" s="1426"/>
      <c r="J335" s="1427"/>
    </row>
    <row r="336" spans="1:10" ht="15" customHeight="1">
      <c r="B336" s="45"/>
      <c r="C336" s="1421"/>
      <c r="D336" s="1421"/>
      <c r="E336" s="1421"/>
      <c r="F336" s="46"/>
      <c r="G336" s="1425"/>
      <c r="H336" s="1426"/>
      <c r="I336" s="1426"/>
      <c r="J336" s="1427"/>
    </row>
    <row r="337" spans="1:10" ht="15" customHeight="1">
      <c r="B337" s="45"/>
      <c r="C337" s="1421"/>
      <c r="D337" s="1421"/>
      <c r="E337" s="1421"/>
      <c r="F337" s="46"/>
      <c r="G337" s="1425"/>
      <c r="H337" s="1426"/>
      <c r="I337" s="1426"/>
      <c r="J337" s="1427"/>
    </row>
    <row r="338" spans="1:10" ht="15" customHeight="1">
      <c r="B338" s="45"/>
      <c r="C338" s="1421"/>
      <c r="D338" s="1421"/>
      <c r="E338" s="1421"/>
      <c r="F338" s="46"/>
      <c r="G338" s="1425"/>
      <c r="H338" s="1426"/>
      <c r="I338" s="1426"/>
      <c r="J338" s="1427"/>
    </row>
    <row r="339" spans="1:10" ht="15" customHeight="1">
      <c r="B339" s="45"/>
      <c r="C339" s="1421"/>
      <c r="D339" s="1421"/>
      <c r="E339" s="1421"/>
      <c r="F339" s="46"/>
      <c r="G339" s="1425"/>
      <c r="H339" s="1426"/>
      <c r="I339" s="1426"/>
      <c r="J339" s="1427"/>
    </row>
    <row r="340" spans="1:10" ht="15" customHeight="1">
      <c r="B340" s="45"/>
      <c r="C340" s="1421"/>
      <c r="D340" s="1421"/>
      <c r="E340" s="1421"/>
      <c r="F340" s="46"/>
      <c r="G340" s="1425"/>
      <c r="H340" s="1426"/>
      <c r="I340" s="1426"/>
      <c r="J340" s="1427"/>
    </row>
    <row r="341" spans="1:10" ht="15" customHeight="1">
      <c r="B341" s="45"/>
      <c r="C341" s="1421"/>
      <c r="D341" s="1421"/>
      <c r="E341" s="1421"/>
      <c r="F341" s="46"/>
      <c r="G341" s="1425"/>
      <c r="H341" s="1426"/>
      <c r="I341" s="1426"/>
      <c r="J341" s="1427"/>
    </row>
    <row r="342" spans="1:10" ht="15" customHeight="1">
      <c r="B342" s="45"/>
      <c r="C342" s="1421"/>
      <c r="D342" s="1421"/>
      <c r="E342" s="1421"/>
      <c r="F342" s="46"/>
      <c r="G342" s="1425"/>
      <c r="H342" s="1426"/>
      <c r="I342" s="1426"/>
      <c r="J342" s="1427"/>
    </row>
    <row r="343" spans="1:10" ht="15" customHeight="1">
      <c r="B343" s="45"/>
      <c r="C343" s="1421"/>
      <c r="D343" s="1421"/>
      <c r="E343" s="1421"/>
      <c r="F343" s="46"/>
      <c r="G343" s="1425"/>
      <c r="H343" s="1426"/>
      <c r="I343" s="1426"/>
      <c r="J343" s="1427"/>
    </row>
    <row r="344" spans="1:10" ht="15" customHeight="1">
      <c r="B344" s="45"/>
      <c r="C344" s="1421"/>
      <c r="D344" s="1421"/>
      <c r="E344" s="1421"/>
      <c r="F344" s="46"/>
      <c r="G344" s="1425"/>
      <c r="H344" s="1426"/>
      <c r="I344" s="1426"/>
      <c r="J344" s="1427"/>
    </row>
    <row r="345" spans="1:10" ht="15" customHeight="1">
      <c r="B345" s="47"/>
      <c r="C345" s="48"/>
      <c r="D345" s="48"/>
      <c r="E345" s="48"/>
      <c r="F345" s="48"/>
      <c r="G345" s="1428"/>
      <c r="H345" s="1429"/>
      <c r="I345" s="1429"/>
      <c r="J345" s="1430"/>
    </row>
    <row r="347" spans="1:10" ht="15" customHeight="1">
      <c r="B347" s="1434" t="s">
        <v>387</v>
      </c>
      <c r="C347" s="1435"/>
      <c r="D347" s="524" t="s">
        <v>385</v>
      </c>
      <c r="E347" s="1134" t="s">
        <v>386</v>
      </c>
      <c r="F347" s="1135"/>
      <c r="G347" s="1134" t="s">
        <v>452</v>
      </c>
      <c r="H347" s="1135"/>
      <c r="I347" s="1135"/>
      <c r="J347" s="1136"/>
    </row>
    <row r="348" spans="1:10" ht="15" customHeight="1">
      <c r="A348" s="10">
        <f>A330+1</f>
        <v>20</v>
      </c>
      <c r="B348" s="1436"/>
      <c r="C348" s="1437"/>
      <c r="D348" s="524" t="str">
        <f>IFERROR(VLOOKUP(A348,D調査結果表写真用,2,FALSE)&amp;VLOOKUP(A348,D調査結果表写真用,3,FALSE)&amp;"","")</f>
        <v/>
      </c>
      <c r="E348" s="1134" t="str">
        <f>IFERROR(VLOOKUP(A348,D調査結果表写真用,17,FALSE)&amp;"","")</f>
        <v/>
      </c>
      <c r="F348" s="1135"/>
      <c r="G348" s="525" t="str">
        <f>IFERROR(IF(VLOOKUP(A348,D調査結果表写真用,8,FALSE)="○","☑","☐")&amp;"","☐")</f>
        <v>☐</v>
      </c>
      <c r="H348" s="386" t="s">
        <v>450</v>
      </c>
      <c r="I348" s="525" t="str">
        <f>IFERROR(IF(VLOOKUP(A348,D調査結果表写真用,10,FALSE)="○","☑","☐")&amp;"","☐")</f>
        <v>☐</v>
      </c>
      <c r="J348" s="386" t="s">
        <v>360</v>
      </c>
    </row>
    <row r="349" spans="1:10" ht="15" customHeight="1">
      <c r="B349" s="43"/>
      <c r="C349" s="44"/>
      <c r="D349" s="44"/>
      <c r="E349" s="44"/>
      <c r="F349" s="44"/>
      <c r="G349" s="1431" t="s">
        <v>388</v>
      </c>
      <c r="H349" s="1432"/>
      <c r="I349" s="1432"/>
      <c r="J349" s="1433"/>
    </row>
    <row r="350" spans="1:10" ht="15" customHeight="1">
      <c r="B350" s="45"/>
      <c r="C350" s="1421" t="s">
        <v>744</v>
      </c>
      <c r="D350" s="1421"/>
      <c r="E350" s="1421"/>
      <c r="F350" s="46"/>
      <c r="G350" s="1422"/>
      <c r="H350" s="1423"/>
      <c r="I350" s="1423"/>
      <c r="J350" s="1424"/>
    </row>
    <row r="351" spans="1:10" ht="15" customHeight="1">
      <c r="B351" s="45"/>
      <c r="C351" s="1421"/>
      <c r="D351" s="1421"/>
      <c r="E351" s="1421"/>
      <c r="F351" s="46"/>
      <c r="G351" s="1425" t="str">
        <f>IFERROR(VLOOKUP(A348,D調査結果表写真用,12,FALSE)&amp;"","")</f>
        <v/>
      </c>
      <c r="H351" s="1426"/>
      <c r="I351" s="1426"/>
      <c r="J351" s="1427"/>
    </row>
    <row r="352" spans="1:10" ht="15" customHeight="1">
      <c r="B352" s="45"/>
      <c r="C352" s="1421"/>
      <c r="D352" s="1421"/>
      <c r="E352" s="1421"/>
      <c r="F352" s="46"/>
      <c r="G352" s="1425"/>
      <c r="H352" s="1426"/>
      <c r="I352" s="1426"/>
      <c r="J352" s="1427"/>
    </row>
    <row r="353" spans="1:10" ht="15" customHeight="1">
      <c r="B353" s="45"/>
      <c r="C353" s="1421"/>
      <c r="D353" s="1421"/>
      <c r="E353" s="1421"/>
      <c r="F353" s="46"/>
      <c r="G353" s="1425"/>
      <c r="H353" s="1426"/>
      <c r="I353" s="1426"/>
      <c r="J353" s="1427"/>
    </row>
    <row r="354" spans="1:10" ht="15" customHeight="1">
      <c r="B354" s="45"/>
      <c r="C354" s="1421"/>
      <c r="D354" s="1421"/>
      <c r="E354" s="1421"/>
      <c r="F354" s="46"/>
      <c r="G354" s="1425"/>
      <c r="H354" s="1426"/>
      <c r="I354" s="1426"/>
      <c r="J354" s="1427"/>
    </row>
    <row r="355" spans="1:10" ht="15" customHeight="1">
      <c r="B355" s="45"/>
      <c r="C355" s="1421"/>
      <c r="D355" s="1421"/>
      <c r="E355" s="1421"/>
      <c r="F355" s="46"/>
      <c r="G355" s="1425"/>
      <c r="H355" s="1426"/>
      <c r="I355" s="1426"/>
      <c r="J355" s="1427"/>
    </row>
    <row r="356" spans="1:10" ht="15" customHeight="1">
      <c r="B356" s="45"/>
      <c r="C356" s="1421"/>
      <c r="D356" s="1421"/>
      <c r="E356" s="1421"/>
      <c r="F356" s="46"/>
      <c r="G356" s="1425"/>
      <c r="H356" s="1426"/>
      <c r="I356" s="1426"/>
      <c r="J356" s="1427"/>
    </row>
    <row r="357" spans="1:10" ht="15" customHeight="1">
      <c r="B357" s="45"/>
      <c r="C357" s="1421"/>
      <c r="D357" s="1421"/>
      <c r="E357" s="1421"/>
      <c r="F357" s="46"/>
      <c r="G357" s="1425"/>
      <c r="H357" s="1426"/>
      <c r="I357" s="1426"/>
      <c r="J357" s="1427"/>
    </row>
    <row r="358" spans="1:10" ht="15" customHeight="1">
      <c r="B358" s="45"/>
      <c r="C358" s="1421"/>
      <c r="D358" s="1421"/>
      <c r="E358" s="1421"/>
      <c r="F358" s="46"/>
      <c r="G358" s="1425"/>
      <c r="H358" s="1426"/>
      <c r="I358" s="1426"/>
      <c r="J358" s="1427"/>
    </row>
    <row r="359" spans="1:10" ht="15" customHeight="1">
      <c r="B359" s="45"/>
      <c r="C359" s="1421"/>
      <c r="D359" s="1421"/>
      <c r="E359" s="1421"/>
      <c r="F359" s="46"/>
      <c r="G359" s="1425"/>
      <c r="H359" s="1426"/>
      <c r="I359" s="1426"/>
      <c r="J359" s="1427"/>
    </row>
    <row r="360" spans="1:10" ht="15" customHeight="1">
      <c r="B360" s="45"/>
      <c r="C360" s="1421"/>
      <c r="D360" s="1421"/>
      <c r="E360" s="1421"/>
      <c r="F360" s="46"/>
      <c r="G360" s="1425"/>
      <c r="H360" s="1426"/>
      <c r="I360" s="1426"/>
      <c r="J360" s="1427"/>
    </row>
    <row r="361" spans="1:10" ht="15" customHeight="1">
      <c r="B361" s="45"/>
      <c r="C361" s="1421"/>
      <c r="D361" s="1421"/>
      <c r="E361" s="1421"/>
      <c r="F361" s="46"/>
      <c r="G361" s="1425"/>
      <c r="H361" s="1426"/>
      <c r="I361" s="1426"/>
      <c r="J361" s="1427"/>
    </row>
    <row r="362" spans="1:10" ht="15" customHeight="1">
      <c r="B362" s="45"/>
      <c r="C362" s="1421"/>
      <c r="D362" s="1421"/>
      <c r="E362" s="1421"/>
      <c r="F362" s="46"/>
      <c r="G362" s="1425"/>
      <c r="H362" s="1426"/>
      <c r="I362" s="1426"/>
      <c r="J362" s="1427"/>
    </row>
    <row r="363" spans="1:10" ht="15" customHeight="1">
      <c r="B363" s="47"/>
      <c r="C363" s="48"/>
      <c r="D363" s="48"/>
      <c r="E363" s="48"/>
      <c r="F363" s="48"/>
      <c r="G363" s="1428"/>
      <c r="H363" s="1429"/>
      <c r="I363" s="1429"/>
      <c r="J363" s="1430"/>
    </row>
    <row r="365" spans="1:10" ht="15" customHeight="1">
      <c r="B365" s="1434" t="s">
        <v>387</v>
      </c>
      <c r="C365" s="1435"/>
      <c r="D365" s="524" t="s">
        <v>385</v>
      </c>
      <c r="E365" s="1134" t="s">
        <v>386</v>
      </c>
      <c r="F365" s="1135"/>
      <c r="G365" s="1134" t="s">
        <v>452</v>
      </c>
      <c r="H365" s="1135"/>
      <c r="I365" s="1135"/>
      <c r="J365" s="1136"/>
    </row>
    <row r="366" spans="1:10" ht="15" customHeight="1">
      <c r="A366" s="10">
        <f>A348+1</f>
        <v>21</v>
      </c>
      <c r="B366" s="1436"/>
      <c r="C366" s="1437"/>
      <c r="D366" s="524" t="str">
        <f>IFERROR(VLOOKUP(A366,D調査結果表写真用,2,FALSE)&amp;VLOOKUP(A366,D調査結果表写真用,3,FALSE)&amp;"","")</f>
        <v/>
      </c>
      <c r="E366" s="1134" t="str">
        <f>IFERROR(VLOOKUP(A366,D調査結果表写真用,17,FALSE)&amp;"","")</f>
        <v/>
      </c>
      <c r="F366" s="1135"/>
      <c r="G366" s="525" t="str">
        <f>IFERROR(IF(VLOOKUP(A366,D調査結果表写真用,8,FALSE)="○","☑","☐")&amp;"","☐")</f>
        <v>☐</v>
      </c>
      <c r="H366" s="386" t="s">
        <v>450</v>
      </c>
      <c r="I366" s="525" t="str">
        <f>IFERROR(IF(VLOOKUP(A366,D調査結果表写真用,10,FALSE)="○","☑","☐")&amp;"","☐")</f>
        <v>☐</v>
      </c>
      <c r="J366" s="386" t="s">
        <v>360</v>
      </c>
    </row>
    <row r="367" spans="1:10" ht="15" customHeight="1">
      <c r="B367" s="43"/>
      <c r="C367" s="44"/>
      <c r="D367" s="44"/>
      <c r="E367" s="44"/>
      <c r="F367" s="44"/>
      <c r="G367" s="1431" t="s">
        <v>388</v>
      </c>
      <c r="H367" s="1432"/>
      <c r="I367" s="1432"/>
      <c r="J367" s="1433"/>
    </row>
    <row r="368" spans="1:10" ht="15" customHeight="1">
      <c r="B368" s="45"/>
      <c r="C368" s="1421" t="s">
        <v>744</v>
      </c>
      <c r="D368" s="1421"/>
      <c r="E368" s="1421"/>
      <c r="F368" s="46"/>
      <c r="G368" s="1422"/>
      <c r="H368" s="1423"/>
      <c r="I368" s="1423"/>
      <c r="J368" s="1424"/>
    </row>
    <row r="369" spans="1:10" ht="15" customHeight="1">
      <c r="B369" s="45"/>
      <c r="C369" s="1421"/>
      <c r="D369" s="1421"/>
      <c r="E369" s="1421"/>
      <c r="F369" s="46"/>
      <c r="G369" s="1425" t="str">
        <f>IFERROR(VLOOKUP(A366,D調査結果表写真用,12,FALSE)&amp;"","")</f>
        <v/>
      </c>
      <c r="H369" s="1426"/>
      <c r="I369" s="1426"/>
      <c r="J369" s="1427"/>
    </row>
    <row r="370" spans="1:10" ht="15" customHeight="1">
      <c r="B370" s="45"/>
      <c r="C370" s="1421"/>
      <c r="D370" s="1421"/>
      <c r="E370" s="1421"/>
      <c r="F370" s="46"/>
      <c r="G370" s="1425"/>
      <c r="H370" s="1426"/>
      <c r="I370" s="1426"/>
      <c r="J370" s="1427"/>
    </row>
    <row r="371" spans="1:10" ht="15" customHeight="1">
      <c r="B371" s="45"/>
      <c r="C371" s="1421"/>
      <c r="D371" s="1421"/>
      <c r="E371" s="1421"/>
      <c r="F371" s="46"/>
      <c r="G371" s="1425"/>
      <c r="H371" s="1426"/>
      <c r="I371" s="1426"/>
      <c r="J371" s="1427"/>
    </row>
    <row r="372" spans="1:10" ht="15" customHeight="1">
      <c r="B372" s="45"/>
      <c r="C372" s="1421"/>
      <c r="D372" s="1421"/>
      <c r="E372" s="1421"/>
      <c r="F372" s="46"/>
      <c r="G372" s="1425"/>
      <c r="H372" s="1426"/>
      <c r="I372" s="1426"/>
      <c r="J372" s="1427"/>
    </row>
    <row r="373" spans="1:10" ht="15" customHeight="1">
      <c r="B373" s="45"/>
      <c r="C373" s="1421"/>
      <c r="D373" s="1421"/>
      <c r="E373" s="1421"/>
      <c r="F373" s="46"/>
      <c r="G373" s="1425"/>
      <c r="H373" s="1426"/>
      <c r="I373" s="1426"/>
      <c r="J373" s="1427"/>
    </row>
    <row r="374" spans="1:10" ht="15" customHeight="1">
      <c r="B374" s="45"/>
      <c r="C374" s="1421"/>
      <c r="D374" s="1421"/>
      <c r="E374" s="1421"/>
      <c r="F374" s="46"/>
      <c r="G374" s="1425"/>
      <c r="H374" s="1426"/>
      <c r="I374" s="1426"/>
      <c r="J374" s="1427"/>
    </row>
    <row r="375" spans="1:10" ht="15" customHeight="1">
      <c r="B375" s="45"/>
      <c r="C375" s="1421"/>
      <c r="D375" s="1421"/>
      <c r="E375" s="1421"/>
      <c r="F375" s="46"/>
      <c r="G375" s="1425"/>
      <c r="H375" s="1426"/>
      <c r="I375" s="1426"/>
      <c r="J375" s="1427"/>
    </row>
    <row r="376" spans="1:10" ht="15" customHeight="1">
      <c r="B376" s="45"/>
      <c r="C376" s="1421"/>
      <c r="D376" s="1421"/>
      <c r="E376" s="1421"/>
      <c r="F376" s="46"/>
      <c r="G376" s="1425"/>
      <c r="H376" s="1426"/>
      <c r="I376" s="1426"/>
      <c r="J376" s="1427"/>
    </row>
    <row r="377" spans="1:10" ht="15" customHeight="1">
      <c r="B377" s="45"/>
      <c r="C377" s="1421"/>
      <c r="D377" s="1421"/>
      <c r="E377" s="1421"/>
      <c r="F377" s="46"/>
      <c r="G377" s="1425"/>
      <c r="H377" s="1426"/>
      <c r="I377" s="1426"/>
      <c r="J377" s="1427"/>
    </row>
    <row r="378" spans="1:10" ht="15" customHeight="1">
      <c r="B378" s="45"/>
      <c r="C378" s="1421"/>
      <c r="D378" s="1421"/>
      <c r="E378" s="1421"/>
      <c r="F378" s="46"/>
      <c r="G378" s="1425"/>
      <c r="H378" s="1426"/>
      <c r="I378" s="1426"/>
      <c r="J378" s="1427"/>
    </row>
    <row r="379" spans="1:10" ht="15" customHeight="1">
      <c r="B379" s="45"/>
      <c r="C379" s="1421"/>
      <c r="D379" s="1421"/>
      <c r="E379" s="1421"/>
      <c r="F379" s="46"/>
      <c r="G379" s="1425"/>
      <c r="H379" s="1426"/>
      <c r="I379" s="1426"/>
      <c r="J379" s="1427"/>
    </row>
    <row r="380" spans="1:10" ht="15" customHeight="1">
      <c r="B380" s="45"/>
      <c r="C380" s="1421"/>
      <c r="D380" s="1421"/>
      <c r="E380" s="1421"/>
      <c r="F380" s="46"/>
      <c r="G380" s="1425"/>
      <c r="H380" s="1426"/>
      <c r="I380" s="1426"/>
      <c r="J380" s="1427"/>
    </row>
    <row r="381" spans="1:10" ht="15" customHeight="1">
      <c r="B381" s="47"/>
      <c r="C381" s="48"/>
      <c r="D381" s="48"/>
      <c r="E381" s="48"/>
      <c r="F381" s="48"/>
      <c r="G381" s="1428"/>
      <c r="H381" s="1429"/>
      <c r="I381" s="1429"/>
      <c r="J381" s="1430"/>
    </row>
    <row r="383" spans="1:10" ht="15" customHeight="1">
      <c r="B383" s="1434" t="s">
        <v>387</v>
      </c>
      <c r="C383" s="1435"/>
      <c r="D383" s="524" t="s">
        <v>385</v>
      </c>
      <c r="E383" s="1134" t="s">
        <v>386</v>
      </c>
      <c r="F383" s="1135"/>
      <c r="G383" s="1134" t="s">
        <v>452</v>
      </c>
      <c r="H383" s="1135"/>
      <c r="I383" s="1135"/>
      <c r="J383" s="1136"/>
    </row>
    <row r="384" spans="1:10" ht="15" customHeight="1">
      <c r="A384" s="10">
        <f>A366+1</f>
        <v>22</v>
      </c>
      <c r="B384" s="1436"/>
      <c r="C384" s="1437"/>
      <c r="D384" s="524" t="str">
        <f>IFERROR(VLOOKUP(A384,D調査結果表写真用,2,FALSE)&amp;VLOOKUP(A384,D調査結果表写真用,3,FALSE)&amp;"","")</f>
        <v/>
      </c>
      <c r="E384" s="1134" t="str">
        <f>IFERROR(VLOOKUP(A384,D調査結果表写真用,17,FALSE)&amp;"","")</f>
        <v/>
      </c>
      <c r="F384" s="1135"/>
      <c r="G384" s="525" t="str">
        <f>IFERROR(IF(VLOOKUP(A384,D調査結果表写真用,8,FALSE)="○","☑","☐")&amp;"","☐")</f>
        <v>☐</v>
      </c>
      <c r="H384" s="386" t="s">
        <v>450</v>
      </c>
      <c r="I384" s="525" t="str">
        <f>IFERROR(IF(VLOOKUP(A384,D調査結果表写真用,10,FALSE)="○","☑","☐")&amp;"","☐")</f>
        <v>☐</v>
      </c>
      <c r="J384" s="386" t="s">
        <v>360</v>
      </c>
    </row>
    <row r="385" spans="2:10" ht="15" customHeight="1">
      <c r="B385" s="43"/>
      <c r="C385" s="44"/>
      <c r="D385" s="44"/>
      <c r="E385" s="44"/>
      <c r="F385" s="44"/>
      <c r="G385" s="1431" t="s">
        <v>388</v>
      </c>
      <c r="H385" s="1432"/>
      <c r="I385" s="1432"/>
      <c r="J385" s="1433"/>
    </row>
    <row r="386" spans="2:10" ht="15" customHeight="1">
      <c r="B386" s="45"/>
      <c r="C386" s="1421" t="s">
        <v>744</v>
      </c>
      <c r="D386" s="1421"/>
      <c r="E386" s="1421"/>
      <c r="F386" s="46"/>
      <c r="G386" s="1422"/>
      <c r="H386" s="1423"/>
      <c r="I386" s="1423"/>
      <c r="J386" s="1424"/>
    </row>
    <row r="387" spans="2:10" ht="15" customHeight="1">
      <c r="B387" s="45"/>
      <c r="C387" s="1421"/>
      <c r="D387" s="1421"/>
      <c r="E387" s="1421"/>
      <c r="F387" s="46"/>
      <c r="G387" s="1425" t="str">
        <f>IFERROR(VLOOKUP(A384,D調査結果表写真用,12,FALSE)&amp;"","")</f>
        <v/>
      </c>
      <c r="H387" s="1426"/>
      <c r="I387" s="1426"/>
      <c r="J387" s="1427"/>
    </row>
    <row r="388" spans="2:10" ht="15" customHeight="1">
      <c r="B388" s="45"/>
      <c r="C388" s="1421"/>
      <c r="D388" s="1421"/>
      <c r="E388" s="1421"/>
      <c r="F388" s="46"/>
      <c r="G388" s="1425"/>
      <c r="H388" s="1426"/>
      <c r="I388" s="1426"/>
      <c r="J388" s="1427"/>
    </row>
    <row r="389" spans="2:10" ht="15" customHeight="1">
      <c r="B389" s="45"/>
      <c r="C389" s="1421"/>
      <c r="D389" s="1421"/>
      <c r="E389" s="1421"/>
      <c r="F389" s="46"/>
      <c r="G389" s="1425"/>
      <c r="H389" s="1426"/>
      <c r="I389" s="1426"/>
      <c r="J389" s="1427"/>
    </row>
    <row r="390" spans="2:10" ht="15" customHeight="1">
      <c r="B390" s="45"/>
      <c r="C390" s="1421"/>
      <c r="D390" s="1421"/>
      <c r="E390" s="1421"/>
      <c r="F390" s="46"/>
      <c r="G390" s="1425"/>
      <c r="H390" s="1426"/>
      <c r="I390" s="1426"/>
      <c r="J390" s="1427"/>
    </row>
    <row r="391" spans="2:10" ht="15" customHeight="1">
      <c r="B391" s="45"/>
      <c r="C391" s="1421"/>
      <c r="D391" s="1421"/>
      <c r="E391" s="1421"/>
      <c r="F391" s="46"/>
      <c r="G391" s="1425"/>
      <c r="H391" s="1426"/>
      <c r="I391" s="1426"/>
      <c r="J391" s="1427"/>
    </row>
    <row r="392" spans="2:10" ht="15" customHeight="1">
      <c r="B392" s="45"/>
      <c r="C392" s="1421"/>
      <c r="D392" s="1421"/>
      <c r="E392" s="1421"/>
      <c r="F392" s="46"/>
      <c r="G392" s="1425"/>
      <c r="H392" s="1426"/>
      <c r="I392" s="1426"/>
      <c r="J392" s="1427"/>
    </row>
    <row r="393" spans="2:10" ht="15" customHeight="1">
      <c r="B393" s="45"/>
      <c r="C393" s="1421"/>
      <c r="D393" s="1421"/>
      <c r="E393" s="1421"/>
      <c r="F393" s="46"/>
      <c r="G393" s="1425"/>
      <c r="H393" s="1426"/>
      <c r="I393" s="1426"/>
      <c r="J393" s="1427"/>
    </row>
    <row r="394" spans="2:10" ht="15" customHeight="1">
      <c r="B394" s="45"/>
      <c r="C394" s="1421"/>
      <c r="D394" s="1421"/>
      <c r="E394" s="1421"/>
      <c r="F394" s="46"/>
      <c r="G394" s="1425"/>
      <c r="H394" s="1426"/>
      <c r="I394" s="1426"/>
      <c r="J394" s="1427"/>
    </row>
    <row r="395" spans="2:10" ht="15" customHeight="1">
      <c r="B395" s="45"/>
      <c r="C395" s="1421"/>
      <c r="D395" s="1421"/>
      <c r="E395" s="1421"/>
      <c r="F395" s="46"/>
      <c r="G395" s="1425"/>
      <c r="H395" s="1426"/>
      <c r="I395" s="1426"/>
      <c r="J395" s="1427"/>
    </row>
    <row r="396" spans="2:10" ht="15" customHeight="1">
      <c r="B396" s="45"/>
      <c r="C396" s="1421"/>
      <c r="D396" s="1421"/>
      <c r="E396" s="1421"/>
      <c r="F396" s="46"/>
      <c r="G396" s="1425"/>
      <c r="H396" s="1426"/>
      <c r="I396" s="1426"/>
      <c r="J396" s="1427"/>
    </row>
    <row r="397" spans="2:10" ht="15" customHeight="1">
      <c r="B397" s="45"/>
      <c r="C397" s="1421"/>
      <c r="D397" s="1421"/>
      <c r="E397" s="1421"/>
      <c r="F397" s="46"/>
      <c r="G397" s="1425"/>
      <c r="H397" s="1426"/>
      <c r="I397" s="1426"/>
      <c r="J397" s="1427"/>
    </row>
    <row r="398" spans="2:10" ht="15" customHeight="1">
      <c r="B398" s="45"/>
      <c r="C398" s="1421"/>
      <c r="D398" s="1421"/>
      <c r="E398" s="1421"/>
      <c r="F398" s="46"/>
      <c r="G398" s="1425"/>
      <c r="H398" s="1426"/>
      <c r="I398" s="1426"/>
      <c r="J398" s="1427"/>
    </row>
    <row r="399" spans="2:10" ht="15" customHeight="1">
      <c r="B399" s="47"/>
      <c r="C399" s="48"/>
      <c r="D399" s="48"/>
      <c r="E399" s="48"/>
      <c r="F399" s="48"/>
      <c r="G399" s="1428"/>
      <c r="H399" s="1429"/>
      <c r="I399" s="1429"/>
      <c r="J399" s="1430"/>
    </row>
    <row r="401" spans="1:10" ht="15" customHeight="1">
      <c r="B401" s="1434" t="s">
        <v>387</v>
      </c>
      <c r="C401" s="1435"/>
      <c r="D401" s="524" t="s">
        <v>385</v>
      </c>
      <c r="E401" s="1134" t="s">
        <v>386</v>
      </c>
      <c r="F401" s="1135"/>
      <c r="G401" s="1134" t="s">
        <v>452</v>
      </c>
      <c r="H401" s="1135"/>
      <c r="I401" s="1135"/>
      <c r="J401" s="1136"/>
    </row>
    <row r="402" spans="1:10" ht="15" customHeight="1">
      <c r="A402" s="10">
        <f>A384+1</f>
        <v>23</v>
      </c>
      <c r="B402" s="1436"/>
      <c r="C402" s="1437"/>
      <c r="D402" s="524" t="str">
        <f>IFERROR(VLOOKUP(A402,D調査結果表写真用,2,FALSE)&amp;VLOOKUP(A402,D調査結果表写真用,3,FALSE)&amp;"","")</f>
        <v/>
      </c>
      <c r="E402" s="1134" t="str">
        <f>IFERROR(VLOOKUP(A402,D調査結果表写真用,17,FALSE)&amp;"","")</f>
        <v/>
      </c>
      <c r="F402" s="1135"/>
      <c r="G402" s="525" t="str">
        <f>IFERROR(IF(VLOOKUP(A402,D調査結果表写真用,8,FALSE)="○","☑","☐")&amp;"","☐")</f>
        <v>☐</v>
      </c>
      <c r="H402" s="386" t="s">
        <v>450</v>
      </c>
      <c r="I402" s="525" t="str">
        <f>IFERROR(IF(VLOOKUP(A402,D調査結果表写真用,10,FALSE)="○","☑","☐")&amp;"","☐")</f>
        <v>☐</v>
      </c>
      <c r="J402" s="386" t="s">
        <v>360</v>
      </c>
    </row>
    <row r="403" spans="1:10" ht="15" customHeight="1">
      <c r="B403" s="43"/>
      <c r="C403" s="44"/>
      <c r="D403" s="44"/>
      <c r="E403" s="44"/>
      <c r="F403" s="44"/>
      <c r="G403" s="1431" t="s">
        <v>388</v>
      </c>
      <c r="H403" s="1432"/>
      <c r="I403" s="1432"/>
      <c r="J403" s="1433"/>
    </row>
    <row r="404" spans="1:10" ht="15" customHeight="1">
      <c r="B404" s="45"/>
      <c r="C404" s="1421" t="s">
        <v>744</v>
      </c>
      <c r="D404" s="1421"/>
      <c r="E404" s="1421"/>
      <c r="F404" s="46"/>
      <c r="G404" s="1422"/>
      <c r="H404" s="1423"/>
      <c r="I404" s="1423"/>
      <c r="J404" s="1424"/>
    </row>
    <row r="405" spans="1:10" ht="15" customHeight="1">
      <c r="B405" s="45"/>
      <c r="C405" s="1421"/>
      <c r="D405" s="1421"/>
      <c r="E405" s="1421"/>
      <c r="F405" s="46"/>
      <c r="G405" s="1425" t="str">
        <f>IFERROR(VLOOKUP(A402,D調査結果表写真用,12,FALSE)&amp;"","")</f>
        <v/>
      </c>
      <c r="H405" s="1426"/>
      <c r="I405" s="1426"/>
      <c r="J405" s="1427"/>
    </row>
    <row r="406" spans="1:10" ht="15" customHeight="1">
      <c r="B406" s="45"/>
      <c r="C406" s="1421"/>
      <c r="D406" s="1421"/>
      <c r="E406" s="1421"/>
      <c r="F406" s="46"/>
      <c r="G406" s="1425"/>
      <c r="H406" s="1426"/>
      <c r="I406" s="1426"/>
      <c r="J406" s="1427"/>
    </row>
    <row r="407" spans="1:10" ht="15" customHeight="1">
      <c r="B407" s="45"/>
      <c r="C407" s="1421"/>
      <c r="D407" s="1421"/>
      <c r="E407" s="1421"/>
      <c r="F407" s="46"/>
      <c r="G407" s="1425"/>
      <c r="H407" s="1426"/>
      <c r="I407" s="1426"/>
      <c r="J407" s="1427"/>
    </row>
    <row r="408" spans="1:10" ht="15" customHeight="1">
      <c r="B408" s="45"/>
      <c r="C408" s="1421"/>
      <c r="D408" s="1421"/>
      <c r="E408" s="1421"/>
      <c r="F408" s="46"/>
      <c r="G408" s="1425"/>
      <c r="H408" s="1426"/>
      <c r="I408" s="1426"/>
      <c r="J408" s="1427"/>
    </row>
    <row r="409" spans="1:10" ht="15" customHeight="1">
      <c r="B409" s="45"/>
      <c r="C409" s="1421"/>
      <c r="D409" s="1421"/>
      <c r="E409" s="1421"/>
      <c r="F409" s="46"/>
      <c r="G409" s="1425"/>
      <c r="H409" s="1426"/>
      <c r="I409" s="1426"/>
      <c r="J409" s="1427"/>
    </row>
    <row r="410" spans="1:10" ht="15" customHeight="1">
      <c r="B410" s="45"/>
      <c r="C410" s="1421"/>
      <c r="D410" s="1421"/>
      <c r="E410" s="1421"/>
      <c r="F410" s="46"/>
      <c r="G410" s="1425"/>
      <c r="H410" s="1426"/>
      <c r="I410" s="1426"/>
      <c r="J410" s="1427"/>
    </row>
    <row r="411" spans="1:10" ht="15" customHeight="1">
      <c r="B411" s="45"/>
      <c r="C411" s="1421"/>
      <c r="D411" s="1421"/>
      <c r="E411" s="1421"/>
      <c r="F411" s="46"/>
      <c r="G411" s="1425"/>
      <c r="H411" s="1426"/>
      <c r="I411" s="1426"/>
      <c r="J411" s="1427"/>
    </row>
    <row r="412" spans="1:10" ht="15" customHeight="1">
      <c r="B412" s="45"/>
      <c r="C412" s="1421"/>
      <c r="D412" s="1421"/>
      <c r="E412" s="1421"/>
      <c r="F412" s="46"/>
      <c r="G412" s="1425"/>
      <c r="H412" s="1426"/>
      <c r="I412" s="1426"/>
      <c r="J412" s="1427"/>
    </row>
    <row r="413" spans="1:10" ht="15" customHeight="1">
      <c r="B413" s="45"/>
      <c r="C413" s="1421"/>
      <c r="D413" s="1421"/>
      <c r="E413" s="1421"/>
      <c r="F413" s="46"/>
      <c r="G413" s="1425"/>
      <c r="H413" s="1426"/>
      <c r="I413" s="1426"/>
      <c r="J413" s="1427"/>
    </row>
    <row r="414" spans="1:10" ht="15" customHeight="1">
      <c r="B414" s="45"/>
      <c r="C414" s="1421"/>
      <c r="D414" s="1421"/>
      <c r="E414" s="1421"/>
      <c r="F414" s="46"/>
      <c r="G414" s="1425"/>
      <c r="H414" s="1426"/>
      <c r="I414" s="1426"/>
      <c r="J414" s="1427"/>
    </row>
    <row r="415" spans="1:10" ht="15" customHeight="1">
      <c r="B415" s="45"/>
      <c r="C415" s="1421"/>
      <c r="D415" s="1421"/>
      <c r="E415" s="1421"/>
      <c r="F415" s="46"/>
      <c r="G415" s="1425"/>
      <c r="H415" s="1426"/>
      <c r="I415" s="1426"/>
      <c r="J415" s="1427"/>
    </row>
    <row r="416" spans="1:10" ht="15" customHeight="1">
      <c r="B416" s="45"/>
      <c r="C416" s="1421"/>
      <c r="D416" s="1421"/>
      <c r="E416" s="1421"/>
      <c r="F416" s="46"/>
      <c r="G416" s="1425"/>
      <c r="H416" s="1426"/>
      <c r="I416" s="1426"/>
      <c r="J416" s="1427"/>
    </row>
    <row r="417" spans="1:10" ht="15" customHeight="1">
      <c r="B417" s="47"/>
      <c r="C417" s="48"/>
      <c r="D417" s="48"/>
      <c r="E417" s="48"/>
      <c r="F417" s="48"/>
      <c r="G417" s="1428"/>
      <c r="H417" s="1429"/>
      <c r="I417" s="1429"/>
      <c r="J417" s="1430"/>
    </row>
    <row r="419" spans="1:10" ht="15" customHeight="1">
      <c r="B419" s="1434" t="s">
        <v>387</v>
      </c>
      <c r="C419" s="1435"/>
      <c r="D419" s="524" t="s">
        <v>385</v>
      </c>
      <c r="E419" s="1134" t="s">
        <v>386</v>
      </c>
      <c r="F419" s="1135"/>
      <c r="G419" s="1134" t="s">
        <v>452</v>
      </c>
      <c r="H419" s="1135"/>
      <c r="I419" s="1135"/>
      <c r="J419" s="1136"/>
    </row>
    <row r="420" spans="1:10" ht="15" customHeight="1">
      <c r="A420" s="10">
        <f>A402+1</f>
        <v>24</v>
      </c>
      <c r="B420" s="1436"/>
      <c r="C420" s="1437"/>
      <c r="D420" s="524" t="str">
        <f>IFERROR(VLOOKUP(A420,D調査結果表写真用,2,FALSE)&amp;VLOOKUP(A420,D調査結果表写真用,3,FALSE)&amp;"","")</f>
        <v/>
      </c>
      <c r="E420" s="1134" t="str">
        <f>IFERROR(VLOOKUP(A420,D調査結果表写真用,17,FALSE)&amp;"","")</f>
        <v/>
      </c>
      <c r="F420" s="1135"/>
      <c r="G420" s="525" t="str">
        <f>IFERROR(IF(VLOOKUP(A420,D調査結果表写真用,8,FALSE)="○","☑","☐")&amp;"","☐")</f>
        <v>☐</v>
      </c>
      <c r="H420" s="386" t="s">
        <v>450</v>
      </c>
      <c r="I420" s="525" t="str">
        <f>IFERROR(IF(VLOOKUP(A420,D調査結果表写真用,10,FALSE)="○","☑","☐")&amp;"","☐")</f>
        <v>☐</v>
      </c>
      <c r="J420" s="386" t="s">
        <v>360</v>
      </c>
    </row>
    <row r="421" spans="1:10" ht="15" customHeight="1">
      <c r="B421" s="43"/>
      <c r="C421" s="44"/>
      <c r="D421" s="44"/>
      <c r="E421" s="44"/>
      <c r="F421" s="44"/>
      <c r="G421" s="1431" t="s">
        <v>388</v>
      </c>
      <c r="H421" s="1432"/>
      <c r="I421" s="1432"/>
      <c r="J421" s="1433"/>
    </row>
    <row r="422" spans="1:10" ht="15" customHeight="1">
      <c r="B422" s="45"/>
      <c r="C422" s="1421" t="s">
        <v>744</v>
      </c>
      <c r="D422" s="1421"/>
      <c r="E422" s="1421"/>
      <c r="F422" s="46"/>
      <c r="G422" s="1422"/>
      <c r="H422" s="1423"/>
      <c r="I422" s="1423"/>
      <c r="J422" s="1424"/>
    </row>
    <row r="423" spans="1:10" ht="15" customHeight="1">
      <c r="B423" s="45"/>
      <c r="C423" s="1421"/>
      <c r="D423" s="1421"/>
      <c r="E423" s="1421"/>
      <c r="F423" s="46"/>
      <c r="G423" s="1425" t="str">
        <f>IFERROR(VLOOKUP(A420,D調査結果表写真用,12,FALSE)&amp;"","")</f>
        <v/>
      </c>
      <c r="H423" s="1426"/>
      <c r="I423" s="1426"/>
      <c r="J423" s="1427"/>
    </row>
    <row r="424" spans="1:10" ht="15" customHeight="1">
      <c r="B424" s="45"/>
      <c r="C424" s="1421"/>
      <c r="D424" s="1421"/>
      <c r="E424" s="1421"/>
      <c r="F424" s="46"/>
      <c r="G424" s="1425"/>
      <c r="H424" s="1426"/>
      <c r="I424" s="1426"/>
      <c r="J424" s="1427"/>
    </row>
    <row r="425" spans="1:10" ht="15" customHeight="1">
      <c r="B425" s="45"/>
      <c r="C425" s="1421"/>
      <c r="D425" s="1421"/>
      <c r="E425" s="1421"/>
      <c r="F425" s="46"/>
      <c r="G425" s="1425"/>
      <c r="H425" s="1426"/>
      <c r="I425" s="1426"/>
      <c r="J425" s="1427"/>
    </row>
    <row r="426" spans="1:10" ht="15" customHeight="1">
      <c r="B426" s="45"/>
      <c r="C426" s="1421"/>
      <c r="D426" s="1421"/>
      <c r="E426" s="1421"/>
      <c r="F426" s="46"/>
      <c r="G426" s="1425"/>
      <c r="H426" s="1426"/>
      <c r="I426" s="1426"/>
      <c r="J426" s="1427"/>
    </row>
    <row r="427" spans="1:10" ht="15" customHeight="1">
      <c r="B427" s="45"/>
      <c r="C427" s="1421"/>
      <c r="D427" s="1421"/>
      <c r="E427" s="1421"/>
      <c r="F427" s="46"/>
      <c r="G427" s="1425"/>
      <c r="H427" s="1426"/>
      <c r="I427" s="1426"/>
      <c r="J427" s="1427"/>
    </row>
    <row r="428" spans="1:10" ht="15" customHeight="1">
      <c r="B428" s="45"/>
      <c r="C428" s="1421"/>
      <c r="D428" s="1421"/>
      <c r="E428" s="1421"/>
      <c r="F428" s="46"/>
      <c r="G428" s="1425"/>
      <c r="H428" s="1426"/>
      <c r="I428" s="1426"/>
      <c r="J428" s="1427"/>
    </row>
    <row r="429" spans="1:10" ht="15" customHeight="1">
      <c r="B429" s="45"/>
      <c r="C429" s="1421"/>
      <c r="D429" s="1421"/>
      <c r="E429" s="1421"/>
      <c r="F429" s="46"/>
      <c r="G429" s="1425"/>
      <c r="H429" s="1426"/>
      <c r="I429" s="1426"/>
      <c r="J429" s="1427"/>
    </row>
    <row r="430" spans="1:10" ht="15" customHeight="1">
      <c r="B430" s="45"/>
      <c r="C430" s="1421"/>
      <c r="D430" s="1421"/>
      <c r="E430" s="1421"/>
      <c r="F430" s="46"/>
      <c r="G430" s="1425"/>
      <c r="H430" s="1426"/>
      <c r="I430" s="1426"/>
      <c r="J430" s="1427"/>
    </row>
    <row r="431" spans="1:10" ht="15" customHeight="1">
      <c r="B431" s="45"/>
      <c r="C431" s="1421"/>
      <c r="D431" s="1421"/>
      <c r="E431" s="1421"/>
      <c r="F431" s="46"/>
      <c r="G431" s="1425"/>
      <c r="H431" s="1426"/>
      <c r="I431" s="1426"/>
      <c r="J431" s="1427"/>
    </row>
    <row r="432" spans="1:10" ht="15" customHeight="1">
      <c r="B432" s="45"/>
      <c r="C432" s="1421"/>
      <c r="D432" s="1421"/>
      <c r="E432" s="1421"/>
      <c r="F432" s="46"/>
      <c r="G432" s="1425"/>
      <c r="H432" s="1426"/>
      <c r="I432" s="1426"/>
      <c r="J432" s="1427"/>
    </row>
    <row r="433" spans="2:10" ht="15" customHeight="1">
      <c r="B433" s="45"/>
      <c r="C433" s="1421"/>
      <c r="D433" s="1421"/>
      <c r="E433" s="1421"/>
      <c r="F433" s="46"/>
      <c r="G433" s="1425"/>
      <c r="H433" s="1426"/>
      <c r="I433" s="1426"/>
      <c r="J433" s="1427"/>
    </row>
    <row r="434" spans="2:10" ht="15" customHeight="1">
      <c r="B434" s="45"/>
      <c r="C434" s="1421"/>
      <c r="D434" s="1421"/>
      <c r="E434" s="1421"/>
      <c r="F434" s="46"/>
      <c r="G434" s="1425"/>
      <c r="H434" s="1426"/>
      <c r="I434" s="1426"/>
      <c r="J434" s="1427"/>
    </row>
    <row r="435" spans="2:10" ht="15" customHeight="1">
      <c r="B435" s="47"/>
      <c r="C435" s="48"/>
      <c r="D435" s="48"/>
      <c r="E435" s="48"/>
      <c r="F435" s="48"/>
      <c r="G435" s="1428"/>
      <c r="H435" s="1429"/>
      <c r="I435" s="1429"/>
      <c r="J435" s="1430"/>
    </row>
  </sheetData>
  <sheetProtection sheet="1" scenarios="1"/>
  <mergeCells count="217">
    <mergeCell ref="G25:J25"/>
    <mergeCell ref="G41:J41"/>
    <mergeCell ref="C8:E20"/>
    <mergeCell ref="G8:J8"/>
    <mergeCell ref="G9:J13"/>
    <mergeCell ref="G14:J21"/>
    <mergeCell ref="B23:C24"/>
    <mergeCell ref="G23:J23"/>
    <mergeCell ref="G5:J5"/>
    <mergeCell ref="B5:C6"/>
    <mergeCell ref="E5:F5"/>
    <mergeCell ref="E6:F6"/>
    <mergeCell ref="G7:J7"/>
    <mergeCell ref="E23:F23"/>
    <mergeCell ref="E24:F24"/>
    <mergeCell ref="C26:E38"/>
    <mergeCell ref="G26:J26"/>
    <mergeCell ref="G27:J31"/>
    <mergeCell ref="G32:J39"/>
    <mergeCell ref="B41:C42"/>
    <mergeCell ref="E41:F41"/>
    <mergeCell ref="E42:F42"/>
    <mergeCell ref="G59:J59"/>
    <mergeCell ref="G61:J61"/>
    <mergeCell ref="G62:J62"/>
    <mergeCell ref="B59:C60"/>
    <mergeCell ref="E59:F59"/>
    <mergeCell ref="E60:F60"/>
    <mergeCell ref="C62:E74"/>
    <mergeCell ref="G63:J67"/>
    <mergeCell ref="G68:J75"/>
    <mergeCell ref="G77:J77"/>
    <mergeCell ref="G79:J79"/>
    <mergeCell ref="G80:J80"/>
    <mergeCell ref="B77:C78"/>
    <mergeCell ref="E77:F77"/>
    <mergeCell ref="E78:F78"/>
    <mergeCell ref="C80:E92"/>
    <mergeCell ref="G81:J85"/>
    <mergeCell ref="G86:J93"/>
    <mergeCell ref="G95:J95"/>
    <mergeCell ref="G97:J97"/>
    <mergeCell ref="G98:J98"/>
    <mergeCell ref="B95:C96"/>
    <mergeCell ref="E95:F95"/>
    <mergeCell ref="E96:F96"/>
    <mergeCell ref="C98:E110"/>
    <mergeCell ref="G99:J103"/>
    <mergeCell ref="G104:J111"/>
    <mergeCell ref="G113:J113"/>
    <mergeCell ref="G115:J115"/>
    <mergeCell ref="G116:J116"/>
    <mergeCell ref="B113:C114"/>
    <mergeCell ref="E113:F113"/>
    <mergeCell ref="E114:F114"/>
    <mergeCell ref="C116:E128"/>
    <mergeCell ref="G117:J121"/>
    <mergeCell ref="G122:J129"/>
    <mergeCell ref="G131:J131"/>
    <mergeCell ref="G133:J133"/>
    <mergeCell ref="G134:J134"/>
    <mergeCell ref="B131:C132"/>
    <mergeCell ref="E131:F131"/>
    <mergeCell ref="E132:F132"/>
    <mergeCell ref="C134:E146"/>
    <mergeCell ref="G135:J139"/>
    <mergeCell ref="G140:J147"/>
    <mergeCell ref="G149:J149"/>
    <mergeCell ref="G151:J151"/>
    <mergeCell ref="G152:J152"/>
    <mergeCell ref="B149:C150"/>
    <mergeCell ref="E149:F149"/>
    <mergeCell ref="E150:F150"/>
    <mergeCell ref="C152:E164"/>
    <mergeCell ref="G153:J157"/>
    <mergeCell ref="G158:J165"/>
    <mergeCell ref="G167:J167"/>
    <mergeCell ref="G169:J169"/>
    <mergeCell ref="G170:J170"/>
    <mergeCell ref="B167:C168"/>
    <mergeCell ref="E167:F167"/>
    <mergeCell ref="E168:F168"/>
    <mergeCell ref="C170:E182"/>
    <mergeCell ref="G171:J175"/>
    <mergeCell ref="G176:J183"/>
    <mergeCell ref="G185:J185"/>
    <mergeCell ref="G187:J187"/>
    <mergeCell ref="G188:J188"/>
    <mergeCell ref="B185:C186"/>
    <mergeCell ref="E185:F185"/>
    <mergeCell ref="E186:F186"/>
    <mergeCell ref="C188:E200"/>
    <mergeCell ref="G189:J193"/>
    <mergeCell ref="G194:J201"/>
    <mergeCell ref="G203:J203"/>
    <mergeCell ref="G205:J205"/>
    <mergeCell ref="G206:J206"/>
    <mergeCell ref="B203:C204"/>
    <mergeCell ref="E203:F203"/>
    <mergeCell ref="E204:F204"/>
    <mergeCell ref="C206:E218"/>
    <mergeCell ref="G207:J211"/>
    <mergeCell ref="G212:J219"/>
    <mergeCell ref="G221:J221"/>
    <mergeCell ref="G223:J223"/>
    <mergeCell ref="G224:J224"/>
    <mergeCell ref="B221:C222"/>
    <mergeCell ref="E221:F221"/>
    <mergeCell ref="E222:F222"/>
    <mergeCell ref="C224:E236"/>
    <mergeCell ref="G225:J229"/>
    <mergeCell ref="G230:J237"/>
    <mergeCell ref="G239:J239"/>
    <mergeCell ref="G241:J241"/>
    <mergeCell ref="G242:J242"/>
    <mergeCell ref="B239:C240"/>
    <mergeCell ref="E239:F239"/>
    <mergeCell ref="E240:F240"/>
    <mergeCell ref="C242:E254"/>
    <mergeCell ref="G243:J247"/>
    <mergeCell ref="G248:J255"/>
    <mergeCell ref="G257:J257"/>
    <mergeCell ref="G259:J259"/>
    <mergeCell ref="G260:J260"/>
    <mergeCell ref="B257:C258"/>
    <mergeCell ref="E257:F257"/>
    <mergeCell ref="E258:F258"/>
    <mergeCell ref="C260:E272"/>
    <mergeCell ref="G261:J265"/>
    <mergeCell ref="G266:J273"/>
    <mergeCell ref="G275:J275"/>
    <mergeCell ref="G277:J277"/>
    <mergeCell ref="G278:J278"/>
    <mergeCell ref="B275:C276"/>
    <mergeCell ref="E275:F275"/>
    <mergeCell ref="E276:F276"/>
    <mergeCell ref="C278:E290"/>
    <mergeCell ref="G279:J283"/>
    <mergeCell ref="G284:J291"/>
    <mergeCell ref="G293:J293"/>
    <mergeCell ref="G295:J295"/>
    <mergeCell ref="G296:J296"/>
    <mergeCell ref="B293:C294"/>
    <mergeCell ref="E293:F293"/>
    <mergeCell ref="E294:F294"/>
    <mergeCell ref="C296:E308"/>
    <mergeCell ref="G297:J301"/>
    <mergeCell ref="G302:J309"/>
    <mergeCell ref="G311:J311"/>
    <mergeCell ref="G313:J313"/>
    <mergeCell ref="G314:J314"/>
    <mergeCell ref="B311:C312"/>
    <mergeCell ref="E311:F311"/>
    <mergeCell ref="E312:F312"/>
    <mergeCell ref="C314:E326"/>
    <mergeCell ref="G315:J319"/>
    <mergeCell ref="G320:J327"/>
    <mergeCell ref="G329:J329"/>
    <mergeCell ref="G331:J331"/>
    <mergeCell ref="G332:J332"/>
    <mergeCell ref="B329:C330"/>
    <mergeCell ref="E329:F329"/>
    <mergeCell ref="E330:F330"/>
    <mergeCell ref="C332:E344"/>
    <mergeCell ref="G333:J337"/>
    <mergeCell ref="G338:J345"/>
    <mergeCell ref="G347:J347"/>
    <mergeCell ref="G349:J349"/>
    <mergeCell ref="G350:J350"/>
    <mergeCell ref="B347:C348"/>
    <mergeCell ref="E347:F347"/>
    <mergeCell ref="E348:F348"/>
    <mergeCell ref="C350:E362"/>
    <mergeCell ref="G351:J355"/>
    <mergeCell ref="G356:J363"/>
    <mergeCell ref="G365:J365"/>
    <mergeCell ref="G367:J367"/>
    <mergeCell ref="G368:J368"/>
    <mergeCell ref="B365:C366"/>
    <mergeCell ref="E365:F365"/>
    <mergeCell ref="E366:F366"/>
    <mergeCell ref="C368:E380"/>
    <mergeCell ref="G369:J373"/>
    <mergeCell ref="G374:J381"/>
    <mergeCell ref="G383:J383"/>
    <mergeCell ref="G385:J385"/>
    <mergeCell ref="G386:J386"/>
    <mergeCell ref="B383:C384"/>
    <mergeCell ref="E383:F383"/>
    <mergeCell ref="E384:F384"/>
    <mergeCell ref="C386:E398"/>
    <mergeCell ref="G387:J391"/>
    <mergeCell ref="G392:J399"/>
    <mergeCell ref="C1:E1"/>
    <mergeCell ref="C44:E56"/>
    <mergeCell ref="G44:J44"/>
    <mergeCell ref="G45:J49"/>
    <mergeCell ref="G50:J57"/>
    <mergeCell ref="G43:J43"/>
    <mergeCell ref="G419:J419"/>
    <mergeCell ref="G421:J421"/>
    <mergeCell ref="G422:J422"/>
    <mergeCell ref="B419:C420"/>
    <mergeCell ref="E419:F419"/>
    <mergeCell ref="E420:F420"/>
    <mergeCell ref="C422:E434"/>
    <mergeCell ref="G423:J427"/>
    <mergeCell ref="G428:J435"/>
    <mergeCell ref="G401:J401"/>
    <mergeCell ref="G403:J403"/>
    <mergeCell ref="G404:J404"/>
    <mergeCell ref="B401:C402"/>
    <mergeCell ref="E401:F401"/>
    <mergeCell ref="E402:F402"/>
    <mergeCell ref="C404:E416"/>
    <mergeCell ref="G405:J409"/>
    <mergeCell ref="G410:J417"/>
  </mergeCells>
  <phoneticPr fontId="3"/>
  <dataValidations count="1">
    <dataValidation type="list" allowBlank="1" showInputMessage="1" showErrorMessage="1" sqref="G6 I6 G402 I402 G24 I24 G42 I42 G60 I60 G78 I78 G96 I96 G114 I114 G132 I132 G150 I150 G168 I168 G186 I186 G204 I204 G222 I222 G240 I240 G258 I258 G276 I276 G294 I294 G312 I312 G330 I330 G348 I348 G366 I366 G384 I384 G420 I420">
      <formula1>"☐,☑"</formula1>
    </dataValidation>
  </dataValidations>
  <hyperlinks>
    <hyperlink ref="C1" location="記入要領!A88" display="「記入要領」シートを確認の上作成してください。"/>
  </hyperlinks>
  <pageMargins left="0.98425196850393704" right="0.39370078740157483" top="0.78740157480314965" bottom="0.39370078740157483" header="0.31496062992125984" footer="0.31496062992125984"/>
  <pageSetup paperSize="9" scale="95" orientation="portrait" r:id="rId1"/>
  <rowBreaks count="7" manualBreakCount="7">
    <brk id="58" max="16383" man="1"/>
    <brk id="112" max="16383" man="1"/>
    <brk id="166" max="16383" man="1"/>
    <brk id="220" max="16383" man="1"/>
    <brk id="274" max="16383" man="1"/>
    <brk id="328" max="16383" man="1"/>
    <brk id="382" max="16383" man="1"/>
  </rowBreaks>
  <colBreaks count="1" manualBreakCount="1">
    <brk id="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W868"/>
  <sheetViews>
    <sheetView showZeros="0" topLeftCell="B1" workbookViewId="0">
      <selection activeCell="N38" sqref="N38"/>
    </sheetView>
  </sheetViews>
  <sheetFormatPr defaultColWidth="8.90625" defaultRowHeight="15" customHeight="1" outlineLevelCol="1"/>
  <cols>
    <col min="1" max="1" width="4.90625" style="10" hidden="1" customWidth="1" outlineLevel="1"/>
    <col min="2" max="2" width="2.81640625" style="41" customWidth="1" collapsed="1"/>
    <col min="3" max="3" width="2.81640625" style="41" customWidth="1"/>
    <col min="4" max="4" width="8.90625" style="41"/>
    <col min="5" max="5" width="44.90625" style="41" customWidth="1"/>
    <col min="6" max="7" width="2.81640625" style="41" customWidth="1"/>
    <col min="8" max="8" width="10.08984375" style="387" customWidth="1"/>
    <col min="9" max="9" width="2.81640625" style="41" customWidth="1"/>
    <col min="10" max="10" width="10.08984375" style="387" customWidth="1"/>
    <col min="11" max="16384" width="8.90625" style="10"/>
  </cols>
  <sheetData>
    <row r="1" spans="1:23" s="11" customFormat="1" ht="15" customHeight="1">
      <c r="B1" s="192" t="s">
        <v>415</v>
      </c>
      <c r="C1" s="1272" t="s">
        <v>1143</v>
      </c>
      <c r="D1" s="1272"/>
      <c r="E1" s="1272"/>
      <c r="F1" s="527"/>
      <c r="G1" s="527"/>
      <c r="H1" s="527"/>
      <c r="I1" s="527"/>
      <c r="J1" s="527"/>
      <c r="K1" s="527"/>
      <c r="L1" s="527"/>
      <c r="M1" s="527"/>
      <c r="N1" s="527"/>
      <c r="O1" s="527"/>
      <c r="P1" s="527"/>
      <c r="Q1" s="527"/>
      <c r="R1" s="527"/>
      <c r="S1" s="527"/>
      <c r="T1" s="527"/>
      <c r="U1" s="527"/>
      <c r="V1" s="527"/>
      <c r="W1" s="527"/>
    </row>
    <row r="2" spans="1:23" s="11" customFormat="1" ht="15" customHeight="1">
      <c r="B2" s="299" t="s">
        <v>460</v>
      </c>
      <c r="C2" s="1438" t="s">
        <v>1221</v>
      </c>
      <c r="D2" s="1438"/>
      <c r="E2" s="1438"/>
      <c r="F2" s="1438"/>
      <c r="G2" s="1438"/>
      <c r="H2" s="1438"/>
      <c r="I2" s="1438"/>
      <c r="J2" s="1438"/>
      <c r="K2" s="1438"/>
    </row>
    <row r="3" spans="1:23" s="11" customFormat="1" ht="15" customHeight="1">
      <c r="B3" s="299" t="s">
        <v>460</v>
      </c>
      <c r="C3" s="528" t="s">
        <v>456</v>
      </c>
      <c r="D3" s="297"/>
      <c r="E3" s="39"/>
      <c r="F3" s="39"/>
      <c r="G3" s="39"/>
      <c r="H3" s="385"/>
      <c r="I3" s="39"/>
      <c r="J3" s="385"/>
    </row>
    <row r="4" spans="1:23" s="11" customFormat="1" ht="15" customHeight="1">
      <c r="B4" s="39" t="s">
        <v>1129</v>
      </c>
      <c r="C4" s="39"/>
      <c r="D4" s="39"/>
      <c r="E4" s="39"/>
      <c r="F4" s="39"/>
      <c r="G4" s="39"/>
      <c r="H4" s="385"/>
      <c r="I4" s="39"/>
      <c r="J4" s="385"/>
    </row>
    <row r="6" spans="1:23" ht="15" customHeight="1">
      <c r="B6" s="1434" t="s">
        <v>387</v>
      </c>
      <c r="C6" s="1435"/>
      <c r="D6" s="524" t="s">
        <v>385</v>
      </c>
      <c r="E6" s="1134" t="s">
        <v>386</v>
      </c>
      <c r="F6" s="1135"/>
      <c r="G6" s="1134" t="s">
        <v>452</v>
      </c>
      <c r="H6" s="1135"/>
      <c r="I6" s="1135"/>
      <c r="J6" s="1136"/>
    </row>
    <row r="7" spans="1:23" ht="15" customHeight="1">
      <c r="A7" s="10">
        <v>1</v>
      </c>
      <c r="B7" s="1436"/>
      <c r="C7" s="1437"/>
      <c r="D7" s="524" t="str">
        <f>IFERROR(VLOOKUP(A7,特記事項B,2,FALSE)&amp;VLOOKUP(A7,特記事項B,3,FALSE),"")</f>
        <v/>
      </c>
      <c r="E7" s="1134" t="str">
        <f>IFERROR(VLOOKUP(A7,特記事項B,4,FALSE),"")</f>
        <v/>
      </c>
      <c r="F7" s="1135"/>
      <c r="G7" s="525" t="str">
        <f>IFERROR(IF(OR(VLOOKUP(A7,特記事項B,4,FALSE)="",VLOOKUP(A7,特記事項B,9,FALSE)="☑"),"☐","☑"),"☐")</f>
        <v>☐</v>
      </c>
      <c r="H7" s="386" t="s">
        <v>450</v>
      </c>
      <c r="I7" s="525" t="str">
        <f>IFERROR(IF(OR(VLOOKUP(A7,特記事項B,9,FALSE)="☑",VLOOKUP(A7,特記事項B,3,FALSE)=""),"☑","☐"),"☐")</f>
        <v>☐</v>
      </c>
      <c r="J7" s="386" t="s">
        <v>360</v>
      </c>
    </row>
    <row r="8" spans="1:23" ht="15" customHeight="1">
      <c r="B8" s="43"/>
      <c r="C8" s="44"/>
      <c r="D8" s="44"/>
      <c r="E8" s="44"/>
      <c r="F8" s="44"/>
      <c r="G8" s="1431" t="s">
        <v>388</v>
      </c>
      <c r="H8" s="1432"/>
      <c r="I8" s="1432"/>
      <c r="J8" s="1433"/>
    </row>
    <row r="9" spans="1:23" ht="15" customHeight="1">
      <c r="B9" s="45"/>
      <c r="C9" s="1421" t="s">
        <v>744</v>
      </c>
      <c r="D9" s="1421"/>
      <c r="E9" s="1421"/>
      <c r="F9" s="46"/>
      <c r="G9" s="1422"/>
      <c r="H9" s="1423"/>
      <c r="I9" s="1423"/>
      <c r="J9" s="1424"/>
    </row>
    <row r="10" spans="1:23" ht="15" customHeight="1">
      <c r="B10" s="45"/>
      <c r="C10" s="1421"/>
      <c r="D10" s="1421"/>
      <c r="E10" s="1421"/>
      <c r="F10" s="46"/>
      <c r="G10" s="1425" t="str">
        <f>IFERROR(VLOOKUP(A7,特記事項B,5,FALSE),"")</f>
        <v/>
      </c>
      <c r="H10" s="1426"/>
      <c r="I10" s="1426"/>
      <c r="J10" s="1427"/>
    </row>
    <row r="11" spans="1:23" ht="15" customHeight="1">
      <c r="B11" s="45"/>
      <c r="C11" s="1421"/>
      <c r="D11" s="1421"/>
      <c r="E11" s="1421"/>
      <c r="F11" s="46"/>
      <c r="G11" s="1425"/>
      <c r="H11" s="1426"/>
      <c r="I11" s="1426"/>
      <c r="J11" s="1427"/>
    </row>
    <row r="12" spans="1:23" ht="15" customHeight="1">
      <c r="B12" s="45"/>
      <c r="C12" s="1421"/>
      <c r="D12" s="1421"/>
      <c r="E12" s="1421"/>
      <c r="F12" s="46"/>
      <c r="G12" s="1425"/>
      <c r="H12" s="1426"/>
      <c r="I12" s="1426"/>
      <c r="J12" s="1427"/>
    </row>
    <row r="13" spans="1:23" ht="15" customHeight="1">
      <c r="B13" s="45"/>
      <c r="C13" s="1421"/>
      <c r="D13" s="1421"/>
      <c r="E13" s="1421"/>
      <c r="F13" s="46"/>
      <c r="G13" s="1425"/>
      <c r="H13" s="1426"/>
      <c r="I13" s="1426"/>
      <c r="J13" s="1427"/>
    </row>
    <row r="14" spans="1:23" ht="15" customHeight="1">
      <c r="B14" s="45"/>
      <c r="C14" s="1421"/>
      <c r="D14" s="1421"/>
      <c r="E14" s="1421"/>
      <c r="F14" s="46"/>
      <c r="G14" s="1425"/>
      <c r="H14" s="1426"/>
      <c r="I14" s="1426"/>
      <c r="J14" s="1427"/>
    </row>
    <row r="15" spans="1:23" ht="15" customHeight="1">
      <c r="B15" s="45"/>
      <c r="C15" s="1421"/>
      <c r="D15" s="1421"/>
      <c r="E15" s="1421"/>
      <c r="F15" s="46"/>
      <c r="G15" s="1425"/>
      <c r="H15" s="1426"/>
      <c r="I15" s="1426"/>
      <c r="J15" s="1427"/>
    </row>
    <row r="16" spans="1:23" ht="15" customHeight="1">
      <c r="B16" s="45"/>
      <c r="C16" s="1421"/>
      <c r="D16" s="1421"/>
      <c r="E16" s="1421"/>
      <c r="F16" s="46"/>
      <c r="G16" s="1425"/>
      <c r="H16" s="1426"/>
      <c r="I16" s="1426"/>
      <c r="J16" s="1427"/>
    </row>
    <row r="17" spans="1:10" ht="15" customHeight="1">
      <c r="B17" s="45"/>
      <c r="C17" s="1421"/>
      <c r="D17" s="1421"/>
      <c r="E17" s="1421"/>
      <c r="F17" s="46"/>
      <c r="G17" s="1425"/>
      <c r="H17" s="1426"/>
      <c r="I17" s="1426"/>
      <c r="J17" s="1427"/>
    </row>
    <row r="18" spans="1:10" ht="15" customHeight="1">
      <c r="B18" s="45"/>
      <c r="C18" s="1421"/>
      <c r="D18" s="1421"/>
      <c r="E18" s="1421"/>
      <c r="F18" s="46"/>
      <c r="G18" s="1425"/>
      <c r="H18" s="1426"/>
      <c r="I18" s="1426"/>
      <c r="J18" s="1427"/>
    </row>
    <row r="19" spans="1:10" ht="15" customHeight="1">
      <c r="B19" s="45"/>
      <c r="C19" s="1421"/>
      <c r="D19" s="1421"/>
      <c r="E19" s="1421"/>
      <c r="F19" s="46"/>
      <c r="G19" s="1425"/>
      <c r="H19" s="1426"/>
      <c r="I19" s="1426"/>
      <c r="J19" s="1427"/>
    </row>
    <row r="20" spans="1:10" ht="15" customHeight="1">
      <c r="B20" s="45"/>
      <c r="C20" s="1421"/>
      <c r="D20" s="1421"/>
      <c r="E20" s="1421"/>
      <c r="F20" s="46"/>
      <c r="G20" s="1425"/>
      <c r="H20" s="1426"/>
      <c r="I20" s="1426"/>
      <c r="J20" s="1427"/>
    </row>
    <row r="21" spans="1:10" ht="15" customHeight="1">
      <c r="B21" s="45"/>
      <c r="C21" s="1421"/>
      <c r="D21" s="1421"/>
      <c r="E21" s="1421"/>
      <c r="F21" s="46"/>
      <c r="G21" s="1425"/>
      <c r="H21" s="1426"/>
      <c r="I21" s="1426"/>
      <c r="J21" s="1427"/>
    </row>
    <row r="22" spans="1:10" ht="15" customHeight="1">
      <c r="B22" s="47"/>
      <c r="C22" s="48"/>
      <c r="D22" s="48"/>
      <c r="E22" s="48"/>
      <c r="F22" s="48"/>
      <c r="G22" s="1428"/>
      <c r="H22" s="1429"/>
      <c r="I22" s="1429"/>
      <c r="J22" s="1430"/>
    </row>
    <row r="24" spans="1:10" ht="15" customHeight="1">
      <c r="B24" s="1434" t="s">
        <v>387</v>
      </c>
      <c r="C24" s="1435"/>
      <c r="D24" s="524" t="s">
        <v>385</v>
      </c>
      <c r="E24" s="1134" t="s">
        <v>386</v>
      </c>
      <c r="F24" s="1135"/>
      <c r="G24" s="1134" t="s">
        <v>452</v>
      </c>
      <c r="H24" s="1135"/>
      <c r="I24" s="1135"/>
      <c r="J24" s="1136"/>
    </row>
    <row r="25" spans="1:10" ht="15" customHeight="1">
      <c r="A25" s="10">
        <f>A7+1</f>
        <v>2</v>
      </c>
      <c r="B25" s="1436"/>
      <c r="C25" s="1437"/>
      <c r="D25" s="524" t="str">
        <f>IFERROR(VLOOKUP(A25,特記事項B,2,FALSE)&amp;VLOOKUP(A25,特記事項B,3,FALSE),"")</f>
        <v/>
      </c>
      <c r="E25" s="1134" t="str">
        <f>IFERROR(VLOOKUP(A25,特記事項B,4,FALSE),"")</f>
        <v/>
      </c>
      <c r="F25" s="1135"/>
      <c r="G25" s="525" t="str">
        <f>IFERROR(IF(OR(VLOOKUP(A25,特記事項B,4,FALSE)="",VLOOKUP(A25,特記事項B,9,FALSE)="☑"),"☐","☑"),"☐")</f>
        <v>☐</v>
      </c>
      <c r="H25" s="386" t="s">
        <v>450</v>
      </c>
      <c r="I25" s="578" t="str">
        <f>IFERROR(IF(OR(VLOOKUP(A25,特記事項B,9,FALSE)="☑",VLOOKUP(A25,特記事項B,3,FALSE)=""),"☑","☐"),"☐")</f>
        <v>☐</v>
      </c>
      <c r="J25" s="386" t="s">
        <v>360</v>
      </c>
    </row>
    <row r="26" spans="1:10" ht="15" customHeight="1">
      <c r="B26" s="43"/>
      <c r="C26" s="44"/>
      <c r="D26" s="44"/>
      <c r="E26" s="44"/>
      <c r="F26" s="44"/>
      <c r="G26" s="1431" t="s">
        <v>388</v>
      </c>
      <c r="H26" s="1432"/>
      <c r="I26" s="1432"/>
      <c r="J26" s="1433"/>
    </row>
    <row r="27" spans="1:10" ht="15" customHeight="1">
      <c r="B27" s="45"/>
      <c r="C27" s="1421" t="s">
        <v>744</v>
      </c>
      <c r="D27" s="1421"/>
      <c r="E27" s="1421"/>
      <c r="F27" s="46"/>
      <c r="G27" s="1422"/>
      <c r="H27" s="1423"/>
      <c r="I27" s="1423"/>
      <c r="J27" s="1424"/>
    </row>
    <row r="28" spans="1:10" ht="15" customHeight="1">
      <c r="B28" s="45"/>
      <c r="C28" s="1421"/>
      <c r="D28" s="1421"/>
      <c r="E28" s="1421"/>
      <c r="F28" s="46"/>
      <c r="G28" s="1425" t="str">
        <f>IFERROR(VLOOKUP(A25,特記事項B,5,FALSE),"")</f>
        <v/>
      </c>
      <c r="H28" s="1426"/>
      <c r="I28" s="1426"/>
      <c r="J28" s="1427"/>
    </row>
    <row r="29" spans="1:10" ht="15" customHeight="1">
      <c r="B29" s="45"/>
      <c r="C29" s="1421"/>
      <c r="D29" s="1421"/>
      <c r="E29" s="1421"/>
      <c r="F29" s="46"/>
      <c r="G29" s="1425"/>
      <c r="H29" s="1426"/>
      <c r="I29" s="1426"/>
      <c r="J29" s="1427"/>
    </row>
    <row r="30" spans="1:10" ht="15" customHeight="1">
      <c r="B30" s="45"/>
      <c r="C30" s="1421"/>
      <c r="D30" s="1421"/>
      <c r="E30" s="1421"/>
      <c r="F30" s="46"/>
      <c r="G30" s="1425"/>
      <c r="H30" s="1426"/>
      <c r="I30" s="1426"/>
      <c r="J30" s="1427"/>
    </row>
    <row r="31" spans="1:10" ht="15" customHeight="1">
      <c r="B31" s="45"/>
      <c r="C31" s="1421"/>
      <c r="D31" s="1421"/>
      <c r="E31" s="1421"/>
      <c r="F31" s="46"/>
      <c r="G31" s="1425"/>
      <c r="H31" s="1426"/>
      <c r="I31" s="1426"/>
      <c r="J31" s="1427"/>
    </row>
    <row r="32" spans="1:10" ht="15" customHeight="1">
      <c r="B32" s="45"/>
      <c r="C32" s="1421"/>
      <c r="D32" s="1421"/>
      <c r="E32" s="1421"/>
      <c r="F32" s="46"/>
      <c r="G32" s="1425"/>
      <c r="H32" s="1426"/>
      <c r="I32" s="1426"/>
      <c r="J32" s="1427"/>
    </row>
    <row r="33" spans="1:10" ht="15" customHeight="1">
      <c r="B33" s="45"/>
      <c r="C33" s="1421"/>
      <c r="D33" s="1421"/>
      <c r="E33" s="1421"/>
      <c r="F33" s="46"/>
      <c r="G33" s="1425"/>
      <c r="H33" s="1426"/>
      <c r="I33" s="1426"/>
      <c r="J33" s="1427"/>
    </row>
    <row r="34" spans="1:10" ht="15" customHeight="1">
      <c r="B34" s="45"/>
      <c r="C34" s="1421"/>
      <c r="D34" s="1421"/>
      <c r="E34" s="1421"/>
      <c r="F34" s="46"/>
      <c r="G34" s="1425"/>
      <c r="H34" s="1426"/>
      <c r="I34" s="1426"/>
      <c r="J34" s="1427"/>
    </row>
    <row r="35" spans="1:10" ht="15" customHeight="1">
      <c r="B35" s="45"/>
      <c r="C35" s="1421"/>
      <c r="D35" s="1421"/>
      <c r="E35" s="1421"/>
      <c r="F35" s="46"/>
      <c r="G35" s="1425"/>
      <c r="H35" s="1426"/>
      <c r="I35" s="1426"/>
      <c r="J35" s="1427"/>
    </row>
    <row r="36" spans="1:10" ht="15" customHeight="1">
      <c r="B36" s="45"/>
      <c r="C36" s="1421"/>
      <c r="D36" s="1421"/>
      <c r="E36" s="1421"/>
      <c r="F36" s="46"/>
      <c r="G36" s="1425"/>
      <c r="H36" s="1426"/>
      <c r="I36" s="1426"/>
      <c r="J36" s="1427"/>
    </row>
    <row r="37" spans="1:10" ht="15" customHeight="1">
      <c r="B37" s="45"/>
      <c r="C37" s="1421"/>
      <c r="D37" s="1421"/>
      <c r="E37" s="1421"/>
      <c r="F37" s="46"/>
      <c r="G37" s="1425"/>
      <c r="H37" s="1426"/>
      <c r="I37" s="1426"/>
      <c r="J37" s="1427"/>
    </row>
    <row r="38" spans="1:10" ht="15" customHeight="1">
      <c r="B38" s="45"/>
      <c r="C38" s="1421"/>
      <c r="D38" s="1421"/>
      <c r="E38" s="1421"/>
      <c r="F38" s="46"/>
      <c r="G38" s="1425"/>
      <c r="H38" s="1426"/>
      <c r="I38" s="1426"/>
      <c r="J38" s="1427"/>
    </row>
    <row r="39" spans="1:10" ht="15" customHeight="1">
      <c r="B39" s="45"/>
      <c r="C39" s="1421"/>
      <c r="D39" s="1421"/>
      <c r="E39" s="1421"/>
      <c r="F39" s="46"/>
      <c r="G39" s="1425"/>
      <c r="H39" s="1426"/>
      <c r="I39" s="1426"/>
      <c r="J39" s="1427"/>
    </row>
    <row r="40" spans="1:10" ht="15" customHeight="1">
      <c r="B40" s="47"/>
      <c r="C40" s="48"/>
      <c r="D40" s="48"/>
      <c r="E40" s="48"/>
      <c r="F40" s="48"/>
      <c r="G40" s="1428"/>
      <c r="H40" s="1429"/>
      <c r="I40" s="1429"/>
      <c r="J40" s="1430"/>
    </row>
    <row r="42" spans="1:10" ht="15" customHeight="1">
      <c r="B42" s="1434" t="s">
        <v>387</v>
      </c>
      <c r="C42" s="1435"/>
      <c r="D42" s="524" t="s">
        <v>385</v>
      </c>
      <c r="E42" s="1134" t="s">
        <v>386</v>
      </c>
      <c r="F42" s="1135"/>
      <c r="G42" s="1134" t="s">
        <v>452</v>
      </c>
      <c r="H42" s="1135"/>
      <c r="I42" s="1135"/>
      <c r="J42" s="1136"/>
    </row>
    <row r="43" spans="1:10" ht="15" customHeight="1">
      <c r="A43" s="10">
        <f>A25+1</f>
        <v>3</v>
      </c>
      <c r="B43" s="1436"/>
      <c r="C43" s="1437"/>
      <c r="D43" s="524" t="str">
        <f>IFERROR(VLOOKUP(A43,特記事項B,2,FALSE)&amp;VLOOKUP(A43,特記事項B,3,FALSE),"")</f>
        <v/>
      </c>
      <c r="E43" s="1134" t="str">
        <f>IFERROR(VLOOKUP(A43,特記事項B,4,FALSE),"")</f>
        <v/>
      </c>
      <c r="F43" s="1135"/>
      <c r="G43" s="525" t="str">
        <f>IFERROR(IF(OR(VLOOKUP(A43,特記事項B,4,FALSE)="",VLOOKUP(A43,特記事項B,9,FALSE)="☑"),"☐","☑"),"☐")</f>
        <v>☐</v>
      </c>
      <c r="H43" s="386" t="s">
        <v>450</v>
      </c>
      <c r="I43" s="578" t="str">
        <f>IFERROR(IF(OR(VLOOKUP(A43,特記事項B,9,FALSE)="☑",VLOOKUP(A43,特記事項B,3,FALSE)=""),"☑","☐"),"☐")</f>
        <v>☐</v>
      </c>
      <c r="J43" s="386" t="s">
        <v>360</v>
      </c>
    </row>
    <row r="44" spans="1:10" ht="15" customHeight="1">
      <c r="B44" s="43"/>
      <c r="C44" s="44"/>
      <c r="D44" s="44"/>
      <c r="E44" s="44"/>
      <c r="F44" s="44"/>
      <c r="G44" s="1431" t="s">
        <v>388</v>
      </c>
      <c r="H44" s="1432"/>
      <c r="I44" s="1432"/>
      <c r="J44" s="1433"/>
    </row>
    <row r="45" spans="1:10" ht="15" customHeight="1">
      <c r="B45" s="45"/>
      <c r="C45" s="1421" t="s">
        <v>744</v>
      </c>
      <c r="D45" s="1421"/>
      <c r="E45" s="1421"/>
      <c r="F45" s="46"/>
      <c r="G45" s="1422"/>
      <c r="H45" s="1423"/>
      <c r="I45" s="1423"/>
      <c r="J45" s="1424"/>
    </row>
    <row r="46" spans="1:10" ht="15" customHeight="1">
      <c r="B46" s="45"/>
      <c r="C46" s="1421"/>
      <c r="D46" s="1421"/>
      <c r="E46" s="1421"/>
      <c r="F46" s="46"/>
      <c r="G46" s="1425" t="str">
        <f>IFERROR(VLOOKUP(A43,特記事項B,5,FALSE),"")</f>
        <v/>
      </c>
      <c r="H46" s="1426"/>
      <c r="I46" s="1426"/>
      <c r="J46" s="1427"/>
    </row>
    <row r="47" spans="1:10" ht="15" customHeight="1">
      <c r="B47" s="45"/>
      <c r="C47" s="1421"/>
      <c r="D47" s="1421"/>
      <c r="E47" s="1421"/>
      <c r="F47" s="46"/>
      <c r="G47" s="1425"/>
      <c r="H47" s="1426"/>
      <c r="I47" s="1426"/>
      <c r="J47" s="1427"/>
    </row>
    <row r="48" spans="1:10" ht="15" customHeight="1">
      <c r="B48" s="45"/>
      <c r="C48" s="1421"/>
      <c r="D48" s="1421"/>
      <c r="E48" s="1421"/>
      <c r="F48" s="46"/>
      <c r="G48" s="1425"/>
      <c r="H48" s="1426"/>
      <c r="I48" s="1426"/>
      <c r="J48" s="1427"/>
    </row>
    <row r="49" spans="1:10" ht="15" customHeight="1">
      <c r="B49" s="45"/>
      <c r="C49" s="1421"/>
      <c r="D49" s="1421"/>
      <c r="E49" s="1421"/>
      <c r="F49" s="46"/>
      <c r="G49" s="1425"/>
      <c r="H49" s="1426"/>
      <c r="I49" s="1426"/>
      <c r="J49" s="1427"/>
    </row>
    <row r="50" spans="1:10" ht="15" customHeight="1">
      <c r="B50" s="45"/>
      <c r="C50" s="1421"/>
      <c r="D50" s="1421"/>
      <c r="E50" s="1421"/>
      <c r="F50" s="46"/>
      <c r="G50" s="1425"/>
      <c r="H50" s="1426"/>
      <c r="I50" s="1426"/>
      <c r="J50" s="1427"/>
    </row>
    <row r="51" spans="1:10" ht="15" customHeight="1">
      <c r="B51" s="45"/>
      <c r="C51" s="1421"/>
      <c r="D51" s="1421"/>
      <c r="E51" s="1421"/>
      <c r="F51" s="46"/>
      <c r="G51" s="1425"/>
      <c r="H51" s="1426"/>
      <c r="I51" s="1426"/>
      <c r="J51" s="1427"/>
    </row>
    <row r="52" spans="1:10" ht="15" customHeight="1">
      <c r="B52" s="45"/>
      <c r="C52" s="1421"/>
      <c r="D52" s="1421"/>
      <c r="E52" s="1421"/>
      <c r="F52" s="46"/>
      <c r="G52" s="1425"/>
      <c r="H52" s="1426"/>
      <c r="I52" s="1426"/>
      <c r="J52" s="1427"/>
    </row>
    <row r="53" spans="1:10" ht="15" customHeight="1">
      <c r="B53" s="45"/>
      <c r="C53" s="1421"/>
      <c r="D53" s="1421"/>
      <c r="E53" s="1421"/>
      <c r="F53" s="46"/>
      <c r="G53" s="1425"/>
      <c r="H53" s="1426"/>
      <c r="I53" s="1426"/>
      <c r="J53" s="1427"/>
    </row>
    <row r="54" spans="1:10" ht="15" customHeight="1">
      <c r="B54" s="45"/>
      <c r="C54" s="1421"/>
      <c r="D54" s="1421"/>
      <c r="E54" s="1421"/>
      <c r="F54" s="46"/>
      <c r="G54" s="1425"/>
      <c r="H54" s="1426"/>
      <c r="I54" s="1426"/>
      <c r="J54" s="1427"/>
    </row>
    <row r="55" spans="1:10" ht="15" customHeight="1">
      <c r="B55" s="45"/>
      <c r="C55" s="1421"/>
      <c r="D55" s="1421"/>
      <c r="E55" s="1421"/>
      <c r="F55" s="46"/>
      <c r="G55" s="1425"/>
      <c r="H55" s="1426"/>
      <c r="I55" s="1426"/>
      <c r="J55" s="1427"/>
    </row>
    <row r="56" spans="1:10" ht="15" customHeight="1">
      <c r="B56" s="45"/>
      <c r="C56" s="1421"/>
      <c r="D56" s="1421"/>
      <c r="E56" s="1421"/>
      <c r="F56" s="46"/>
      <c r="G56" s="1425"/>
      <c r="H56" s="1426"/>
      <c r="I56" s="1426"/>
      <c r="J56" s="1427"/>
    </row>
    <row r="57" spans="1:10" ht="15" customHeight="1">
      <c r="B57" s="45"/>
      <c r="C57" s="1421"/>
      <c r="D57" s="1421"/>
      <c r="E57" s="1421"/>
      <c r="F57" s="46"/>
      <c r="G57" s="1425"/>
      <c r="H57" s="1426"/>
      <c r="I57" s="1426"/>
      <c r="J57" s="1427"/>
    </row>
    <row r="58" spans="1:10" ht="15" customHeight="1">
      <c r="B58" s="47"/>
      <c r="C58" s="48"/>
      <c r="D58" s="48"/>
      <c r="E58" s="48"/>
      <c r="F58" s="48"/>
      <c r="G58" s="1428"/>
      <c r="H58" s="1429"/>
      <c r="I58" s="1429"/>
      <c r="J58" s="1430"/>
    </row>
    <row r="60" spans="1:10" ht="15" customHeight="1">
      <c r="B60" s="1434" t="s">
        <v>387</v>
      </c>
      <c r="C60" s="1435"/>
      <c r="D60" s="524" t="s">
        <v>385</v>
      </c>
      <c r="E60" s="1134" t="s">
        <v>386</v>
      </c>
      <c r="F60" s="1135"/>
      <c r="G60" s="1134" t="s">
        <v>452</v>
      </c>
      <c r="H60" s="1135"/>
      <c r="I60" s="1135"/>
      <c r="J60" s="1136"/>
    </row>
    <row r="61" spans="1:10" ht="15" customHeight="1">
      <c r="A61" s="10">
        <f>A43+1</f>
        <v>4</v>
      </c>
      <c r="B61" s="1436"/>
      <c r="C61" s="1437"/>
      <c r="D61" s="524" t="str">
        <f>IFERROR(VLOOKUP(A61,特記事項B,2,FALSE)&amp;VLOOKUP(A61,特記事項B,3,FALSE),"")</f>
        <v/>
      </c>
      <c r="E61" s="1134" t="str">
        <f>IFERROR(VLOOKUP(A61,特記事項B,4,FALSE),"")</f>
        <v/>
      </c>
      <c r="F61" s="1135"/>
      <c r="G61" s="525" t="str">
        <f>IFERROR(IF(OR(VLOOKUP(A61,特記事項B,4,FALSE)="",VLOOKUP(A61,特記事項B,9,FALSE)="☑"),"☐","☑"),"☐")</f>
        <v>☐</v>
      </c>
      <c r="H61" s="386" t="s">
        <v>450</v>
      </c>
      <c r="I61" s="578" t="str">
        <f>IFERROR(IF(OR(VLOOKUP(A61,特記事項B,9,FALSE)="☑",VLOOKUP(A61,特記事項B,3,FALSE)=""),"☑","☐"),"☐")</f>
        <v>☐</v>
      </c>
      <c r="J61" s="386" t="s">
        <v>360</v>
      </c>
    </row>
    <row r="62" spans="1:10" ht="15" customHeight="1">
      <c r="B62" s="43"/>
      <c r="C62" s="44"/>
      <c r="D62" s="44"/>
      <c r="E62" s="44"/>
      <c r="F62" s="44"/>
      <c r="G62" s="1431" t="s">
        <v>388</v>
      </c>
      <c r="H62" s="1432"/>
      <c r="I62" s="1432"/>
      <c r="J62" s="1433"/>
    </row>
    <row r="63" spans="1:10" ht="15" customHeight="1">
      <c r="B63" s="45"/>
      <c r="C63" s="1421" t="s">
        <v>744</v>
      </c>
      <c r="D63" s="1421"/>
      <c r="E63" s="1421"/>
      <c r="F63" s="46"/>
      <c r="G63" s="1422"/>
      <c r="H63" s="1423"/>
      <c r="I63" s="1423"/>
      <c r="J63" s="1424"/>
    </row>
    <row r="64" spans="1:10" ht="15" customHeight="1">
      <c r="B64" s="45"/>
      <c r="C64" s="1421"/>
      <c r="D64" s="1421"/>
      <c r="E64" s="1421"/>
      <c r="F64" s="46"/>
      <c r="G64" s="1425" t="str">
        <f>IFERROR(VLOOKUP(A61,特記事項B,5,FALSE),"")</f>
        <v/>
      </c>
      <c r="H64" s="1426"/>
      <c r="I64" s="1426"/>
      <c r="J64" s="1427"/>
    </row>
    <row r="65" spans="1:10" ht="15" customHeight="1">
      <c r="B65" s="45"/>
      <c r="C65" s="1421"/>
      <c r="D65" s="1421"/>
      <c r="E65" s="1421"/>
      <c r="F65" s="46"/>
      <c r="G65" s="1425"/>
      <c r="H65" s="1426"/>
      <c r="I65" s="1426"/>
      <c r="J65" s="1427"/>
    </row>
    <row r="66" spans="1:10" ht="15" customHeight="1">
      <c r="B66" s="45"/>
      <c r="C66" s="1421"/>
      <c r="D66" s="1421"/>
      <c r="E66" s="1421"/>
      <c r="F66" s="46"/>
      <c r="G66" s="1425"/>
      <c r="H66" s="1426"/>
      <c r="I66" s="1426"/>
      <c r="J66" s="1427"/>
    </row>
    <row r="67" spans="1:10" ht="15" customHeight="1">
      <c r="B67" s="45"/>
      <c r="C67" s="1421"/>
      <c r="D67" s="1421"/>
      <c r="E67" s="1421"/>
      <c r="F67" s="46"/>
      <c r="G67" s="1425"/>
      <c r="H67" s="1426"/>
      <c r="I67" s="1426"/>
      <c r="J67" s="1427"/>
    </row>
    <row r="68" spans="1:10" ht="15" customHeight="1">
      <c r="B68" s="45"/>
      <c r="C68" s="1421"/>
      <c r="D68" s="1421"/>
      <c r="E68" s="1421"/>
      <c r="F68" s="46"/>
      <c r="G68" s="1425"/>
      <c r="H68" s="1426"/>
      <c r="I68" s="1426"/>
      <c r="J68" s="1427"/>
    </row>
    <row r="69" spans="1:10" ht="15" customHeight="1">
      <c r="B69" s="45"/>
      <c r="C69" s="1421"/>
      <c r="D69" s="1421"/>
      <c r="E69" s="1421"/>
      <c r="F69" s="46"/>
      <c r="G69" s="1425"/>
      <c r="H69" s="1426"/>
      <c r="I69" s="1426"/>
      <c r="J69" s="1427"/>
    </row>
    <row r="70" spans="1:10" ht="15" customHeight="1">
      <c r="B70" s="45"/>
      <c r="C70" s="1421"/>
      <c r="D70" s="1421"/>
      <c r="E70" s="1421"/>
      <c r="F70" s="46"/>
      <c r="G70" s="1425"/>
      <c r="H70" s="1426"/>
      <c r="I70" s="1426"/>
      <c r="J70" s="1427"/>
    </row>
    <row r="71" spans="1:10" ht="15" customHeight="1">
      <c r="B71" s="45"/>
      <c r="C71" s="1421"/>
      <c r="D71" s="1421"/>
      <c r="E71" s="1421"/>
      <c r="F71" s="46"/>
      <c r="G71" s="1425"/>
      <c r="H71" s="1426"/>
      <c r="I71" s="1426"/>
      <c r="J71" s="1427"/>
    </row>
    <row r="72" spans="1:10" ht="15" customHeight="1">
      <c r="B72" s="45"/>
      <c r="C72" s="1421"/>
      <c r="D72" s="1421"/>
      <c r="E72" s="1421"/>
      <c r="F72" s="46"/>
      <c r="G72" s="1425"/>
      <c r="H72" s="1426"/>
      <c r="I72" s="1426"/>
      <c r="J72" s="1427"/>
    </row>
    <row r="73" spans="1:10" ht="15" customHeight="1">
      <c r="B73" s="45"/>
      <c r="C73" s="1421"/>
      <c r="D73" s="1421"/>
      <c r="E73" s="1421"/>
      <c r="F73" s="46"/>
      <c r="G73" s="1425"/>
      <c r="H73" s="1426"/>
      <c r="I73" s="1426"/>
      <c r="J73" s="1427"/>
    </row>
    <row r="74" spans="1:10" ht="15" customHeight="1">
      <c r="B74" s="45"/>
      <c r="C74" s="1421"/>
      <c r="D74" s="1421"/>
      <c r="E74" s="1421"/>
      <c r="F74" s="46"/>
      <c r="G74" s="1425"/>
      <c r="H74" s="1426"/>
      <c r="I74" s="1426"/>
      <c r="J74" s="1427"/>
    </row>
    <row r="75" spans="1:10" ht="15" customHeight="1">
      <c r="B75" s="45"/>
      <c r="C75" s="1421"/>
      <c r="D75" s="1421"/>
      <c r="E75" s="1421"/>
      <c r="F75" s="46"/>
      <c r="G75" s="1425"/>
      <c r="H75" s="1426"/>
      <c r="I75" s="1426"/>
      <c r="J75" s="1427"/>
    </row>
    <row r="76" spans="1:10" ht="15" customHeight="1">
      <c r="B76" s="47"/>
      <c r="C76" s="48"/>
      <c r="D76" s="48"/>
      <c r="E76" s="48"/>
      <c r="F76" s="48"/>
      <c r="G76" s="1428"/>
      <c r="H76" s="1429"/>
      <c r="I76" s="1429"/>
      <c r="J76" s="1430"/>
    </row>
    <row r="78" spans="1:10" ht="15" customHeight="1">
      <c r="B78" s="1434" t="s">
        <v>387</v>
      </c>
      <c r="C78" s="1435"/>
      <c r="D78" s="524" t="s">
        <v>385</v>
      </c>
      <c r="E78" s="1134" t="s">
        <v>386</v>
      </c>
      <c r="F78" s="1135"/>
      <c r="G78" s="1134" t="s">
        <v>452</v>
      </c>
      <c r="H78" s="1135"/>
      <c r="I78" s="1135"/>
      <c r="J78" s="1136"/>
    </row>
    <row r="79" spans="1:10" ht="15" customHeight="1">
      <c r="A79" s="10">
        <f>A61+1</f>
        <v>5</v>
      </c>
      <c r="B79" s="1436"/>
      <c r="C79" s="1437"/>
      <c r="D79" s="524" t="str">
        <f>IFERROR(VLOOKUP(A79,特記事項B,2,FALSE)&amp;VLOOKUP(A79,特記事項B,3,FALSE),"")</f>
        <v/>
      </c>
      <c r="E79" s="1134" t="str">
        <f>IFERROR(VLOOKUP(A79,特記事項B,4,FALSE),"")</f>
        <v/>
      </c>
      <c r="F79" s="1135"/>
      <c r="G79" s="525" t="str">
        <f>IFERROR(IF(OR(VLOOKUP(A79,特記事項B,4,FALSE)="",VLOOKUP(A79,特記事項B,9,FALSE)="☑"),"☐","☑"),"☐")</f>
        <v>☐</v>
      </c>
      <c r="H79" s="386" t="s">
        <v>450</v>
      </c>
      <c r="I79" s="578" t="str">
        <f>IFERROR(IF(OR(VLOOKUP(A79,特記事項B,9,FALSE)="☑",VLOOKUP(A79,特記事項B,3,FALSE)=""),"☑","☐"),"☐")</f>
        <v>☐</v>
      </c>
      <c r="J79" s="386" t="s">
        <v>360</v>
      </c>
    </row>
    <row r="80" spans="1:10" ht="15" customHeight="1">
      <c r="B80" s="43"/>
      <c r="C80" s="44"/>
      <c r="D80" s="44"/>
      <c r="E80" s="44"/>
      <c r="F80" s="44"/>
      <c r="G80" s="1431" t="s">
        <v>388</v>
      </c>
      <c r="H80" s="1432"/>
      <c r="I80" s="1432"/>
      <c r="J80" s="1433"/>
    </row>
    <row r="81" spans="2:10" ht="15" customHeight="1">
      <c r="B81" s="45"/>
      <c r="C81" s="1421" t="s">
        <v>744</v>
      </c>
      <c r="D81" s="1421"/>
      <c r="E81" s="1421"/>
      <c r="F81" s="46"/>
      <c r="G81" s="1422"/>
      <c r="H81" s="1423"/>
      <c r="I81" s="1423"/>
      <c r="J81" s="1424"/>
    </row>
    <row r="82" spans="2:10" ht="15" customHeight="1">
      <c r="B82" s="45"/>
      <c r="C82" s="1421"/>
      <c r="D82" s="1421"/>
      <c r="E82" s="1421"/>
      <c r="F82" s="46"/>
      <c r="G82" s="1425" t="str">
        <f>IFERROR(VLOOKUP(A79,特記事項B,5,FALSE),"")</f>
        <v/>
      </c>
      <c r="H82" s="1426"/>
      <c r="I82" s="1426"/>
      <c r="J82" s="1427"/>
    </row>
    <row r="83" spans="2:10" ht="15" customHeight="1">
      <c r="B83" s="45"/>
      <c r="C83" s="1421"/>
      <c r="D83" s="1421"/>
      <c r="E83" s="1421"/>
      <c r="F83" s="46"/>
      <c r="G83" s="1425"/>
      <c r="H83" s="1426"/>
      <c r="I83" s="1426"/>
      <c r="J83" s="1427"/>
    </row>
    <row r="84" spans="2:10" ht="15" customHeight="1">
      <c r="B84" s="45"/>
      <c r="C84" s="1421"/>
      <c r="D84" s="1421"/>
      <c r="E84" s="1421"/>
      <c r="F84" s="46"/>
      <c r="G84" s="1425"/>
      <c r="H84" s="1426"/>
      <c r="I84" s="1426"/>
      <c r="J84" s="1427"/>
    </row>
    <row r="85" spans="2:10" ht="15" customHeight="1">
      <c r="B85" s="45"/>
      <c r="C85" s="1421"/>
      <c r="D85" s="1421"/>
      <c r="E85" s="1421"/>
      <c r="F85" s="46"/>
      <c r="G85" s="1425"/>
      <c r="H85" s="1426"/>
      <c r="I85" s="1426"/>
      <c r="J85" s="1427"/>
    </row>
    <row r="86" spans="2:10" ht="15" customHeight="1">
      <c r="B86" s="45"/>
      <c r="C86" s="1421"/>
      <c r="D86" s="1421"/>
      <c r="E86" s="1421"/>
      <c r="F86" s="46"/>
      <c r="G86" s="1425"/>
      <c r="H86" s="1426"/>
      <c r="I86" s="1426"/>
      <c r="J86" s="1427"/>
    </row>
    <row r="87" spans="2:10" ht="15" customHeight="1">
      <c r="B87" s="45"/>
      <c r="C87" s="1421"/>
      <c r="D87" s="1421"/>
      <c r="E87" s="1421"/>
      <c r="F87" s="46"/>
      <c r="G87" s="1425"/>
      <c r="H87" s="1426"/>
      <c r="I87" s="1426"/>
      <c r="J87" s="1427"/>
    </row>
    <row r="88" spans="2:10" ht="15" customHeight="1">
      <c r="B88" s="45"/>
      <c r="C88" s="1421"/>
      <c r="D88" s="1421"/>
      <c r="E88" s="1421"/>
      <c r="F88" s="46"/>
      <c r="G88" s="1425"/>
      <c r="H88" s="1426"/>
      <c r="I88" s="1426"/>
      <c r="J88" s="1427"/>
    </row>
    <row r="89" spans="2:10" ht="15" customHeight="1">
      <c r="B89" s="45"/>
      <c r="C89" s="1421"/>
      <c r="D89" s="1421"/>
      <c r="E89" s="1421"/>
      <c r="F89" s="46"/>
      <c r="G89" s="1425"/>
      <c r="H89" s="1426"/>
      <c r="I89" s="1426"/>
      <c r="J89" s="1427"/>
    </row>
    <row r="90" spans="2:10" ht="15" customHeight="1">
      <c r="B90" s="45"/>
      <c r="C90" s="1421"/>
      <c r="D90" s="1421"/>
      <c r="E90" s="1421"/>
      <c r="F90" s="46"/>
      <c r="G90" s="1425"/>
      <c r="H90" s="1426"/>
      <c r="I90" s="1426"/>
      <c r="J90" s="1427"/>
    </row>
    <row r="91" spans="2:10" ht="15" customHeight="1">
      <c r="B91" s="45"/>
      <c r="C91" s="1421"/>
      <c r="D91" s="1421"/>
      <c r="E91" s="1421"/>
      <c r="F91" s="46"/>
      <c r="G91" s="1425"/>
      <c r="H91" s="1426"/>
      <c r="I91" s="1426"/>
      <c r="J91" s="1427"/>
    </row>
    <row r="92" spans="2:10" ht="15" customHeight="1">
      <c r="B92" s="45"/>
      <c r="C92" s="1421"/>
      <c r="D92" s="1421"/>
      <c r="E92" s="1421"/>
      <c r="F92" s="46"/>
      <c r="G92" s="1425"/>
      <c r="H92" s="1426"/>
      <c r="I92" s="1426"/>
      <c r="J92" s="1427"/>
    </row>
    <row r="93" spans="2:10" ht="15" customHeight="1">
      <c r="B93" s="45"/>
      <c r="C93" s="1421"/>
      <c r="D93" s="1421"/>
      <c r="E93" s="1421"/>
      <c r="F93" s="46"/>
      <c r="G93" s="1425"/>
      <c r="H93" s="1426"/>
      <c r="I93" s="1426"/>
      <c r="J93" s="1427"/>
    </row>
    <row r="94" spans="2:10" ht="15" customHeight="1">
      <c r="B94" s="47"/>
      <c r="C94" s="48"/>
      <c r="D94" s="48"/>
      <c r="E94" s="48"/>
      <c r="F94" s="48"/>
      <c r="G94" s="1428"/>
      <c r="H94" s="1429"/>
      <c r="I94" s="1429"/>
      <c r="J94" s="1430"/>
    </row>
    <row r="96" spans="2:10" ht="15" customHeight="1">
      <c r="B96" s="1434" t="s">
        <v>387</v>
      </c>
      <c r="C96" s="1435"/>
      <c r="D96" s="524" t="s">
        <v>385</v>
      </c>
      <c r="E96" s="1134" t="s">
        <v>386</v>
      </c>
      <c r="F96" s="1135"/>
      <c r="G96" s="1134" t="s">
        <v>452</v>
      </c>
      <c r="H96" s="1135"/>
      <c r="I96" s="1135"/>
      <c r="J96" s="1136"/>
    </row>
    <row r="97" spans="1:10" ht="15" customHeight="1">
      <c r="A97" s="10">
        <f>A79+1</f>
        <v>6</v>
      </c>
      <c r="B97" s="1436"/>
      <c r="C97" s="1437"/>
      <c r="D97" s="524" t="str">
        <f>IFERROR(VLOOKUP(A97,特記事項B,2,FALSE)&amp;VLOOKUP(A97,特記事項B,3,FALSE),"")</f>
        <v/>
      </c>
      <c r="E97" s="1134" t="str">
        <f>IFERROR(VLOOKUP(A97,特記事項B,4,FALSE),"")</f>
        <v/>
      </c>
      <c r="F97" s="1135"/>
      <c r="G97" s="525" t="str">
        <f>IFERROR(IF(OR(VLOOKUP(A97,特記事項B,4,FALSE)="",VLOOKUP(A97,特記事項B,9,FALSE)="☑"),"☐","☑"),"☐")</f>
        <v>☐</v>
      </c>
      <c r="H97" s="386" t="s">
        <v>450</v>
      </c>
      <c r="I97" s="578" t="str">
        <f>IFERROR(IF(OR(VLOOKUP(A97,特記事項B,9,FALSE)="☑",VLOOKUP(A97,特記事項B,3,FALSE)=""),"☑","☐"),"☐")</f>
        <v>☐</v>
      </c>
      <c r="J97" s="386" t="s">
        <v>360</v>
      </c>
    </row>
    <row r="98" spans="1:10" ht="15" customHeight="1">
      <c r="B98" s="43"/>
      <c r="C98" s="44"/>
      <c r="D98" s="44"/>
      <c r="E98" s="44"/>
      <c r="F98" s="44"/>
      <c r="G98" s="1431" t="s">
        <v>388</v>
      </c>
      <c r="H98" s="1432"/>
      <c r="I98" s="1432"/>
      <c r="J98" s="1433"/>
    </row>
    <row r="99" spans="1:10" ht="15" customHeight="1">
      <c r="B99" s="45"/>
      <c r="C99" s="1421" t="s">
        <v>744</v>
      </c>
      <c r="D99" s="1421"/>
      <c r="E99" s="1421"/>
      <c r="F99" s="46"/>
      <c r="G99" s="1422"/>
      <c r="H99" s="1423"/>
      <c r="I99" s="1423"/>
      <c r="J99" s="1424"/>
    </row>
    <row r="100" spans="1:10" ht="15" customHeight="1">
      <c r="B100" s="45"/>
      <c r="C100" s="1421"/>
      <c r="D100" s="1421"/>
      <c r="E100" s="1421"/>
      <c r="F100" s="46"/>
      <c r="G100" s="1425" t="str">
        <f>IFERROR(VLOOKUP(A97,特記事項B,5,FALSE),"")</f>
        <v/>
      </c>
      <c r="H100" s="1426"/>
      <c r="I100" s="1426"/>
      <c r="J100" s="1427"/>
    </row>
    <row r="101" spans="1:10" ht="15" customHeight="1">
      <c r="B101" s="45"/>
      <c r="C101" s="1421"/>
      <c r="D101" s="1421"/>
      <c r="E101" s="1421"/>
      <c r="F101" s="46"/>
      <c r="G101" s="1425"/>
      <c r="H101" s="1426"/>
      <c r="I101" s="1426"/>
      <c r="J101" s="1427"/>
    </row>
    <row r="102" spans="1:10" ht="15" customHeight="1">
      <c r="B102" s="45"/>
      <c r="C102" s="1421"/>
      <c r="D102" s="1421"/>
      <c r="E102" s="1421"/>
      <c r="F102" s="46"/>
      <c r="G102" s="1425"/>
      <c r="H102" s="1426"/>
      <c r="I102" s="1426"/>
      <c r="J102" s="1427"/>
    </row>
    <row r="103" spans="1:10" ht="15" customHeight="1">
      <c r="B103" s="45"/>
      <c r="C103" s="1421"/>
      <c r="D103" s="1421"/>
      <c r="E103" s="1421"/>
      <c r="F103" s="46"/>
      <c r="G103" s="1425"/>
      <c r="H103" s="1426"/>
      <c r="I103" s="1426"/>
      <c r="J103" s="1427"/>
    </row>
    <row r="104" spans="1:10" ht="15" customHeight="1">
      <c r="B104" s="45"/>
      <c r="C104" s="1421"/>
      <c r="D104" s="1421"/>
      <c r="E104" s="1421"/>
      <c r="F104" s="46"/>
      <c r="G104" s="1425"/>
      <c r="H104" s="1426"/>
      <c r="I104" s="1426"/>
      <c r="J104" s="1427"/>
    </row>
    <row r="105" spans="1:10" ht="15" customHeight="1">
      <c r="B105" s="45"/>
      <c r="C105" s="1421"/>
      <c r="D105" s="1421"/>
      <c r="E105" s="1421"/>
      <c r="F105" s="46"/>
      <c r="G105" s="1425"/>
      <c r="H105" s="1426"/>
      <c r="I105" s="1426"/>
      <c r="J105" s="1427"/>
    </row>
    <row r="106" spans="1:10" ht="15" customHeight="1">
      <c r="B106" s="45"/>
      <c r="C106" s="1421"/>
      <c r="D106" s="1421"/>
      <c r="E106" s="1421"/>
      <c r="F106" s="46"/>
      <c r="G106" s="1425"/>
      <c r="H106" s="1426"/>
      <c r="I106" s="1426"/>
      <c r="J106" s="1427"/>
    </row>
    <row r="107" spans="1:10" ht="15" customHeight="1">
      <c r="B107" s="45"/>
      <c r="C107" s="1421"/>
      <c r="D107" s="1421"/>
      <c r="E107" s="1421"/>
      <c r="F107" s="46"/>
      <c r="G107" s="1425"/>
      <c r="H107" s="1426"/>
      <c r="I107" s="1426"/>
      <c r="J107" s="1427"/>
    </row>
    <row r="108" spans="1:10" ht="15" customHeight="1">
      <c r="B108" s="45"/>
      <c r="C108" s="1421"/>
      <c r="D108" s="1421"/>
      <c r="E108" s="1421"/>
      <c r="F108" s="46"/>
      <c r="G108" s="1425"/>
      <c r="H108" s="1426"/>
      <c r="I108" s="1426"/>
      <c r="J108" s="1427"/>
    </row>
    <row r="109" spans="1:10" ht="15" customHeight="1">
      <c r="B109" s="45"/>
      <c r="C109" s="1421"/>
      <c r="D109" s="1421"/>
      <c r="E109" s="1421"/>
      <c r="F109" s="46"/>
      <c r="G109" s="1425"/>
      <c r="H109" s="1426"/>
      <c r="I109" s="1426"/>
      <c r="J109" s="1427"/>
    </row>
    <row r="110" spans="1:10" ht="15" customHeight="1">
      <c r="B110" s="45"/>
      <c r="C110" s="1421"/>
      <c r="D110" s="1421"/>
      <c r="E110" s="1421"/>
      <c r="F110" s="46"/>
      <c r="G110" s="1425"/>
      <c r="H110" s="1426"/>
      <c r="I110" s="1426"/>
      <c r="J110" s="1427"/>
    </row>
    <row r="111" spans="1:10" ht="15" customHeight="1">
      <c r="B111" s="45"/>
      <c r="C111" s="1421"/>
      <c r="D111" s="1421"/>
      <c r="E111" s="1421"/>
      <c r="F111" s="46"/>
      <c r="G111" s="1425"/>
      <c r="H111" s="1426"/>
      <c r="I111" s="1426"/>
      <c r="J111" s="1427"/>
    </row>
    <row r="112" spans="1:10" ht="15" customHeight="1">
      <c r="B112" s="47"/>
      <c r="C112" s="48"/>
      <c r="D112" s="48"/>
      <c r="E112" s="48"/>
      <c r="F112" s="48"/>
      <c r="G112" s="1428"/>
      <c r="H112" s="1429"/>
      <c r="I112" s="1429"/>
      <c r="J112" s="1430"/>
    </row>
    <row r="114" spans="1:10" ht="15" customHeight="1">
      <c r="B114" s="1434" t="s">
        <v>387</v>
      </c>
      <c r="C114" s="1435"/>
      <c r="D114" s="524" t="s">
        <v>385</v>
      </c>
      <c r="E114" s="1134" t="s">
        <v>386</v>
      </c>
      <c r="F114" s="1135"/>
      <c r="G114" s="1134" t="s">
        <v>452</v>
      </c>
      <c r="H114" s="1135"/>
      <c r="I114" s="1135"/>
      <c r="J114" s="1136"/>
    </row>
    <row r="115" spans="1:10" ht="15" customHeight="1">
      <c r="A115" s="10">
        <f>A97+1</f>
        <v>7</v>
      </c>
      <c r="B115" s="1436"/>
      <c r="C115" s="1437"/>
      <c r="D115" s="524" t="str">
        <f>IFERROR(VLOOKUP(A115,特記事項B,2,FALSE)&amp;VLOOKUP(A115,特記事項B,3,FALSE),"")</f>
        <v/>
      </c>
      <c r="E115" s="1134" t="str">
        <f>IFERROR(VLOOKUP(A115,特記事項B,4,FALSE),"")</f>
        <v/>
      </c>
      <c r="F115" s="1135"/>
      <c r="G115" s="525" t="str">
        <f>IFERROR(IF(OR(VLOOKUP(A115,特記事項B,4,FALSE)="",VLOOKUP(A115,特記事項B,9,FALSE)="☑"),"☐","☑"),"☐")</f>
        <v>☐</v>
      </c>
      <c r="H115" s="386" t="s">
        <v>450</v>
      </c>
      <c r="I115" s="578" t="str">
        <f>IFERROR(IF(OR(VLOOKUP(A115,特記事項B,9,FALSE)="☑",VLOOKUP(A115,特記事項B,3,FALSE)=""),"☑","☐"),"☐")</f>
        <v>☐</v>
      </c>
      <c r="J115" s="386" t="s">
        <v>360</v>
      </c>
    </row>
    <row r="116" spans="1:10" ht="15" customHeight="1">
      <c r="B116" s="43"/>
      <c r="C116" s="44"/>
      <c r="D116" s="44"/>
      <c r="E116" s="44"/>
      <c r="F116" s="44"/>
      <c r="G116" s="1431" t="s">
        <v>388</v>
      </c>
      <c r="H116" s="1432"/>
      <c r="I116" s="1432"/>
      <c r="J116" s="1433"/>
    </row>
    <row r="117" spans="1:10" ht="15" customHeight="1">
      <c r="B117" s="45"/>
      <c r="C117" s="1421" t="s">
        <v>744</v>
      </c>
      <c r="D117" s="1421"/>
      <c r="E117" s="1421"/>
      <c r="F117" s="46"/>
      <c r="G117" s="1422"/>
      <c r="H117" s="1423"/>
      <c r="I117" s="1423"/>
      <c r="J117" s="1424"/>
    </row>
    <row r="118" spans="1:10" ht="15" customHeight="1">
      <c r="B118" s="45"/>
      <c r="C118" s="1421"/>
      <c r="D118" s="1421"/>
      <c r="E118" s="1421"/>
      <c r="F118" s="46"/>
      <c r="G118" s="1425" t="str">
        <f>IFERROR(VLOOKUP(A115,特記事項B,5,FALSE),"")</f>
        <v/>
      </c>
      <c r="H118" s="1426"/>
      <c r="I118" s="1426"/>
      <c r="J118" s="1427"/>
    </row>
    <row r="119" spans="1:10" ht="15" customHeight="1">
      <c r="B119" s="45"/>
      <c r="C119" s="1421"/>
      <c r="D119" s="1421"/>
      <c r="E119" s="1421"/>
      <c r="F119" s="46"/>
      <c r="G119" s="1425"/>
      <c r="H119" s="1426"/>
      <c r="I119" s="1426"/>
      <c r="J119" s="1427"/>
    </row>
    <row r="120" spans="1:10" ht="15" customHeight="1">
      <c r="B120" s="45"/>
      <c r="C120" s="1421"/>
      <c r="D120" s="1421"/>
      <c r="E120" s="1421"/>
      <c r="F120" s="46"/>
      <c r="G120" s="1425"/>
      <c r="H120" s="1426"/>
      <c r="I120" s="1426"/>
      <c r="J120" s="1427"/>
    </row>
    <row r="121" spans="1:10" ht="15" customHeight="1">
      <c r="B121" s="45"/>
      <c r="C121" s="1421"/>
      <c r="D121" s="1421"/>
      <c r="E121" s="1421"/>
      <c r="F121" s="46"/>
      <c r="G121" s="1425"/>
      <c r="H121" s="1426"/>
      <c r="I121" s="1426"/>
      <c r="J121" s="1427"/>
    </row>
    <row r="122" spans="1:10" ht="15" customHeight="1">
      <c r="B122" s="45"/>
      <c r="C122" s="1421"/>
      <c r="D122" s="1421"/>
      <c r="E122" s="1421"/>
      <c r="F122" s="46"/>
      <c r="G122" s="1425"/>
      <c r="H122" s="1426"/>
      <c r="I122" s="1426"/>
      <c r="J122" s="1427"/>
    </row>
    <row r="123" spans="1:10" ht="15" customHeight="1">
      <c r="B123" s="45"/>
      <c r="C123" s="1421"/>
      <c r="D123" s="1421"/>
      <c r="E123" s="1421"/>
      <c r="F123" s="46"/>
      <c r="G123" s="1425"/>
      <c r="H123" s="1426"/>
      <c r="I123" s="1426"/>
      <c r="J123" s="1427"/>
    </row>
    <row r="124" spans="1:10" ht="15" customHeight="1">
      <c r="B124" s="45"/>
      <c r="C124" s="1421"/>
      <c r="D124" s="1421"/>
      <c r="E124" s="1421"/>
      <c r="F124" s="46"/>
      <c r="G124" s="1425"/>
      <c r="H124" s="1426"/>
      <c r="I124" s="1426"/>
      <c r="J124" s="1427"/>
    </row>
    <row r="125" spans="1:10" ht="15" customHeight="1">
      <c r="B125" s="45"/>
      <c r="C125" s="1421"/>
      <c r="D125" s="1421"/>
      <c r="E125" s="1421"/>
      <c r="F125" s="46"/>
      <c r="G125" s="1425"/>
      <c r="H125" s="1426"/>
      <c r="I125" s="1426"/>
      <c r="J125" s="1427"/>
    </row>
    <row r="126" spans="1:10" ht="15" customHeight="1">
      <c r="B126" s="45"/>
      <c r="C126" s="1421"/>
      <c r="D126" s="1421"/>
      <c r="E126" s="1421"/>
      <c r="F126" s="46"/>
      <c r="G126" s="1425"/>
      <c r="H126" s="1426"/>
      <c r="I126" s="1426"/>
      <c r="J126" s="1427"/>
    </row>
    <row r="127" spans="1:10" ht="15" customHeight="1">
      <c r="B127" s="45"/>
      <c r="C127" s="1421"/>
      <c r="D127" s="1421"/>
      <c r="E127" s="1421"/>
      <c r="F127" s="46"/>
      <c r="G127" s="1425"/>
      <c r="H127" s="1426"/>
      <c r="I127" s="1426"/>
      <c r="J127" s="1427"/>
    </row>
    <row r="128" spans="1:10" ht="15" customHeight="1">
      <c r="B128" s="45"/>
      <c r="C128" s="1421"/>
      <c r="D128" s="1421"/>
      <c r="E128" s="1421"/>
      <c r="F128" s="46"/>
      <c r="G128" s="1425"/>
      <c r="H128" s="1426"/>
      <c r="I128" s="1426"/>
      <c r="J128" s="1427"/>
    </row>
    <row r="129" spans="1:10" ht="15" customHeight="1">
      <c r="B129" s="45"/>
      <c r="C129" s="1421"/>
      <c r="D129" s="1421"/>
      <c r="E129" s="1421"/>
      <c r="F129" s="46"/>
      <c r="G129" s="1425"/>
      <c r="H129" s="1426"/>
      <c r="I129" s="1426"/>
      <c r="J129" s="1427"/>
    </row>
    <row r="130" spans="1:10" ht="15" customHeight="1">
      <c r="B130" s="47"/>
      <c r="C130" s="48"/>
      <c r="D130" s="48"/>
      <c r="E130" s="48"/>
      <c r="F130" s="48"/>
      <c r="G130" s="1428"/>
      <c r="H130" s="1429"/>
      <c r="I130" s="1429"/>
      <c r="J130" s="1430"/>
    </row>
    <row r="132" spans="1:10" ht="15" customHeight="1">
      <c r="B132" s="1434" t="s">
        <v>387</v>
      </c>
      <c r="C132" s="1435"/>
      <c r="D132" s="524" t="s">
        <v>385</v>
      </c>
      <c r="E132" s="1134" t="s">
        <v>386</v>
      </c>
      <c r="F132" s="1135"/>
      <c r="G132" s="1134" t="s">
        <v>452</v>
      </c>
      <c r="H132" s="1135"/>
      <c r="I132" s="1135"/>
      <c r="J132" s="1136"/>
    </row>
    <row r="133" spans="1:10" ht="15" customHeight="1">
      <c r="A133" s="10">
        <f>A115+1</f>
        <v>8</v>
      </c>
      <c r="B133" s="1436"/>
      <c r="C133" s="1437"/>
      <c r="D133" s="524" t="str">
        <f>IFERROR(VLOOKUP(A133,特記事項B,2,FALSE)&amp;VLOOKUP(A133,特記事項B,3,FALSE),"")</f>
        <v/>
      </c>
      <c r="E133" s="1134" t="str">
        <f>IFERROR(VLOOKUP(A133,特記事項B,4,FALSE),"")</f>
        <v/>
      </c>
      <c r="F133" s="1135"/>
      <c r="G133" s="525" t="str">
        <f>IFERROR(IF(OR(VLOOKUP(A133,特記事項B,4,FALSE)="",VLOOKUP(A133,特記事項B,9,FALSE)="☑"),"☐","☑"),"☐")</f>
        <v>☐</v>
      </c>
      <c r="H133" s="386" t="s">
        <v>450</v>
      </c>
      <c r="I133" s="578" t="str">
        <f>IFERROR(IF(OR(VLOOKUP(A133,特記事項B,9,FALSE)="☑",VLOOKUP(A133,特記事項B,3,FALSE)=""),"☑","☐"),"☐")</f>
        <v>☐</v>
      </c>
      <c r="J133" s="386" t="s">
        <v>360</v>
      </c>
    </row>
    <row r="134" spans="1:10" ht="15" customHeight="1">
      <c r="B134" s="43"/>
      <c r="C134" s="44"/>
      <c r="D134" s="44"/>
      <c r="E134" s="44"/>
      <c r="F134" s="44"/>
      <c r="G134" s="1431" t="s">
        <v>388</v>
      </c>
      <c r="H134" s="1432"/>
      <c r="I134" s="1432"/>
      <c r="J134" s="1433"/>
    </row>
    <row r="135" spans="1:10" ht="15" customHeight="1">
      <c r="B135" s="45"/>
      <c r="C135" s="1421" t="s">
        <v>744</v>
      </c>
      <c r="D135" s="1421"/>
      <c r="E135" s="1421"/>
      <c r="F135" s="46"/>
      <c r="G135" s="1422"/>
      <c r="H135" s="1423"/>
      <c r="I135" s="1423"/>
      <c r="J135" s="1424"/>
    </row>
    <row r="136" spans="1:10" ht="15" customHeight="1">
      <c r="B136" s="45"/>
      <c r="C136" s="1421"/>
      <c r="D136" s="1421"/>
      <c r="E136" s="1421"/>
      <c r="F136" s="46"/>
      <c r="G136" s="1425" t="str">
        <f>IFERROR(VLOOKUP(A133,特記事項B,5,FALSE),"")</f>
        <v/>
      </c>
      <c r="H136" s="1426"/>
      <c r="I136" s="1426"/>
      <c r="J136" s="1427"/>
    </row>
    <row r="137" spans="1:10" ht="15" customHeight="1">
      <c r="B137" s="45"/>
      <c r="C137" s="1421"/>
      <c r="D137" s="1421"/>
      <c r="E137" s="1421"/>
      <c r="F137" s="46"/>
      <c r="G137" s="1425"/>
      <c r="H137" s="1426"/>
      <c r="I137" s="1426"/>
      <c r="J137" s="1427"/>
    </row>
    <row r="138" spans="1:10" ht="15" customHeight="1">
      <c r="B138" s="45"/>
      <c r="C138" s="1421"/>
      <c r="D138" s="1421"/>
      <c r="E138" s="1421"/>
      <c r="F138" s="46"/>
      <c r="G138" s="1425"/>
      <c r="H138" s="1426"/>
      <c r="I138" s="1426"/>
      <c r="J138" s="1427"/>
    </row>
    <row r="139" spans="1:10" ht="15" customHeight="1">
      <c r="B139" s="45"/>
      <c r="C139" s="1421"/>
      <c r="D139" s="1421"/>
      <c r="E139" s="1421"/>
      <c r="F139" s="46"/>
      <c r="G139" s="1425"/>
      <c r="H139" s="1426"/>
      <c r="I139" s="1426"/>
      <c r="J139" s="1427"/>
    </row>
    <row r="140" spans="1:10" ht="15" customHeight="1">
      <c r="B140" s="45"/>
      <c r="C140" s="1421"/>
      <c r="D140" s="1421"/>
      <c r="E140" s="1421"/>
      <c r="F140" s="46"/>
      <c r="G140" s="1425"/>
      <c r="H140" s="1426"/>
      <c r="I140" s="1426"/>
      <c r="J140" s="1427"/>
    </row>
    <row r="141" spans="1:10" ht="15" customHeight="1">
      <c r="B141" s="45"/>
      <c r="C141" s="1421"/>
      <c r="D141" s="1421"/>
      <c r="E141" s="1421"/>
      <c r="F141" s="46"/>
      <c r="G141" s="1425"/>
      <c r="H141" s="1426"/>
      <c r="I141" s="1426"/>
      <c r="J141" s="1427"/>
    </row>
    <row r="142" spans="1:10" ht="15" customHeight="1">
      <c r="B142" s="45"/>
      <c r="C142" s="1421"/>
      <c r="D142" s="1421"/>
      <c r="E142" s="1421"/>
      <c r="F142" s="46"/>
      <c r="G142" s="1425"/>
      <c r="H142" s="1426"/>
      <c r="I142" s="1426"/>
      <c r="J142" s="1427"/>
    </row>
    <row r="143" spans="1:10" ht="15" customHeight="1">
      <c r="B143" s="45"/>
      <c r="C143" s="1421"/>
      <c r="D143" s="1421"/>
      <c r="E143" s="1421"/>
      <c r="F143" s="46"/>
      <c r="G143" s="1425"/>
      <c r="H143" s="1426"/>
      <c r="I143" s="1426"/>
      <c r="J143" s="1427"/>
    </row>
    <row r="144" spans="1:10" ht="15" customHeight="1">
      <c r="B144" s="45"/>
      <c r="C144" s="1421"/>
      <c r="D144" s="1421"/>
      <c r="E144" s="1421"/>
      <c r="F144" s="46"/>
      <c r="G144" s="1425"/>
      <c r="H144" s="1426"/>
      <c r="I144" s="1426"/>
      <c r="J144" s="1427"/>
    </row>
    <row r="145" spans="1:10" ht="15" customHeight="1">
      <c r="B145" s="45"/>
      <c r="C145" s="1421"/>
      <c r="D145" s="1421"/>
      <c r="E145" s="1421"/>
      <c r="F145" s="46"/>
      <c r="G145" s="1425"/>
      <c r="H145" s="1426"/>
      <c r="I145" s="1426"/>
      <c r="J145" s="1427"/>
    </row>
    <row r="146" spans="1:10" ht="15" customHeight="1">
      <c r="B146" s="45"/>
      <c r="C146" s="1421"/>
      <c r="D146" s="1421"/>
      <c r="E146" s="1421"/>
      <c r="F146" s="46"/>
      <c r="G146" s="1425"/>
      <c r="H146" s="1426"/>
      <c r="I146" s="1426"/>
      <c r="J146" s="1427"/>
    </row>
    <row r="147" spans="1:10" ht="15" customHeight="1">
      <c r="B147" s="45"/>
      <c r="C147" s="1421"/>
      <c r="D147" s="1421"/>
      <c r="E147" s="1421"/>
      <c r="F147" s="46"/>
      <c r="G147" s="1425"/>
      <c r="H147" s="1426"/>
      <c r="I147" s="1426"/>
      <c r="J147" s="1427"/>
    </row>
    <row r="148" spans="1:10" ht="15" customHeight="1">
      <c r="B148" s="47"/>
      <c r="C148" s="48"/>
      <c r="D148" s="48"/>
      <c r="E148" s="48"/>
      <c r="F148" s="48"/>
      <c r="G148" s="1428"/>
      <c r="H148" s="1429"/>
      <c r="I148" s="1429"/>
      <c r="J148" s="1430"/>
    </row>
    <row r="150" spans="1:10" ht="15" customHeight="1">
      <c r="B150" s="1434" t="s">
        <v>387</v>
      </c>
      <c r="C150" s="1435"/>
      <c r="D150" s="524" t="s">
        <v>385</v>
      </c>
      <c r="E150" s="1134" t="s">
        <v>386</v>
      </c>
      <c r="F150" s="1135"/>
      <c r="G150" s="1134" t="s">
        <v>452</v>
      </c>
      <c r="H150" s="1135"/>
      <c r="I150" s="1135"/>
      <c r="J150" s="1136"/>
    </row>
    <row r="151" spans="1:10" ht="15" customHeight="1">
      <c r="A151" s="10">
        <f>A133+1</f>
        <v>9</v>
      </c>
      <c r="B151" s="1436"/>
      <c r="C151" s="1437"/>
      <c r="D151" s="524" t="str">
        <f>IFERROR(VLOOKUP(A151,特記事項B,2,FALSE)&amp;VLOOKUP(A151,特記事項B,3,FALSE),"")</f>
        <v/>
      </c>
      <c r="E151" s="1134" t="str">
        <f>IFERROR(VLOOKUP(A151,特記事項B,4,FALSE),"")</f>
        <v/>
      </c>
      <c r="F151" s="1135"/>
      <c r="G151" s="525" t="str">
        <f>IFERROR(IF(OR(VLOOKUP(A151,特記事項B,4,FALSE)="",VLOOKUP(A151,特記事項B,9,FALSE)="☑"),"☐","☑"),"☐")</f>
        <v>☐</v>
      </c>
      <c r="H151" s="386" t="s">
        <v>450</v>
      </c>
      <c r="I151" s="578" t="str">
        <f>IFERROR(IF(OR(VLOOKUP(A151,特記事項B,9,FALSE)="☑",VLOOKUP(A151,特記事項B,3,FALSE)=""),"☑","☐"),"☐")</f>
        <v>☐</v>
      </c>
      <c r="J151" s="386" t="s">
        <v>360</v>
      </c>
    </row>
    <row r="152" spans="1:10" ht="15" customHeight="1">
      <c r="B152" s="43"/>
      <c r="C152" s="44"/>
      <c r="D152" s="44"/>
      <c r="E152" s="44"/>
      <c r="F152" s="44"/>
      <c r="G152" s="1431" t="s">
        <v>388</v>
      </c>
      <c r="H152" s="1432"/>
      <c r="I152" s="1432"/>
      <c r="J152" s="1433"/>
    </row>
    <row r="153" spans="1:10" ht="15" customHeight="1">
      <c r="B153" s="45"/>
      <c r="C153" s="1421" t="s">
        <v>744</v>
      </c>
      <c r="D153" s="1421"/>
      <c r="E153" s="1421"/>
      <c r="F153" s="46"/>
      <c r="G153" s="1422"/>
      <c r="H153" s="1423"/>
      <c r="I153" s="1423"/>
      <c r="J153" s="1424"/>
    </row>
    <row r="154" spans="1:10" ht="15" customHeight="1">
      <c r="B154" s="45"/>
      <c r="C154" s="1421"/>
      <c r="D154" s="1421"/>
      <c r="E154" s="1421"/>
      <c r="F154" s="46"/>
      <c r="G154" s="1425" t="str">
        <f>IFERROR(VLOOKUP(A151,特記事項B,5,FALSE),"")</f>
        <v/>
      </c>
      <c r="H154" s="1426"/>
      <c r="I154" s="1426"/>
      <c r="J154" s="1427"/>
    </row>
    <row r="155" spans="1:10" ht="15" customHeight="1">
      <c r="B155" s="45"/>
      <c r="C155" s="1421"/>
      <c r="D155" s="1421"/>
      <c r="E155" s="1421"/>
      <c r="F155" s="46"/>
      <c r="G155" s="1425"/>
      <c r="H155" s="1426"/>
      <c r="I155" s="1426"/>
      <c r="J155" s="1427"/>
    </row>
    <row r="156" spans="1:10" ht="15" customHeight="1">
      <c r="B156" s="45"/>
      <c r="C156" s="1421"/>
      <c r="D156" s="1421"/>
      <c r="E156" s="1421"/>
      <c r="F156" s="46"/>
      <c r="G156" s="1425"/>
      <c r="H156" s="1426"/>
      <c r="I156" s="1426"/>
      <c r="J156" s="1427"/>
    </row>
    <row r="157" spans="1:10" ht="15" customHeight="1">
      <c r="B157" s="45"/>
      <c r="C157" s="1421"/>
      <c r="D157" s="1421"/>
      <c r="E157" s="1421"/>
      <c r="F157" s="46"/>
      <c r="G157" s="1425"/>
      <c r="H157" s="1426"/>
      <c r="I157" s="1426"/>
      <c r="J157" s="1427"/>
    </row>
    <row r="158" spans="1:10" ht="15" customHeight="1">
      <c r="B158" s="45"/>
      <c r="C158" s="1421"/>
      <c r="D158" s="1421"/>
      <c r="E158" s="1421"/>
      <c r="F158" s="46"/>
      <c r="G158" s="1425"/>
      <c r="H158" s="1426"/>
      <c r="I158" s="1426"/>
      <c r="J158" s="1427"/>
    </row>
    <row r="159" spans="1:10" ht="15" customHeight="1">
      <c r="B159" s="45"/>
      <c r="C159" s="1421"/>
      <c r="D159" s="1421"/>
      <c r="E159" s="1421"/>
      <c r="F159" s="46"/>
      <c r="G159" s="1425"/>
      <c r="H159" s="1426"/>
      <c r="I159" s="1426"/>
      <c r="J159" s="1427"/>
    </row>
    <row r="160" spans="1:10" ht="15" customHeight="1">
      <c r="B160" s="45"/>
      <c r="C160" s="1421"/>
      <c r="D160" s="1421"/>
      <c r="E160" s="1421"/>
      <c r="F160" s="46"/>
      <c r="G160" s="1425"/>
      <c r="H160" s="1426"/>
      <c r="I160" s="1426"/>
      <c r="J160" s="1427"/>
    </row>
    <row r="161" spans="1:10" ht="15" customHeight="1">
      <c r="B161" s="45"/>
      <c r="C161" s="1421"/>
      <c r="D161" s="1421"/>
      <c r="E161" s="1421"/>
      <c r="F161" s="46"/>
      <c r="G161" s="1425"/>
      <c r="H161" s="1426"/>
      <c r="I161" s="1426"/>
      <c r="J161" s="1427"/>
    </row>
    <row r="162" spans="1:10" ht="15" customHeight="1">
      <c r="B162" s="45"/>
      <c r="C162" s="1421"/>
      <c r="D162" s="1421"/>
      <c r="E162" s="1421"/>
      <c r="F162" s="46"/>
      <c r="G162" s="1425"/>
      <c r="H162" s="1426"/>
      <c r="I162" s="1426"/>
      <c r="J162" s="1427"/>
    </row>
    <row r="163" spans="1:10" ht="15" customHeight="1">
      <c r="B163" s="45"/>
      <c r="C163" s="1421"/>
      <c r="D163" s="1421"/>
      <c r="E163" s="1421"/>
      <c r="F163" s="46"/>
      <c r="G163" s="1425"/>
      <c r="H163" s="1426"/>
      <c r="I163" s="1426"/>
      <c r="J163" s="1427"/>
    </row>
    <row r="164" spans="1:10" ht="15" customHeight="1">
      <c r="B164" s="45"/>
      <c r="C164" s="1421"/>
      <c r="D164" s="1421"/>
      <c r="E164" s="1421"/>
      <c r="F164" s="46"/>
      <c r="G164" s="1425"/>
      <c r="H164" s="1426"/>
      <c r="I164" s="1426"/>
      <c r="J164" s="1427"/>
    </row>
    <row r="165" spans="1:10" ht="15" customHeight="1">
      <c r="B165" s="45"/>
      <c r="C165" s="1421"/>
      <c r="D165" s="1421"/>
      <c r="E165" s="1421"/>
      <c r="F165" s="46"/>
      <c r="G165" s="1425"/>
      <c r="H165" s="1426"/>
      <c r="I165" s="1426"/>
      <c r="J165" s="1427"/>
    </row>
    <row r="166" spans="1:10" ht="15" customHeight="1">
      <c r="B166" s="47"/>
      <c r="C166" s="48"/>
      <c r="D166" s="48"/>
      <c r="E166" s="48"/>
      <c r="F166" s="48"/>
      <c r="G166" s="1428"/>
      <c r="H166" s="1429"/>
      <c r="I166" s="1429"/>
      <c r="J166" s="1430"/>
    </row>
    <row r="168" spans="1:10" ht="15" customHeight="1">
      <c r="B168" s="1434" t="s">
        <v>387</v>
      </c>
      <c r="C168" s="1435"/>
      <c r="D168" s="524" t="s">
        <v>385</v>
      </c>
      <c r="E168" s="1134" t="s">
        <v>386</v>
      </c>
      <c r="F168" s="1135"/>
      <c r="G168" s="1134" t="s">
        <v>452</v>
      </c>
      <c r="H168" s="1135"/>
      <c r="I168" s="1135"/>
      <c r="J168" s="1136"/>
    </row>
    <row r="169" spans="1:10" ht="15" customHeight="1">
      <c r="A169" s="10">
        <f>A151+1</f>
        <v>10</v>
      </c>
      <c r="B169" s="1436"/>
      <c r="C169" s="1437"/>
      <c r="D169" s="524" t="str">
        <f>IFERROR(VLOOKUP(A169,特記事項B,2,FALSE)&amp;VLOOKUP(A169,特記事項B,3,FALSE),"")</f>
        <v/>
      </c>
      <c r="E169" s="1134" t="str">
        <f>IFERROR(VLOOKUP(A169,特記事項B,4,FALSE),"")</f>
        <v/>
      </c>
      <c r="F169" s="1135"/>
      <c r="G169" s="525" t="str">
        <f>IFERROR(IF(OR(VLOOKUP(A169,特記事項B,4,FALSE)="",VLOOKUP(A169,特記事項B,9,FALSE)="☑"),"☐","☑"),"☐")</f>
        <v>☐</v>
      </c>
      <c r="H169" s="386" t="s">
        <v>450</v>
      </c>
      <c r="I169" s="578" t="str">
        <f>IFERROR(IF(OR(VLOOKUP(A169,特記事項B,9,FALSE)="☑",VLOOKUP(A169,特記事項B,3,FALSE)=""),"☑","☐"),"☐")</f>
        <v>☐</v>
      </c>
      <c r="J169" s="386" t="s">
        <v>360</v>
      </c>
    </row>
    <row r="170" spans="1:10" ht="15" customHeight="1">
      <c r="B170" s="43"/>
      <c r="C170" s="44"/>
      <c r="D170" s="44"/>
      <c r="E170" s="44"/>
      <c r="F170" s="44"/>
      <c r="G170" s="1431" t="s">
        <v>388</v>
      </c>
      <c r="H170" s="1432"/>
      <c r="I170" s="1432"/>
      <c r="J170" s="1433"/>
    </row>
    <row r="171" spans="1:10" ht="15" customHeight="1">
      <c r="B171" s="45"/>
      <c r="C171" s="1421" t="s">
        <v>744</v>
      </c>
      <c r="D171" s="1421"/>
      <c r="E171" s="1421"/>
      <c r="F171" s="46"/>
      <c r="G171" s="1422"/>
      <c r="H171" s="1423"/>
      <c r="I171" s="1423"/>
      <c r="J171" s="1424"/>
    </row>
    <row r="172" spans="1:10" ht="15" customHeight="1">
      <c r="B172" s="45"/>
      <c r="C172" s="1421"/>
      <c r="D172" s="1421"/>
      <c r="E172" s="1421"/>
      <c r="F172" s="46"/>
      <c r="G172" s="1425" t="str">
        <f>IFERROR(VLOOKUP(A169,特記事項B,5,FALSE),"")</f>
        <v/>
      </c>
      <c r="H172" s="1426"/>
      <c r="I172" s="1426"/>
      <c r="J172" s="1427"/>
    </row>
    <row r="173" spans="1:10" ht="15" customHeight="1">
      <c r="B173" s="45"/>
      <c r="C173" s="1421"/>
      <c r="D173" s="1421"/>
      <c r="E173" s="1421"/>
      <c r="F173" s="46"/>
      <c r="G173" s="1425"/>
      <c r="H173" s="1426"/>
      <c r="I173" s="1426"/>
      <c r="J173" s="1427"/>
    </row>
    <row r="174" spans="1:10" ht="15" customHeight="1">
      <c r="B174" s="45"/>
      <c r="C174" s="1421"/>
      <c r="D174" s="1421"/>
      <c r="E174" s="1421"/>
      <c r="F174" s="46"/>
      <c r="G174" s="1425"/>
      <c r="H174" s="1426"/>
      <c r="I174" s="1426"/>
      <c r="J174" s="1427"/>
    </row>
    <row r="175" spans="1:10" ht="15" customHeight="1">
      <c r="B175" s="45"/>
      <c r="C175" s="1421"/>
      <c r="D175" s="1421"/>
      <c r="E175" s="1421"/>
      <c r="F175" s="46"/>
      <c r="G175" s="1425"/>
      <c r="H175" s="1426"/>
      <c r="I175" s="1426"/>
      <c r="J175" s="1427"/>
    </row>
    <row r="176" spans="1:10" ht="15" customHeight="1">
      <c r="B176" s="45"/>
      <c r="C176" s="1421"/>
      <c r="D176" s="1421"/>
      <c r="E176" s="1421"/>
      <c r="F176" s="46"/>
      <c r="G176" s="1425"/>
      <c r="H176" s="1426"/>
      <c r="I176" s="1426"/>
      <c r="J176" s="1427"/>
    </row>
    <row r="177" spans="1:10" ht="15" customHeight="1">
      <c r="B177" s="45"/>
      <c r="C177" s="1421"/>
      <c r="D177" s="1421"/>
      <c r="E177" s="1421"/>
      <c r="F177" s="46"/>
      <c r="G177" s="1425"/>
      <c r="H177" s="1426"/>
      <c r="I177" s="1426"/>
      <c r="J177" s="1427"/>
    </row>
    <row r="178" spans="1:10" ht="15" customHeight="1">
      <c r="B178" s="45"/>
      <c r="C178" s="1421"/>
      <c r="D178" s="1421"/>
      <c r="E178" s="1421"/>
      <c r="F178" s="46"/>
      <c r="G178" s="1425"/>
      <c r="H178" s="1426"/>
      <c r="I178" s="1426"/>
      <c r="J178" s="1427"/>
    </row>
    <row r="179" spans="1:10" ht="15" customHeight="1">
      <c r="B179" s="45"/>
      <c r="C179" s="1421"/>
      <c r="D179" s="1421"/>
      <c r="E179" s="1421"/>
      <c r="F179" s="46"/>
      <c r="G179" s="1425"/>
      <c r="H179" s="1426"/>
      <c r="I179" s="1426"/>
      <c r="J179" s="1427"/>
    </row>
    <row r="180" spans="1:10" ht="15" customHeight="1">
      <c r="B180" s="45"/>
      <c r="C180" s="1421"/>
      <c r="D180" s="1421"/>
      <c r="E180" s="1421"/>
      <c r="F180" s="46"/>
      <c r="G180" s="1425"/>
      <c r="H180" s="1426"/>
      <c r="I180" s="1426"/>
      <c r="J180" s="1427"/>
    </row>
    <row r="181" spans="1:10" ht="15" customHeight="1">
      <c r="B181" s="45"/>
      <c r="C181" s="1421"/>
      <c r="D181" s="1421"/>
      <c r="E181" s="1421"/>
      <c r="F181" s="46"/>
      <c r="G181" s="1425"/>
      <c r="H181" s="1426"/>
      <c r="I181" s="1426"/>
      <c r="J181" s="1427"/>
    </row>
    <row r="182" spans="1:10" ht="15" customHeight="1">
      <c r="B182" s="45"/>
      <c r="C182" s="1421"/>
      <c r="D182" s="1421"/>
      <c r="E182" s="1421"/>
      <c r="F182" s="46"/>
      <c r="G182" s="1425"/>
      <c r="H182" s="1426"/>
      <c r="I182" s="1426"/>
      <c r="J182" s="1427"/>
    </row>
    <row r="183" spans="1:10" ht="15" customHeight="1">
      <c r="B183" s="45"/>
      <c r="C183" s="1421"/>
      <c r="D183" s="1421"/>
      <c r="E183" s="1421"/>
      <c r="F183" s="46"/>
      <c r="G183" s="1425"/>
      <c r="H183" s="1426"/>
      <c r="I183" s="1426"/>
      <c r="J183" s="1427"/>
    </row>
    <row r="184" spans="1:10" ht="15" customHeight="1">
      <c r="B184" s="47"/>
      <c r="C184" s="48"/>
      <c r="D184" s="48"/>
      <c r="E184" s="48"/>
      <c r="F184" s="48"/>
      <c r="G184" s="1428"/>
      <c r="H184" s="1429"/>
      <c r="I184" s="1429"/>
      <c r="J184" s="1430"/>
    </row>
    <row r="186" spans="1:10" ht="15" customHeight="1">
      <c r="B186" s="1434" t="s">
        <v>387</v>
      </c>
      <c r="C186" s="1435"/>
      <c r="D186" s="524" t="s">
        <v>385</v>
      </c>
      <c r="E186" s="1134" t="s">
        <v>386</v>
      </c>
      <c r="F186" s="1135"/>
      <c r="G186" s="1134" t="s">
        <v>452</v>
      </c>
      <c r="H186" s="1135"/>
      <c r="I186" s="1135"/>
      <c r="J186" s="1136"/>
    </row>
    <row r="187" spans="1:10" ht="15" customHeight="1">
      <c r="A187" s="10">
        <f>A169+1</f>
        <v>11</v>
      </c>
      <c r="B187" s="1436"/>
      <c r="C187" s="1437"/>
      <c r="D187" s="524" t="str">
        <f>IFERROR(VLOOKUP(A187,特記事項B,2,FALSE)&amp;VLOOKUP(A187,特記事項B,3,FALSE),"")</f>
        <v/>
      </c>
      <c r="E187" s="1134" t="str">
        <f>IFERROR(VLOOKUP(A187,特記事項B,4,FALSE),"")</f>
        <v/>
      </c>
      <c r="F187" s="1135"/>
      <c r="G187" s="525" t="str">
        <f>IFERROR(IF(OR(VLOOKUP(A187,特記事項B,4,FALSE)="",VLOOKUP(A187,特記事項B,9,FALSE)="☑"),"☐","☑"),"☐")</f>
        <v>☐</v>
      </c>
      <c r="H187" s="386" t="s">
        <v>450</v>
      </c>
      <c r="I187" s="578" t="str">
        <f>IFERROR(IF(OR(VLOOKUP(A187,特記事項B,9,FALSE)="☑",VLOOKUP(A187,特記事項B,3,FALSE)=""),"☑","☐"),"☐")</f>
        <v>☐</v>
      </c>
      <c r="J187" s="386" t="s">
        <v>360</v>
      </c>
    </row>
    <row r="188" spans="1:10" ht="15" customHeight="1">
      <c r="B188" s="43"/>
      <c r="C188" s="44"/>
      <c r="D188" s="44"/>
      <c r="E188" s="44"/>
      <c r="F188" s="44"/>
      <c r="G188" s="1431" t="s">
        <v>388</v>
      </c>
      <c r="H188" s="1432"/>
      <c r="I188" s="1432"/>
      <c r="J188" s="1433"/>
    </row>
    <row r="189" spans="1:10" ht="15" customHeight="1">
      <c r="B189" s="45"/>
      <c r="C189" s="1421" t="s">
        <v>744</v>
      </c>
      <c r="D189" s="1421"/>
      <c r="E189" s="1421"/>
      <c r="F189" s="46"/>
      <c r="G189" s="1422"/>
      <c r="H189" s="1423"/>
      <c r="I189" s="1423"/>
      <c r="J189" s="1424"/>
    </row>
    <row r="190" spans="1:10" ht="15" customHeight="1">
      <c r="B190" s="45"/>
      <c r="C190" s="1421"/>
      <c r="D190" s="1421"/>
      <c r="E190" s="1421"/>
      <c r="F190" s="46"/>
      <c r="G190" s="1425" t="str">
        <f>IFERROR(VLOOKUP(A187,特記事項B,5,FALSE),"")</f>
        <v/>
      </c>
      <c r="H190" s="1426"/>
      <c r="I190" s="1426"/>
      <c r="J190" s="1427"/>
    </row>
    <row r="191" spans="1:10" ht="15" customHeight="1">
      <c r="B191" s="45"/>
      <c r="C191" s="1421"/>
      <c r="D191" s="1421"/>
      <c r="E191" s="1421"/>
      <c r="F191" s="46"/>
      <c r="G191" s="1425"/>
      <c r="H191" s="1426"/>
      <c r="I191" s="1426"/>
      <c r="J191" s="1427"/>
    </row>
    <row r="192" spans="1:10" ht="15" customHeight="1">
      <c r="B192" s="45"/>
      <c r="C192" s="1421"/>
      <c r="D192" s="1421"/>
      <c r="E192" s="1421"/>
      <c r="F192" s="46"/>
      <c r="G192" s="1425"/>
      <c r="H192" s="1426"/>
      <c r="I192" s="1426"/>
      <c r="J192" s="1427"/>
    </row>
    <row r="193" spans="1:10" ht="15" customHeight="1">
      <c r="B193" s="45"/>
      <c r="C193" s="1421"/>
      <c r="D193" s="1421"/>
      <c r="E193" s="1421"/>
      <c r="F193" s="46"/>
      <c r="G193" s="1425"/>
      <c r="H193" s="1426"/>
      <c r="I193" s="1426"/>
      <c r="J193" s="1427"/>
    </row>
    <row r="194" spans="1:10" ht="15" customHeight="1">
      <c r="B194" s="45"/>
      <c r="C194" s="1421"/>
      <c r="D194" s="1421"/>
      <c r="E194" s="1421"/>
      <c r="F194" s="46"/>
      <c r="G194" s="1425"/>
      <c r="H194" s="1426"/>
      <c r="I194" s="1426"/>
      <c r="J194" s="1427"/>
    </row>
    <row r="195" spans="1:10" ht="15" customHeight="1">
      <c r="B195" s="45"/>
      <c r="C195" s="1421"/>
      <c r="D195" s="1421"/>
      <c r="E195" s="1421"/>
      <c r="F195" s="46"/>
      <c r="G195" s="1425"/>
      <c r="H195" s="1426"/>
      <c r="I195" s="1426"/>
      <c r="J195" s="1427"/>
    </row>
    <row r="196" spans="1:10" ht="15" customHeight="1">
      <c r="B196" s="45"/>
      <c r="C196" s="1421"/>
      <c r="D196" s="1421"/>
      <c r="E196" s="1421"/>
      <c r="F196" s="46"/>
      <c r="G196" s="1425"/>
      <c r="H196" s="1426"/>
      <c r="I196" s="1426"/>
      <c r="J196" s="1427"/>
    </row>
    <row r="197" spans="1:10" ht="15" customHeight="1">
      <c r="B197" s="45"/>
      <c r="C197" s="1421"/>
      <c r="D197" s="1421"/>
      <c r="E197" s="1421"/>
      <c r="F197" s="46"/>
      <c r="G197" s="1425"/>
      <c r="H197" s="1426"/>
      <c r="I197" s="1426"/>
      <c r="J197" s="1427"/>
    </row>
    <row r="198" spans="1:10" ht="15" customHeight="1">
      <c r="B198" s="45"/>
      <c r="C198" s="1421"/>
      <c r="D198" s="1421"/>
      <c r="E198" s="1421"/>
      <c r="F198" s="46"/>
      <c r="G198" s="1425"/>
      <c r="H198" s="1426"/>
      <c r="I198" s="1426"/>
      <c r="J198" s="1427"/>
    </row>
    <row r="199" spans="1:10" ht="15" customHeight="1">
      <c r="B199" s="45"/>
      <c r="C199" s="1421"/>
      <c r="D199" s="1421"/>
      <c r="E199" s="1421"/>
      <c r="F199" s="46"/>
      <c r="G199" s="1425"/>
      <c r="H199" s="1426"/>
      <c r="I199" s="1426"/>
      <c r="J199" s="1427"/>
    </row>
    <row r="200" spans="1:10" ht="15" customHeight="1">
      <c r="B200" s="45"/>
      <c r="C200" s="1421"/>
      <c r="D200" s="1421"/>
      <c r="E200" s="1421"/>
      <c r="F200" s="46"/>
      <c r="G200" s="1425"/>
      <c r="H200" s="1426"/>
      <c r="I200" s="1426"/>
      <c r="J200" s="1427"/>
    </row>
    <row r="201" spans="1:10" ht="15" customHeight="1">
      <c r="B201" s="45"/>
      <c r="C201" s="1421"/>
      <c r="D201" s="1421"/>
      <c r="E201" s="1421"/>
      <c r="F201" s="46"/>
      <c r="G201" s="1425"/>
      <c r="H201" s="1426"/>
      <c r="I201" s="1426"/>
      <c r="J201" s="1427"/>
    </row>
    <row r="202" spans="1:10" ht="15" customHeight="1">
      <c r="B202" s="47"/>
      <c r="C202" s="48"/>
      <c r="D202" s="48"/>
      <c r="E202" s="48"/>
      <c r="F202" s="48"/>
      <c r="G202" s="1428"/>
      <c r="H202" s="1429"/>
      <c r="I202" s="1429"/>
      <c r="J202" s="1430"/>
    </row>
    <row r="204" spans="1:10" ht="15" customHeight="1">
      <c r="B204" s="1434" t="s">
        <v>387</v>
      </c>
      <c r="C204" s="1435"/>
      <c r="D204" s="524" t="s">
        <v>385</v>
      </c>
      <c r="E204" s="1134" t="s">
        <v>386</v>
      </c>
      <c r="F204" s="1135"/>
      <c r="G204" s="1134" t="s">
        <v>452</v>
      </c>
      <c r="H204" s="1135"/>
      <c r="I204" s="1135"/>
      <c r="J204" s="1136"/>
    </row>
    <row r="205" spans="1:10" ht="15" customHeight="1">
      <c r="A205" s="10">
        <f>A187+1</f>
        <v>12</v>
      </c>
      <c r="B205" s="1436"/>
      <c r="C205" s="1437"/>
      <c r="D205" s="524" t="str">
        <f>IFERROR(VLOOKUP(A205,特記事項B,2,FALSE)&amp;VLOOKUP(A205,特記事項B,3,FALSE),"")</f>
        <v/>
      </c>
      <c r="E205" s="1134" t="str">
        <f>IFERROR(VLOOKUP(A205,特記事項B,4,FALSE),"")</f>
        <v/>
      </c>
      <c r="F205" s="1135"/>
      <c r="G205" s="525" t="str">
        <f>IFERROR(IF(OR(VLOOKUP(A205,特記事項B,4,FALSE)="",VLOOKUP(A205,特記事項B,9,FALSE)="☑"),"☐","☑"),"☐")</f>
        <v>☐</v>
      </c>
      <c r="H205" s="386" t="s">
        <v>450</v>
      </c>
      <c r="I205" s="578" t="str">
        <f>IFERROR(IF(OR(VLOOKUP(A205,特記事項B,9,FALSE)="☑",VLOOKUP(A205,特記事項B,3,FALSE)=""),"☑","☐"),"☐")</f>
        <v>☐</v>
      </c>
      <c r="J205" s="386" t="s">
        <v>360</v>
      </c>
    </row>
    <row r="206" spans="1:10" ht="15" customHeight="1">
      <c r="B206" s="43"/>
      <c r="C206" s="44"/>
      <c r="D206" s="44"/>
      <c r="E206" s="44"/>
      <c r="F206" s="44"/>
      <c r="G206" s="1431" t="s">
        <v>388</v>
      </c>
      <c r="H206" s="1432"/>
      <c r="I206" s="1432"/>
      <c r="J206" s="1433"/>
    </row>
    <row r="207" spans="1:10" ht="15" customHeight="1">
      <c r="B207" s="45"/>
      <c r="C207" s="1421" t="s">
        <v>744</v>
      </c>
      <c r="D207" s="1421"/>
      <c r="E207" s="1421"/>
      <c r="F207" s="46"/>
      <c r="G207" s="1422"/>
      <c r="H207" s="1423"/>
      <c r="I207" s="1423"/>
      <c r="J207" s="1424"/>
    </row>
    <row r="208" spans="1:10" ht="15" customHeight="1">
      <c r="B208" s="45"/>
      <c r="C208" s="1421"/>
      <c r="D208" s="1421"/>
      <c r="E208" s="1421"/>
      <c r="F208" s="46"/>
      <c r="G208" s="1425" t="str">
        <f>IFERROR(VLOOKUP(A205,特記事項B,5,FALSE),"")</f>
        <v/>
      </c>
      <c r="H208" s="1426"/>
      <c r="I208" s="1426"/>
      <c r="J208" s="1427"/>
    </row>
    <row r="209" spans="1:10" ht="15" customHeight="1">
      <c r="B209" s="45"/>
      <c r="C209" s="1421"/>
      <c r="D209" s="1421"/>
      <c r="E209" s="1421"/>
      <c r="F209" s="46"/>
      <c r="G209" s="1425"/>
      <c r="H209" s="1426"/>
      <c r="I209" s="1426"/>
      <c r="J209" s="1427"/>
    </row>
    <row r="210" spans="1:10" ht="15" customHeight="1">
      <c r="B210" s="45"/>
      <c r="C210" s="1421"/>
      <c r="D210" s="1421"/>
      <c r="E210" s="1421"/>
      <c r="F210" s="46"/>
      <c r="G210" s="1425"/>
      <c r="H210" s="1426"/>
      <c r="I210" s="1426"/>
      <c r="J210" s="1427"/>
    </row>
    <row r="211" spans="1:10" ht="15" customHeight="1">
      <c r="B211" s="45"/>
      <c r="C211" s="1421"/>
      <c r="D211" s="1421"/>
      <c r="E211" s="1421"/>
      <c r="F211" s="46"/>
      <c r="G211" s="1425"/>
      <c r="H211" s="1426"/>
      <c r="I211" s="1426"/>
      <c r="J211" s="1427"/>
    </row>
    <row r="212" spans="1:10" ht="15" customHeight="1">
      <c r="B212" s="45"/>
      <c r="C212" s="1421"/>
      <c r="D212" s="1421"/>
      <c r="E212" s="1421"/>
      <c r="F212" s="46"/>
      <c r="G212" s="1425"/>
      <c r="H212" s="1426"/>
      <c r="I212" s="1426"/>
      <c r="J212" s="1427"/>
    </row>
    <row r="213" spans="1:10" ht="15" customHeight="1">
      <c r="B213" s="45"/>
      <c r="C213" s="1421"/>
      <c r="D213" s="1421"/>
      <c r="E213" s="1421"/>
      <c r="F213" s="46"/>
      <c r="G213" s="1425"/>
      <c r="H213" s="1426"/>
      <c r="I213" s="1426"/>
      <c r="J213" s="1427"/>
    </row>
    <row r="214" spans="1:10" ht="15" customHeight="1">
      <c r="B214" s="45"/>
      <c r="C214" s="1421"/>
      <c r="D214" s="1421"/>
      <c r="E214" s="1421"/>
      <c r="F214" s="46"/>
      <c r="G214" s="1425"/>
      <c r="H214" s="1426"/>
      <c r="I214" s="1426"/>
      <c r="J214" s="1427"/>
    </row>
    <row r="215" spans="1:10" ht="15" customHeight="1">
      <c r="B215" s="45"/>
      <c r="C215" s="1421"/>
      <c r="D215" s="1421"/>
      <c r="E215" s="1421"/>
      <c r="F215" s="46"/>
      <c r="G215" s="1425"/>
      <c r="H215" s="1426"/>
      <c r="I215" s="1426"/>
      <c r="J215" s="1427"/>
    </row>
    <row r="216" spans="1:10" ht="15" customHeight="1">
      <c r="B216" s="45"/>
      <c r="C216" s="1421"/>
      <c r="D216" s="1421"/>
      <c r="E216" s="1421"/>
      <c r="F216" s="46"/>
      <c r="G216" s="1425"/>
      <c r="H216" s="1426"/>
      <c r="I216" s="1426"/>
      <c r="J216" s="1427"/>
    </row>
    <row r="217" spans="1:10" ht="15" customHeight="1">
      <c r="B217" s="45"/>
      <c r="C217" s="1421"/>
      <c r="D217" s="1421"/>
      <c r="E217" s="1421"/>
      <c r="F217" s="46"/>
      <c r="G217" s="1425"/>
      <c r="H217" s="1426"/>
      <c r="I217" s="1426"/>
      <c r="J217" s="1427"/>
    </row>
    <row r="218" spans="1:10" ht="15" customHeight="1">
      <c r="B218" s="45"/>
      <c r="C218" s="1421"/>
      <c r="D218" s="1421"/>
      <c r="E218" s="1421"/>
      <c r="F218" s="46"/>
      <c r="G218" s="1425"/>
      <c r="H218" s="1426"/>
      <c r="I218" s="1426"/>
      <c r="J218" s="1427"/>
    </row>
    <row r="219" spans="1:10" ht="15" customHeight="1">
      <c r="B219" s="45"/>
      <c r="C219" s="1421"/>
      <c r="D219" s="1421"/>
      <c r="E219" s="1421"/>
      <c r="F219" s="46"/>
      <c r="G219" s="1425"/>
      <c r="H219" s="1426"/>
      <c r="I219" s="1426"/>
      <c r="J219" s="1427"/>
    </row>
    <row r="220" spans="1:10" ht="15" customHeight="1">
      <c r="B220" s="47"/>
      <c r="C220" s="48"/>
      <c r="D220" s="48"/>
      <c r="E220" s="48"/>
      <c r="F220" s="48"/>
      <c r="G220" s="1428"/>
      <c r="H220" s="1429"/>
      <c r="I220" s="1429"/>
      <c r="J220" s="1430"/>
    </row>
    <row r="222" spans="1:10" ht="15" customHeight="1">
      <c r="B222" s="1434" t="s">
        <v>387</v>
      </c>
      <c r="C222" s="1435"/>
      <c r="D222" s="524" t="s">
        <v>385</v>
      </c>
      <c r="E222" s="1134" t="s">
        <v>386</v>
      </c>
      <c r="F222" s="1135"/>
      <c r="G222" s="1134" t="s">
        <v>452</v>
      </c>
      <c r="H222" s="1135"/>
      <c r="I222" s="1135"/>
      <c r="J222" s="1136"/>
    </row>
    <row r="223" spans="1:10" ht="15" customHeight="1">
      <c r="A223" s="10">
        <f>A205+1</f>
        <v>13</v>
      </c>
      <c r="B223" s="1436"/>
      <c r="C223" s="1437"/>
      <c r="D223" s="524" t="str">
        <f>IFERROR(VLOOKUP(A223,特記事項B,2,FALSE)&amp;VLOOKUP(A223,特記事項B,3,FALSE),"")</f>
        <v/>
      </c>
      <c r="E223" s="1134" t="str">
        <f>IFERROR(VLOOKUP(A223,特記事項B,4,FALSE),"")</f>
        <v/>
      </c>
      <c r="F223" s="1135"/>
      <c r="G223" s="525" t="str">
        <f>IFERROR(IF(OR(VLOOKUP(A223,特記事項B,4,FALSE)="",VLOOKUP(A223,特記事項B,9,FALSE)="☑"),"☐","☑"),"☐")</f>
        <v>☐</v>
      </c>
      <c r="H223" s="386" t="s">
        <v>450</v>
      </c>
      <c r="I223" s="578" t="str">
        <f>IFERROR(IF(OR(VLOOKUP(A223,特記事項B,9,FALSE)="☑",VLOOKUP(A223,特記事項B,3,FALSE)=""),"☑","☐"),"☐")</f>
        <v>☐</v>
      </c>
      <c r="J223" s="386" t="s">
        <v>360</v>
      </c>
    </row>
    <row r="224" spans="1:10" ht="15" customHeight="1">
      <c r="B224" s="43"/>
      <c r="C224" s="44"/>
      <c r="D224" s="44"/>
      <c r="E224" s="44"/>
      <c r="F224" s="44"/>
      <c r="G224" s="1431" t="s">
        <v>388</v>
      </c>
      <c r="H224" s="1432"/>
      <c r="I224" s="1432"/>
      <c r="J224" s="1433"/>
    </row>
    <row r="225" spans="2:10" ht="15" customHeight="1">
      <c r="B225" s="45"/>
      <c r="C225" s="1421" t="s">
        <v>744</v>
      </c>
      <c r="D225" s="1421"/>
      <c r="E225" s="1421"/>
      <c r="F225" s="46"/>
      <c r="G225" s="1422"/>
      <c r="H225" s="1423"/>
      <c r="I225" s="1423"/>
      <c r="J225" s="1424"/>
    </row>
    <row r="226" spans="2:10" ht="15" customHeight="1">
      <c r="B226" s="45"/>
      <c r="C226" s="1421"/>
      <c r="D226" s="1421"/>
      <c r="E226" s="1421"/>
      <c r="F226" s="46"/>
      <c r="G226" s="1425" t="str">
        <f>IFERROR(VLOOKUP(A223,特記事項B,5,FALSE),"")</f>
        <v/>
      </c>
      <c r="H226" s="1426"/>
      <c r="I226" s="1426"/>
      <c r="J226" s="1427"/>
    </row>
    <row r="227" spans="2:10" ht="15" customHeight="1">
      <c r="B227" s="45"/>
      <c r="C227" s="1421"/>
      <c r="D227" s="1421"/>
      <c r="E227" s="1421"/>
      <c r="F227" s="46"/>
      <c r="G227" s="1425"/>
      <c r="H227" s="1426"/>
      <c r="I227" s="1426"/>
      <c r="J227" s="1427"/>
    </row>
    <row r="228" spans="2:10" ht="15" customHeight="1">
      <c r="B228" s="45"/>
      <c r="C228" s="1421"/>
      <c r="D228" s="1421"/>
      <c r="E228" s="1421"/>
      <c r="F228" s="46"/>
      <c r="G228" s="1425"/>
      <c r="H228" s="1426"/>
      <c r="I228" s="1426"/>
      <c r="J228" s="1427"/>
    </row>
    <row r="229" spans="2:10" ht="15" customHeight="1">
      <c r="B229" s="45"/>
      <c r="C229" s="1421"/>
      <c r="D229" s="1421"/>
      <c r="E229" s="1421"/>
      <c r="F229" s="46"/>
      <c r="G229" s="1425"/>
      <c r="H229" s="1426"/>
      <c r="I229" s="1426"/>
      <c r="J229" s="1427"/>
    </row>
    <row r="230" spans="2:10" ht="15" customHeight="1">
      <c r="B230" s="45"/>
      <c r="C230" s="1421"/>
      <c r="D230" s="1421"/>
      <c r="E230" s="1421"/>
      <c r="F230" s="46"/>
      <c r="G230" s="1425"/>
      <c r="H230" s="1426"/>
      <c r="I230" s="1426"/>
      <c r="J230" s="1427"/>
    </row>
    <row r="231" spans="2:10" ht="15" customHeight="1">
      <c r="B231" s="45"/>
      <c r="C231" s="1421"/>
      <c r="D231" s="1421"/>
      <c r="E231" s="1421"/>
      <c r="F231" s="46"/>
      <c r="G231" s="1425"/>
      <c r="H231" s="1426"/>
      <c r="I231" s="1426"/>
      <c r="J231" s="1427"/>
    </row>
    <row r="232" spans="2:10" ht="15" customHeight="1">
      <c r="B232" s="45"/>
      <c r="C232" s="1421"/>
      <c r="D232" s="1421"/>
      <c r="E232" s="1421"/>
      <c r="F232" s="46"/>
      <c r="G232" s="1425"/>
      <c r="H232" s="1426"/>
      <c r="I232" s="1426"/>
      <c r="J232" s="1427"/>
    </row>
    <row r="233" spans="2:10" ht="15" customHeight="1">
      <c r="B233" s="45"/>
      <c r="C233" s="1421"/>
      <c r="D233" s="1421"/>
      <c r="E233" s="1421"/>
      <c r="F233" s="46"/>
      <c r="G233" s="1425"/>
      <c r="H233" s="1426"/>
      <c r="I233" s="1426"/>
      <c r="J233" s="1427"/>
    </row>
    <row r="234" spans="2:10" ht="15" customHeight="1">
      <c r="B234" s="45"/>
      <c r="C234" s="1421"/>
      <c r="D234" s="1421"/>
      <c r="E234" s="1421"/>
      <c r="F234" s="46"/>
      <c r="G234" s="1425"/>
      <c r="H234" s="1426"/>
      <c r="I234" s="1426"/>
      <c r="J234" s="1427"/>
    </row>
    <row r="235" spans="2:10" ht="15" customHeight="1">
      <c r="B235" s="45"/>
      <c r="C235" s="1421"/>
      <c r="D235" s="1421"/>
      <c r="E235" s="1421"/>
      <c r="F235" s="46"/>
      <c r="G235" s="1425"/>
      <c r="H235" s="1426"/>
      <c r="I235" s="1426"/>
      <c r="J235" s="1427"/>
    </row>
    <row r="236" spans="2:10" ht="15" customHeight="1">
      <c r="B236" s="45"/>
      <c r="C236" s="1421"/>
      <c r="D236" s="1421"/>
      <c r="E236" s="1421"/>
      <c r="F236" s="46"/>
      <c r="G236" s="1425"/>
      <c r="H236" s="1426"/>
      <c r="I236" s="1426"/>
      <c r="J236" s="1427"/>
    </row>
    <row r="237" spans="2:10" ht="15" customHeight="1">
      <c r="B237" s="45"/>
      <c r="C237" s="1421"/>
      <c r="D237" s="1421"/>
      <c r="E237" s="1421"/>
      <c r="F237" s="46"/>
      <c r="G237" s="1425"/>
      <c r="H237" s="1426"/>
      <c r="I237" s="1426"/>
      <c r="J237" s="1427"/>
    </row>
    <row r="238" spans="2:10" ht="15" customHeight="1">
      <c r="B238" s="47"/>
      <c r="C238" s="48"/>
      <c r="D238" s="48"/>
      <c r="E238" s="48"/>
      <c r="F238" s="48"/>
      <c r="G238" s="1428"/>
      <c r="H238" s="1429"/>
      <c r="I238" s="1429"/>
      <c r="J238" s="1430"/>
    </row>
    <row r="240" spans="2:10" ht="15" customHeight="1">
      <c r="B240" s="1434" t="s">
        <v>387</v>
      </c>
      <c r="C240" s="1435"/>
      <c r="D240" s="524" t="s">
        <v>385</v>
      </c>
      <c r="E240" s="1134" t="s">
        <v>386</v>
      </c>
      <c r="F240" s="1135"/>
      <c r="G240" s="1134" t="s">
        <v>452</v>
      </c>
      <c r="H240" s="1135"/>
      <c r="I240" s="1135"/>
      <c r="J240" s="1136"/>
    </row>
    <row r="241" spans="1:10" ht="15" customHeight="1">
      <c r="A241" s="10">
        <f>A223+1</f>
        <v>14</v>
      </c>
      <c r="B241" s="1436"/>
      <c r="C241" s="1437"/>
      <c r="D241" s="524" t="str">
        <f>IFERROR(VLOOKUP(A241,特記事項B,2,FALSE)&amp;VLOOKUP(A241,特記事項B,3,FALSE),"")</f>
        <v/>
      </c>
      <c r="E241" s="1134" t="str">
        <f>IFERROR(VLOOKUP(A241,特記事項B,4,FALSE),"")</f>
        <v/>
      </c>
      <c r="F241" s="1135"/>
      <c r="G241" s="525" t="str">
        <f>IFERROR(IF(OR(VLOOKUP(A241,特記事項B,4,FALSE)="",VLOOKUP(A241,特記事項B,9,FALSE)="☑"),"☐","☑"),"☐")</f>
        <v>☐</v>
      </c>
      <c r="H241" s="386" t="s">
        <v>450</v>
      </c>
      <c r="I241" s="578" t="str">
        <f>IFERROR(IF(OR(VLOOKUP(A241,特記事項B,9,FALSE)="☑",VLOOKUP(A241,特記事項B,3,FALSE)=""),"☑","☐"),"☐")</f>
        <v>☐</v>
      </c>
      <c r="J241" s="386" t="s">
        <v>360</v>
      </c>
    </row>
    <row r="242" spans="1:10" ht="15" customHeight="1">
      <c r="B242" s="43"/>
      <c r="C242" s="44"/>
      <c r="D242" s="44"/>
      <c r="E242" s="44"/>
      <c r="F242" s="44"/>
      <c r="G242" s="1431" t="s">
        <v>388</v>
      </c>
      <c r="H242" s="1432"/>
      <c r="I242" s="1432"/>
      <c r="J242" s="1433"/>
    </row>
    <row r="243" spans="1:10" ht="15" customHeight="1">
      <c r="B243" s="45"/>
      <c r="C243" s="1421" t="s">
        <v>744</v>
      </c>
      <c r="D243" s="1421"/>
      <c r="E243" s="1421"/>
      <c r="F243" s="46"/>
      <c r="G243" s="1422"/>
      <c r="H243" s="1423"/>
      <c r="I243" s="1423"/>
      <c r="J243" s="1424"/>
    </row>
    <row r="244" spans="1:10" ht="15" customHeight="1">
      <c r="B244" s="45"/>
      <c r="C244" s="1421"/>
      <c r="D244" s="1421"/>
      <c r="E244" s="1421"/>
      <c r="F244" s="46"/>
      <c r="G244" s="1425" t="str">
        <f>IFERROR(VLOOKUP(A241,特記事項B,5,FALSE),"")</f>
        <v/>
      </c>
      <c r="H244" s="1426"/>
      <c r="I244" s="1426"/>
      <c r="J244" s="1427"/>
    </row>
    <row r="245" spans="1:10" ht="15" customHeight="1">
      <c r="B245" s="45"/>
      <c r="C245" s="1421"/>
      <c r="D245" s="1421"/>
      <c r="E245" s="1421"/>
      <c r="F245" s="46"/>
      <c r="G245" s="1425"/>
      <c r="H245" s="1426"/>
      <c r="I245" s="1426"/>
      <c r="J245" s="1427"/>
    </row>
    <row r="246" spans="1:10" ht="15" customHeight="1">
      <c r="B246" s="45"/>
      <c r="C246" s="1421"/>
      <c r="D246" s="1421"/>
      <c r="E246" s="1421"/>
      <c r="F246" s="46"/>
      <c r="G246" s="1425"/>
      <c r="H246" s="1426"/>
      <c r="I246" s="1426"/>
      <c r="J246" s="1427"/>
    </row>
    <row r="247" spans="1:10" ht="15" customHeight="1">
      <c r="B247" s="45"/>
      <c r="C247" s="1421"/>
      <c r="D247" s="1421"/>
      <c r="E247" s="1421"/>
      <c r="F247" s="46"/>
      <c r="G247" s="1425"/>
      <c r="H247" s="1426"/>
      <c r="I247" s="1426"/>
      <c r="J247" s="1427"/>
    </row>
    <row r="248" spans="1:10" ht="15" customHeight="1">
      <c r="B248" s="45"/>
      <c r="C248" s="1421"/>
      <c r="D248" s="1421"/>
      <c r="E248" s="1421"/>
      <c r="F248" s="46"/>
      <c r="G248" s="1425"/>
      <c r="H248" s="1426"/>
      <c r="I248" s="1426"/>
      <c r="J248" s="1427"/>
    </row>
    <row r="249" spans="1:10" ht="15" customHeight="1">
      <c r="B249" s="45"/>
      <c r="C249" s="1421"/>
      <c r="D249" s="1421"/>
      <c r="E249" s="1421"/>
      <c r="F249" s="46"/>
      <c r="G249" s="1425"/>
      <c r="H249" s="1426"/>
      <c r="I249" s="1426"/>
      <c r="J249" s="1427"/>
    </row>
    <row r="250" spans="1:10" ht="15" customHeight="1">
      <c r="B250" s="45"/>
      <c r="C250" s="1421"/>
      <c r="D250" s="1421"/>
      <c r="E250" s="1421"/>
      <c r="F250" s="46"/>
      <c r="G250" s="1425"/>
      <c r="H250" s="1426"/>
      <c r="I250" s="1426"/>
      <c r="J250" s="1427"/>
    </row>
    <row r="251" spans="1:10" ht="15" customHeight="1">
      <c r="B251" s="45"/>
      <c r="C251" s="1421"/>
      <c r="D251" s="1421"/>
      <c r="E251" s="1421"/>
      <c r="F251" s="46"/>
      <c r="G251" s="1425"/>
      <c r="H251" s="1426"/>
      <c r="I251" s="1426"/>
      <c r="J251" s="1427"/>
    </row>
    <row r="252" spans="1:10" ht="15" customHeight="1">
      <c r="B252" s="45"/>
      <c r="C252" s="1421"/>
      <c r="D252" s="1421"/>
      <c r="E252" s="1421"/>
      <c r="F252" s="46"/>
      <c r="G252" s="1425"/>
      <c r="H252" s="1426"/>
      <c r="I252" s="1426"/>
      <c r="J252" s="1427"/>
    </row>
    <row r="253" spans="1:10" ht="15" customHeight="1">
      <c r="B253" s="45"/>
      <c r="C253" s="1421"/>
      <c r="D253" s="1421"/>
      <c r="E253" s="1421"/>
      <c r="F253" s="46"/>
      <c r="G253" s="1425"/>
      <c r="H253" s="1426"/>
      <c r="I253" s="1426"/>
      <c r="J253" s="1427"/>
    </row>
    <row r="254" spans="1:10" ht="15" customHeight="1">
      <c r="B254" s="45"/>
      <c r="C254" s="1421"/>
      <c r="D254" s="1421"/>
      <c r="E254" s="1421"/>
      <c r="F254" s="46"/>
      <c r="G254" s="1425"/>
      <c r="H254" s="1426"/>
      <c r="I254" s="1426"/>
      <c r="J254" s="1427"/>
    </row>
    <row r="255" spans="1:10" ht="15" customHeight="1">
      <c r="B255" s="45"/>
      <c r="C255" s="1421"/>
      <c r="D255" s="1421"/>
      <c r="E255" s="1421"/>
      <c r="F255" s="46"/>
      <c r="G255" s="1425"/>
      <c r="H255" s="1426"/>
      <c r="I255" s="1426"/>
      <c r="J255" s="1427"/>
    </row>
    <row r="256" spans="1:10" ht="15" customHeight="1">
      <c r="B256" s="47"/>
      <c r="C256" s="48"/>
      <c r="D256" s="48"/>
      <c r="E256" s="48"/>
      <c r="F256" s="48"/>
      <c r="G256" s="1428"/>
      <c r="H256" s="1429"/>
      <c r="I256" s="1429"/>
      <c r="J256" s="1430"/>
    </row>
    <row r="258" spans="1:10" ht="15" customHeight="1">
      <c r="B258" s="1434" t="s">
        <v>387</v>
      </c>
      <c r="C258" s="1435"/>
      <c r="D258" s="524" t="s">
        <v>385</v>
      </c>
      <c r="E258" s="1134" t="s">
        <v>386</v>
      </c>
      <c r="F258" s="1135"/>
      <c r="G258" s="1134" t="s">
        <v>452</v>
      </c>
      <c r="H258" s="1135"/>
      <c r="I258" s="1135"/>
      <c r="J258" s="1136"/>
    </row>
    <row r="259" spans="1:10" ht="15" customHeight="1">
      <c r="A259" s="10">
        <f>A241+1</f>
        <v>15</v>
      </c>
      <c r="B259" s="1436"/>
      <c r="C259" s="1437"/>
      <c r="D259" s="524" t="str">
        <f>IFERROR(VLOOKUP(A259,特記事項B,2,FALSE)&amp;VLOOKUP(A259,特記事項B,3,FALSE),"")</f>
        <v/>
      </c>
      <c r="E259" s="1134" t="str">
        <f>IFERROR(VLOOKUP(A259,特記事項B,4,FALSE),"")</f>
        <v/>
      </c>
      <c r="F259" s="1135"/>
      <c r="G259" s="525" t="str">
        <f>IFERROR(IF(OR(VLOOKUP(A259,特記事項B,4,FALSE)="",VLOOKUP(A259,特記事項B,9,FALSE)="☑"),"☐","☑"),"☐")</f>
        <v>☐</v>
      </c>
      <c r="H259" s="386" t="s">
        <v>450</v>
      </c>
      <c r="I259" s="578" t="str">
        <f>IFERROR(IF(OR(VLOOKUP(A259,特記事項B,9,FALSE)="☑",VLOOKUP(A259,特記事項B,3,FALSE)=""),"☑","☐"),"☐")</f>
        <v>☐</v>
      </c>
      <c r="J259" s="386" t="s">
        <v>360</v>
      </c>
    </row>
    <row r="260" spans="1:10" ht="15" customHeight="1">
      <c r="B260" s="43"/>
      <c r="C260" s="44"/>
      <c r="D260" s="44"/>
      <c r="E260" s="44"/>
      <c r="F260" s="44"/>
      <c r="G260" s="1431" t="s">
        <v>388</v>
      </c>
      <c r="H260" s="1432"/>
      <c r="I260" s="1432"/>
      <c r="J260" s="1433"/>
    </row>
    <row r="261" spans="1:10" ht="15" customHeight="1">
      <c r="B261" s="45"/>
      <c r="C261" s="1421" t="s">
        <v>744</v>
      </c>
      <c r="D261" s="1421"/>
      <c r="E261" s="1421"/>
      <c r="F261" s="46"/>
      <c r="G261" s="1422"/>
      <c r="H261" s="1423"/>
      <c r="I261" s="1423"/>
      <c r="J261" s="1424"/>
    </row>
    <row r="262" spans="1:10" ht="15" customHeight="1">
      <c r="B262" s="45"/>
      <c r="C262" s="1421"/>
      <c r="D262" s="1421"/>
      <c r="E262" s="1421"/>
      <c r="F262" s="46"/>
      <c r="G262" s="1425" t="str">
        <f>IFERROR(VLOOKUP(A259,特記事項B,5,FALSE),"")</f>
        <v/>
      </c>
      <c r="H262" s="1426"/>
      <c r="I262" s="1426"/>
      <c r="J262" s="1427"/>
    </row>
    <row r="263" spans="1:10" ht="15" customHeight="1">
      <c r="B263" s="45"/>
      <c r="C263" s="1421"/>
      <c r="D263" s="1421"/>
      <c r="E263" s="1421"/>
      <c r="F263" s="46"/>
      <c r="G263" s="1425"/>
      <c r="H263" s="1426"/>
      <c r="I263" s="1426"/>
      <c r="J263" s="1427"/>
    </row>
    <row r="264" spans="1:10" ht="15" customHeight="1">
      <c r="B264" s="45"/>
      <c r="C264" s="1421"/>
      <c r="D264" s="1421"/>
      <c r="E264" s="1421"/>
      <c r="F264" s="46"/>
      <c r="G264" s="1425"/>
      <c r="H264" s="1426"/>
      <c r="I264" s="1426"/>
      <c r="J264" s="1427"/>
    </row>
    <row r="265" spans="1:10" ht="15" customHeight="1">
      <c r="B265" s="45"/>
      <c r="C265" s="1421"/>
      <c r="D265" s="1421"/>
      <c r="E265" s="1421"/>
      <c r="F265" s="46"/>
      <c r="G265" s="1425"/>
      <c r="H265" s="1426"/>
      <c r="I265" s="1426"/>
      <c r="J265" s="1427"/>
    </row>
    <row r="266" spans="1:10" ht="15" customHeight="1">
      <c r="B266" s="45"/>
      <c r="C266" s="1421"/>
      <c r="D266" s="1421"/>
      <c r="E266" s="1421"/>
      <c r="F266" s="46"/>
      <c r="G266" s="1425"/>
      <c r="H266" s="1426"/>
      <c r="I266" s="1426"/>
      <c r="J266" s="1427"/>
    </row>
    <row r="267" spans="1:10" ht="15" customHeight="1">
      <c r="B267" s="45"/>
      <c r="C267" s="1421"/>
      <c r="D267" s="1421"/>
      <c r="E267" s="1421"/>
      <c r="F267" s="46"/>
      <c r="G267" s="1425"/>
      <c r="H267" s="1426"/>
      <c r="I267" s="1426"/>
      <c r="J267" s="1427"/>
    </row>
    <row r="268" spans="1:10" ht="15" customHeight="1">
      <c r="B268" s="45"/>
      <c r="C268" s="1421"/>
      <c r="D268" s="1421"/>
      <c r="E268" s="1421"/>
      <c r="F268" s="46"/>
      <c r="G268" s="1425"/>
      <c r="H268" s="1426"/>
      <c r="I268" s="1426"/>
      <c r="J268" s="1427"/>
    </row>
    <row r="269" spans="1:10" ht="15" customHeight="1">
      <c r="B269" s="45"/>
      <c r="C269" s="1421"/>
      <c r="D269" s="1421"/>
      <c r="E269" s="1421"/>
      <c r="F269" s="46"/>
      <c r="G269" s="1425"/>
      <c r="H269" s="1426"/>
      <c r="I269" s="1426"/>
      <c r="J269" s="1427"/>
    </row>
    <row r="270" spans="1:10" ht="15" customHeight="1">
      <c r="B270" s="45"/>
      <c r="C270" s="1421"/>
      <c r="D270" s="1421"/>
      <c r="E270" s="1421"/>
      <c r="F270" s="46"/>
      <c r="G270" s="1425"/>
      <c r="H270" s="1426"/>
      <c r="I270" s="1426"/>
      <c r="J270" s="1427"/>
    </row>
    <row r="271" spans="1:10" ht="15" customHeight="1">
      <c r="B271" s="45"/>
      <c r="C271" s="1421"/>
      <c r="D271" s="1421"/>
      <c r="E271" s="1421"/>
      <c r="F271" s="46"/>
      <c r="G271" s="1425"/>
      <c r="H271" s="1426"/>
      <c r="I271" s="1426"/>
      <c r="J271" s="1427"/>
    </row>
    <row r="272" spans="1:10" ht="15" customHeight="1">
      <c r="B272" s="45"/>
      <c r="C272" s="1421"/>
      <c r="D272" s="1421"/>
      <c r="E272" s="1421"/>
      <c r="F272" s="46"/>
      <c r="G272" s="1425"/>
      <c r="H272" s="1426"/>
      <c r="I272" s="1426"/>
      <c r="J272" s="1427"/>
    </row>
    <row r="273" spans="1:10" ht="15" customHeight="1">
      <c r="B273" s="45"/>
      <c r="C273" s="1421"/>
      <c r="D273" s="1421"/>
      <c r="E273" s="1421"/>
      <c r="F273" s="46"/>
      <c r="G273" s="1425"/>
      <c r="H273" s="1426"/>
      <c r="I273" s="1426"/>
      <c r="J273" s="1427"/>
    </row>
    <row r="274" spans="1:10" ht="15" customHeight="1">
      <c r="B274" s="47"/>
      <c r="C274" s="48"/>
      <c r="D274" s="48"/>
      <c r="E274" s="48"/>
      <c r="F274" s="48"/>
      <c r="G274" s="1428"/>
      <c r="H274" s="1429"/>
      <c r="I274" s="1429"/>
      <c r="J274" s="1430"/>
    </row>
    <row r="276" spans="1:10" ht="15" customHeight="1">
      <c r="B276" s="1434" t="s">
        <v>387</v>
      </c>
      <c r="C276" s="1435"/>
      <c r="D276" s="524" t="s">
        <v>385</v>
      </c>
      <c r="E276" s="1134" t="s">
        <v>386</v>
      </c>
      <c r="F276" s="1135"/>
      <c r="G276" s="1134" t="s">
        <v>452</v>
      </c>
      <c r="H276" s="1135"/>
      <c r="I276" s="1135"/>
      <c r="J276" s="1136"/>
    </row>
    <row r="277" spans="1:10" ht="15" customHeight="1">
      <c r="A277" s="10">
        <f>A259+1</f>
        <v>16</v>
      </c>
      <c r="B277" s="1436"/>
      <c r="C277" s="1437"/>
      <c r="D277" s="524" t="str">
        <f>IFERROR(VLOOKUP(A277,特記事項B,2,FALSE)&amp;VLOOKUP(A277,特記事項B,3,FALSE),"")</f>
        <v/>
      </c>
      <c r="E277" s="1134" t="str">
        <f>IFERROR(VLOOKUP(A277,特記事項B,4,FALSE),"")</f>
        <v/>
      </c>
      <c r="F277" s="1135"/>
      <c r="G277" s="525" t="str">
        <f>IFERROR(IF(OR(VLOOKUP(A277,特記事項B,4,FALSE)="",VLOOKUP(A277,特記事項B,9,FALSE)="☑"),"☐","☑"),"☐")</f>
        <v>☐</v>
      </c>
      <c r="H277" s="386" t="s">
        <v>450</v>
      </c>
      <c r="I277" s="578" t="str">
        <f>IFERROR(IF(OR(VLOOKUP(A277,特記事項B,9,FALSE)="☑",VLOOKUP(A277,特記事項B,3,FALSE)=""),"☑","☐"),"☐")</f>
        <v>☐</v>
      </c>
      <c r="J277" s="386" t="s">
        <v>360</v>
      </c>
    </row>
    <row r="278" spans="1:10" ht="15" customHeight="1">
      <c r="B278" s="43"/>
      <c r="C278" s="44"/>
      <c r="D278" s="44"/>
      <c r="E278" s="44"/>
      <c r="F278" s="44"/>
      <c r="G278" s="1431" t="s">
        <v>388</v>
      </c>
      <c r="H278" s="1432"/>
      <c r="I278" s="1432"/>
      <c r="J278" s="1433"/>
    </row>
    <row r="279" spans="1:10" ht="15" customHeight="1">
      <c r="B279" s="45"/>
      <c r="C279" s="1421" t="s">
        <v>744</v>
      </c>
      <c r="D279" s="1421"/>
      <c r="E279" s="1421"/>
      <c r="F279" s="46"/>
      <c r="G279" s="1422"/>
      <c r="H279" s="1423"/>
      <c r="I279" s="1423"/>
      <c r="J279" s="1424"/>
    </row>
    <row r="280" spans="1:10" ht="15" customHeight="1">
      <c r="B280" s="45"/>
      <c r="C280" s="1421"/>
      <c r="D280" s="1421"/>
      <c r="E280" s="1421"/>
      <c r="F280" s="46"/>
      <c r="G280" s="1425" t="str">
        <f>IFERROR(VLOOKUP(A277,特記事項B,5,FALSE),"")</f>
        <v/>
      </c>
      <c r="H280" s="1426"/>
      <c r="I280" s="1426"/>
      <c r="J280" s="1427"/>
    </row>
    <row r="281" spans="1:10" ht="15" customHeight="1">
      <c r="B281" s="45"/>
      <c r="C281" s="1421"/>
      <c r="D281" s="1421"/>
      <c r="E281" s="1421"/>
      <c r="F281" s="46"/>
      <c r="G281" s="1425"/>
      <c r="H281" s="1426"/>
      <c r="I281" s="1426"/>
      <c r="J281" s="1427"/>
    </row>
    <row r="282" spans="1:10" ht="15" customHeight="1">
      <c r="B282" s="45"/>
      <c r="C282" s="1421"/>
      <c r="D282" s="1421"/>
      <c r="E282" s="1421"/>
      <c r="F282" s="46"/>
      <c r="G282" s="1425"/>
      <c r="H282" s="1426"/>
      <c r="I282" s="1426"/>
      <c r="J282" s="1427"/>
    </row>
    <row r="283" spans="1:10" ht="15" customHeight="1">
      <c r="B283" s="45"/>
      <c r="C283" s="1421"/>
      <c r="D283" s="1421"/>
      <c r="E283" s="1421"/>
      <c r="F283" s="46"/>
      <c r="G283" s="1425"/>
      <c r="H283" s="1426"/>
      <c r="I283" s="1426"/>
      <c r="J283" s="1427"/>
    </row>
    <row r="284" spans="1:10" ht="15" customHeight="1">
      <c r="B284" s="45"/>
      <c r="C284" s="1421"/>
      <c r="D284" s="1421"/>
      <c r="E284" s="1421"/>
      <c r="F284" s="46"/>
      <c r="G284" s="1425"/>
      <c r="H284" s="1426"/>
      <c r="I284" s="1426"/>
      <c r="J284" s="1427"/>
    </row>
    <row r="285" spans="1:10" ht="15" customHeight="1">
      <c r="B285" s="45"/>
      <c r="C285" s="1421"/>
      <c r="D285" s="1421"/>
      <c r="E285" s="1421"/>
      <c r="F285" s="46"/>
      <c r="G285" s="1425"/>
      <c r="H285" s="1426"/>
      <c r="I285" s="1426"/>
      <c r="J285" s="1427"/>
    </row>
    <row r="286" spans="1:10" ht="15" customHeight="1">
      <c r="B286" s="45"/>
      <c r="C286" s="1421"/>
      <c r="D286" s="1421"/>
      <c r="E286" s="1421"/>
      <c r="F286" s="46"/>
      <c r="G286" s="1425"/>
      <c r="H286" s="1426"/>
      <c r="I286" s="1426"/>
      <c r="J286" s="1427"/>
    </row>
    <row r="287" spans="1:10" ht="15" customHeight="1">
      <c r="B287" s="45"/>
      <c r="C287" s="1421"/>
      <c r="D287" s="1421"/>
      <c r="E287" s="1421"/>
      <c r="F287" s="46"/>
      <c r="G287" s="1425"/>
      <c r="H287" s="1426"/>
      <c r="I287" s="1426"/>
      <c r="J287" s="1427"/>
    </row>
    <row r="288" spans="1:10" ht="15" customHeight="1">
      <c r="B288" s="45"/>
      <c r="C288" s="1421"/>
      <c r="D288" s="1421"/>
      <c r="E288" s="1421"/>
      <c r="F288" s="46"/>
      <c r="G288" s="1425"/>
      <c r="H288" s="1426"/>
      <c r="I288" s="1426"/>
      <c r="J288" s="1427"/>
    </row>
    <row r="289" spans="1:10" ht="15" customHeight="1">
      <c r="B289" s="45"/>
      <c r="C289" s="1421"/>
      <c r="D289" s="1421"/>
      <c r="E289" s="1421"/>
      <c r="F289" s="46"/>
      <c r="G289" s="1425"/>
      <c r="H289" s="1426"/>
      <c r="I289" s="1426"/>
      <c r="J289" s="1427"/>
    </row>
    <row r="290" spans="1:10" ht="15" customHeight="1">
      <c r="B290" s="45"/>
      <c r="C290" s="1421"/>
      <c r="D290" s="1421"/>
      <c r="E290" s="1421"/>
      <c r="F290" s="46"/>
      <c r="G290" s="1425"/>
      <c r="H290" s="1426"/>
      <c r="I290" s="1426"/>
      <c r="J290" s="1427"/>
    </row>
    <row r="291" spans="1:10" ht="15" customHeight="1">
      <c r="B291" s="45"/>
      <c r="C291" s="1421"/>
      <c r="D291" s="1421"/>
      <c r="E291" s="1421"/>
      <c r="F291" s="46"/>
      <c r="G291" s="1425"/>
      <c r="H291" s="1426"/>
      <c r="I291" s="1426"/>
      <c r="J291" s="1427"/>
    </row>
    <row r="292" spans="1:10" ht="15" customHeight="1">
      <c r="B292" s="47"/>
      <c r="C292" s="48"/>
      <c r="D292" s="48"/>
      <c r="E292" s="48"/>
      <c r="F292" s="48"/>
      <c r="G292" s="1428"/>
      <c r="H292" s="1429"/>
      <c r="I292" s="1429"/>
      <c r="J292" s="1430"/>
    </row>
    <row r="294" spans="1:10" ht="15" customHeight="1">
      <c r="B294" s="1434" t="s">
        <v>387</v>
      </c>
      <c r="C294" s="1435"/>
      <c r="D294" s="524" t="s">
        <v>385</v>
      </c>
      <c r="E294" s="1134" t="s">
        <v>386</v>
      </c>
      <c r="F294" s="1135"/>
      <c r="G294" s="1134" t="s">
        <v>452</v>
      </c>
      <c r="H294" s="1135"/>
      <c r="I294" s="1135"/>
      <c r="J294" s="1136"/>
    </row>
    <row r="295" spans="1:10" ht="15" customHeight="1">
      <c r="A295" s="10">
        <f>A277+1</f>
        <v>17</v>
      </c>
      <c r="B295" s="1436"/>
      <c r="C295" s="1437"/>
      <c r="D295" s="524" t="str">
        <f>IFERROR(VLOOKUP(A295,特記事項B,2,FALSE)&amp;VLOOKUP(A295,特記事項B,3,FALSE),"")</f>
        <v/>
      </c>
      <c r="E295" s="1134" t="str">
        <f>IFERROR(VLOOKUP(A295,特記事項B,4,FALSE),"")</f>
        <v/>
      </c>
      <c r="F295" s="1135"/>
      <c r="G295" s="525" t="str">
        <f>IFERROR(IF(OR(VLOOKUP(A295,特記事項B,4,FALSE)="",VLOOKUP(A295,特記事項B,9,FALSE)="☑"),"☐","☑"),"☐")</f>
        <v>☐</v>
      </c>
      <c r="H295" s="386" t="s">
        <v>450</v>
      </c>
      <c r="I295" s="578" t="str">
        <f>IFERROR(IF(OR(VLOOKUP(A295,特記事項B,9,FALSE)="☑",VLOOKUP(A295,特記事項B,3,FALSE)=""),"☑","☐"),"☐")</f>
        <v>☐</v>
      </c>
      <c r="J295" s="386" t="s">
        <v>360</v>
      </c>
    </row>
    <row r="296" spans="1:10" ht="15" customHeight="1">
      <c r="B296" s="43"/>
      <c r="C296" s="44"/>
      <c r="D296" s="44"/>
      <c r="E296" s="44"/>
      <c r="F296" s="44"/>
      <c r="G296" s="1431" t="s">
        <v>388</v>
      </c>
      <c r="H296" s="1432"/>
      <c r="I296" s="1432"/>
      <c r="J296" s="1433"/>
    </row>
    <row r="297" spans="1:10" ht="15" customHeight="1">
      <c r="B297" s="45"/>
      <c r="C297" s="1421" t="s">
        <v>744</v>
      </c>
      <c r="D297" s="1421"/>
      <c r="E297" s="1421"/>
      <c r="F297" s="46"/>
      <c r="G297" s="1422"/>
      <c r="H297" s="1423"/>
      <c r="I297" s="1423"/>
      <c r="J297" s="1424"/>
    </row>
    <row r="298" spans="1:10" ht="15" customHeight="1">
      <c r="B298" s="45"/>
      <c r="C298" s="1421"/>
      <c r="D298" s="1421"/>
      <c r="E298" s="1421"/>
      <c r="F298" s="46"/>
      <c r="G298" s="1425" t="str">
        <f>IFERROR(VLOOKUP(A295,特記事項B,5,FALSE),"")</f>
        <v/>
      </c>
      <c r="H298" s="1426"/>
      <c r="I298" s="1426"/>
      <c r="J298" s="1427"/>
    </row>
    <row r="299" spans="1:10" ht="15" customHeight="1">
      <c r="B299" s="45"/>
      <c r="C299" s="1421"/>
      <c r="D299" s="1421"/>
      <c r="E299" s="1421"/>
      <c r="F299" s="46"/>
      <c r="G299" s="1425"/>
      <c r="H299" s="1426"/>
      <c r="I299" s="1426"/>
      <c r="J299" s="1427"/>
    </row>
    <row r="300" spans="1:10" ht="15" customHeight="1">
      <c r="B300" s="45"/>
      <c r="C300" s="1421"/>
      <c r="D300" s="1421"/>
      <c r="E300" s="1421"/>
      <c r="F300" s="46"/>
      <c r="G300" s="1425"/>
      <c r="H300" s="1426"/>
      <c r="I300" s="1426"/>
      <c r="J300" s="1427"/>
    </row>
    <row r="301" spans="1:10" ht="15" customHeight="1">
      <c r="B301" s="45"/>
      <c r="C301" s="1421"/>
      <c r="D301" s="1421"/>
      <c r="E301" s="1421"/>
      <c r="F301" s="46"/>
      <c r="G301" s="1425"/>
      <c r="H301" s="1426"/>
      <c r="I301" s="1426"/>
      <c r="J301" s="1427"/>
    </row>
    <row r="302" spans="1:10" ht="15" customHeight="1">
      <c r="B302" s="45"/>
      <c r="C302" s="1421"/>
      <c r="D302" s="1421"/>
      <c r="E302" s="1421"/>
      <c r="F302" s="46"/>
      <c r="G302" s="1425"/>
      <c r="H302" s="1426"/>
      <c r="I302" s="1426"/>
      <c r="J302" s="1427"/>
    </row>
    <row r="303" spans="1:10" ht="15" customHeight="1">
      <c r="B303" s="45"/>
      <c r="C303" s="1421"/>
      <c r="D303" s="1421"/>
      <c r="E303" s="1421"/>
      <c r="F303" s="46"/>
      <c r="G303" s="1425"/>
      <c r="H303" s="1426"/>
      <c r="I303" s="1426"/>
      <c r="J303" s="1427"/>
    </row>
    <row r="304" spans="1:10" ht="15" customHeight="1">
      <c r="B304" s="45"/>
      <c r="C304" s="1421"/>
      <c r="D304" s="1421"/>
      <c r="E304" s="1421"/>
      <c r="F304" s="46"/>
      <c r="G304" s="1425"/>
      <c r="H304" s="1426"/>
      <c r="I304" s="1426"/>
      <c r="J304" s="1427"/>
    </row>
    <row r="305" spans="1:10" ht="15" customHeight="1">
      <c r="B305" s="45"/>
      <c r="C305" s="1421"/>
      <c r="D305" s="1421"/>
      <c r="E305" s="1421"/>
      <c r="F305" s="46"/>
      <c r="G305" s="1425"/>
      <c r="H305" s="1426"/>
      <c r="I305" s="1426"/>
      <c r="J305" s="1427"/>
    </row>
    <row r="306" spans="1:10" ht="15" customHeight="1">
      <c r="B306" s="45"/>
      <c r="C306" s="1421"/>
      <c r="D306" s="1421"/>
      <c r="E306" s="1421"/>
      <c r="F306" s="46"/>
      <c r="G306" s="1425"/>
      <c r="H306" s="1426"/>
      <c r="I306" s="1426"/>
      <c r="J306" s="1427"/>
    </row>
    <row r="307" spans="1:10" ht="15" customHeight="1">
      <c r="B307" s="45"/>
      <c r="C307" s="1421"/>
      <c r="D307" s="1421"/>
      <c r="E307" s="1421"/>
      <c r="F307" s="46"/>
      <c r="G307" s="1425"/>
      <c r="H307" s="1426"/>
      <c r="I307" s="1426"/>
      <c r="J307" s="1427"/>
    </row>
    <row r="308" spans="1:10" ht="15" customHeight="1">
      <c r="B308" s="45"/>
      <c r="C308" s="1421"/>
      <c r="D308" s="1421"/>
      <c r="E308" s="1421"/>
      <c r="F308" s="46"/>
      <c r="G308" s="1425"/>
      <c r="H308" s="1426"/>
      <c r="I308" s="1426"/>
      <c r="J308" s="1427"/>
    </row>
    <row r="309" spans="1:10" ht="15" customHeight="1">
      <c r="B309" s="45"/>
      <c r="C309" s="1421"/>
      <c r="D309" s="1421"/>
      <c r="E309" s="1421"/>
      <c r="F309" s="46"/>
      <c r="G309" s="1425"/>
      <c r="H309" s="1426"/>
      <c r="I309" s="1426"/>
      <c r="J309" s="1427"/>
    </row>
    <row r="310" spans="1:10" ht="15" customHeight="1">
      <c r="B310" s="47"/>
      <c r="C310" s="48"/>
      <c r="D310" s="48"/>
      <c r="E310" s="48"/>
      <c r="F310" s="48"/>
      <c r="G310" s="1428"/>
      <c r="H310" s="1429"/>
      <c r="I310" s="1429"/>
      <c r="J310" s="1430"/>
    </row>
    <row r="312" spans="1:10" ht="15" customHeight="1">
      <c r="B312" s="1434" t="s">
        <v>387</v>
      </c>
      <c r="C312" s="1435"/>
      <c r="D312" s="524" t="s">
        <v>385</v>
      </c>
      <c r="E312" s="1134" t="s">
        <v>386</v>
      </c>
      <c r="F312" s="1135"/>
      <c r="G312" s="1134" t="s">
        <v>452</v>
      </c>
      <c r="H312" s="1135"/>
      <c r="I312" s="1135"/>
      <c r="J312" s="1136"/>
    </row>
    <row r="313" spans="1:10" ht="15" customHeight="1">
      <c r="A313" s="10">
        <f>A295+1</f>
        <v>18</v>
      </c>
      <c r="B313" s="1436"/>
      <c r="C313" s="1437"/>
      <c r="D313" s="524" t="str">
        <f>IFERROR(VLOOKUP(A313,特記事項B,2,FALSE)&amp;VLOOKUP(A313,特記事項B,3,FALSE),"")</f>
        <v/>
      </c>
      <c r="E313" s="1134" t="str">
        <f>IFERROR(VLOOKUP(A313,特記事項B,4,FALSE),"")</f>
        <v/>
      </c>
      <c r="F313" s="1135"/>
      <c r="G313" s="525" t="str">
        <f>IFERROR(IF(OR(VLOOKUP(A313,特記事項B,4,FALSE)="",VLOOKUP(A313,特記事項B,9,FALSE)="☑"),"☐","☑"),"☐")</f>
        <v>☐</v>
      </c>
      <c r="H313" s="386" t="s">
        <v>450</v>
      </c>
      <c r="I313" s="578" t="str">
        <f>IFERROR(IF(OR(VLOOKUP(A313,特記事項B,9,FALSE)="☑",VLOOKUP(A313,特記事項B,3,FALSE)=""),"☑","☐"),"☐")</f>
        <v>☐</v>
      </c>
      <c r="J313" s="386" t="s">
        <v>360</v>
      </c>
    </row>
    <row r="314" spans="1:10" ht="15" customHeight="1">
      <c r="B314" s="43"/>
      <c r="C314" s="44"/>
      <c r="D314" s="44"/>
      <c r="E314" s="44"/>
      <c r="F314" s="44"/>
      <c r="G314" s="1431" t="s">
        <v>388</v>
      </c>
      <c r="H314" s="1432"/>
      <c r="I314" s="1432"/>
      <c r="J314" s="1433"/>
    </row>
    <row r="315" spans="1:10" ht="15" customHeight="1">
      <c r="B315" s="45"/>
      <c r="C315" s="1421" t="s">
        <v>744</v>
      </c>
      <c r="D315" s="1421"/>
      <c r="E315" s="1421"/>
      <c r="F315" s="46"/>
      <c r="G315" s="1422"/>
      <c r="H315" s="1423"/>
      <c r="I315" s="1423"/>
      <c r="J315" s="1424"/>
    </row>
    <row r="316" spans="1:10" ht="15" customHeight="1">
      <c r="B316" s="45"/>
      <c r="C316" s="1421"/>
      <c r="D316" s="1421"/>
      <c r="E316" s="1421"/>
      <c r="F316" s="46"/>
      <c r="G316" s="1425" t="str">
        <f>IFERROR(VLOOKUP(A313,特記事項B,5,FALSE),"")</f>
        <v/>
      </c>
      <c r="H316" s="1426"/>
      <c r="I316" s="1426"/>
      <c r="J316" s="1427"/>
    </row>
    <row r="317" spans="1:10" ht="15" customHeight="1">
      <c r="B317" s="45"/>
      <c r="C317" s="1421"/>
      <c r="D317" s="1421"/>
      <c r="E317" s="1421"/>
      <c r="F317" s="46"/>
      <c r="G317" s="1425"/>
      <c r="H317" s="1426"/>
      <c r="I317" s="1426"/>
      <c r="J317" s="1427"/>
    </row>
    <row r="318" spans="1:10" ht="15" customHeight="1">
      <c r="B318" s="45"/>
      <c r="C318" s="1421"/>
      <c r="D318" s="1421"/>
      <c r="E318" s="1421"/>
      <c r="F318" s="46"/>
      <c r="G318" s="1425"/>
      <c r="H318" s="1426"/>
      <c r="I318" s="1426"/>
      <c r="J318" s="1427"/>
    </row>
    <row r="319" spans="1:10" ht="15" customHeight="1">
      <c r="B319" s="45"/>
      <c r="C319" s="1421"/>
      <c r="D319" s="1421"/>
      <c r="E319" s="1421"/>
      <c r="F319" s="46"/>
      <c r="G319" s="1425"/>
      <c r="H319" s="1426"/>
      <c r="I319" s="1426"/>
      <c r="J319" s="1427"/>
    </row>
    <row r="320" spans="1:10" ht="15" customHeight="1">
      <c r="B320" s="45"/>
      <c r="C320" s="1421"/>
      <c r="D320" s="1421"/>
      <c r="E320" s="1421"/>
      <c r="F320" s="46"/>
      <c r="G320" s="1425"/>
      <c r="H320" s="1426"/>
      <c r="I320" s="1426"/>
      <c r="J320" s="1427"/>
    </row>
    <row r="321" spans="1:10" ht="15" customHeight="1">
      <c r="B321" s="45"/>
      <c r="C321" s="1421"/>
      <c r="D321" s="1421"/>
      <c r="E321" s="1421"/>
      <c r="F321" s="46"/>
      <c r="G321" s="1425"/>
      <c r="H321" s="1426"/>
      <c r="I321" s="1426"/>
      <c r="J321" s="1427"/>
    </row>
    <row r="322" spans="1:10" ht="15" customHeight="1">
      <c r="B322" s="45"/>
      <c r="C322" s="1421"/>
      <c r="D322" s="1421"/>
      <c r="E322" s="1421"/>
      <c r="F322" s="46"/>
      <c r="G322" s="1425"/>
      <c r="H322" s="1426"/>
      <c r="I322" s="1426"/>
      <c r="J322" s="1427"/>
    </row>
    <row r="323" spans="1:10" ht="15" customHeight="1">
      <c r="B323" s="45"/>
      <c r="C323" s="1421"/>
      <c r="D323" s="1421"/>
      <c r="E323" s="1421"/>
      <c r="F323" s="46"/>
      <c r="G323" s="1425"/>
      <c r="H323" s="1426"/>
      <c r="I323" s="1426"/>
      <c r="J323" s="1427"/>
    </row>
    <row r="324" spans="1:10" ht="15" customHeight="1">
      <c r="B324" s="45"/>
      <c r="C324" s="1421"/>
      <c r="D324" s="1421"/>
      <c r="E324" s="1421"/>
      <c r="F324" s="46"/>
      <c r="G324" s="1425"/>
      <c r="H324" s="1426"/>
      <c r="I324" s="1426"/>
      <c r="J324" s="1427"/>
    </row>
    <row r="325" spans="1:10" ht="15" customHeight="1">
      <c r="B325" s="45"/>
      <c r="C325" s="1421"/>
      <c r="D325" s="1421"/>
      <c r="E325" s="1421"/>
      <c r="F325" s="46"/>
      <c r="G325" s="1425"/>
      <c r="H325" s="1426"/>
      <c r="I325" s="1426"/>
      <c r="J325" s="1427"/>
    </row>
    <row r="326" spans="1:10" ht="15" customHeight="1">
      <c r="B326" s="45"/>
      <c r="C326" s="1421"/>
      <c r="D326" s="1421"/>
      <c r="E326" s="1421"/>
      <c r="F326" s="46"/>
      <c r="G326" s="1425"/>
      <c r="H326" s="1426"/>
      <c r="I326" s="1426"/>
      <c r="J326" s="1427"/>
    </row>
    <row r="327" spans="1:10" ht="15" customHeight="1">
      <c r="B327" s="45"/>
      <c r="C327" s="1421"/>
      <c r="D327" s="1421"/>
      <c r="E327" s="1421"/>
      <c r="F327" s="46"/>
      <c r="G327" s="1425"/>
      <c r="H327" s="1426"/>
      <c r="I327" s="1426"/>
      <c r="J327" s="1427"/>
    </row>
    <row r="328" spans="1:10" ht="15" customHeight="1">
      <c r="B328" s="47"/>
      <c r="C328" s="48"/>
      <c r="D328" s="48"/>
      <c r="E328" s="48"/>
      <c r="F328" s="48"/>
      <c r="G328" s="1428"/>
      <c r="H328" s="1429"/>
      <c r="I328" s="1429"/>
      <c r="J328" s="1430"/>
    </row>
    <row r="330" spans="1:10" ht="15" customHeight="1">
      <c r="B330" s="1434" t="s">
        <v>387</v>
      </c>
      <c r="C330" s="1435"/>
      <c r="D330" s="524" t="s">
        <v>385</v>
      </c>
      <c r="E330" s="1134" t="s">
        <v>386</v>
      </c>
      <c r="F330" s="1135"/>
      <c r="G330" s="1134" t="s">
        <v>452</v>
      </c>
      <c r="H330" s="1135"/>
      <c r="I330" s="1135"/>
      <c r="J330" s="1136"/>
    </row>
    <row r="331" spans="1:10" ht="15" customHeight="1">
      <c r="A331" s="10">
        <f>A313+1</f>
        <v>19</v>
      </c>
      <c r="B331" s="1436"/>
      <c r="C331" s="1437"/>
      <c r="D331" s="524" t="str">
        <f>IFERROR(VLOOKUP(A331,特記事項B,2,FALSE)&amp;VLOOKUP(A331,特記事項B,3,FALSE),"")</f>
        <v/>
      </c>
      <c r="E331" s="1134" t="str">
        <f>IFERROR(VLOOKUP(A331,特記事項B,4,FALSE),"")</f>
        <v/>
      </c>
      <c r="F331" s="1135"/>
      <c r="G331" s="525" t="str">
        <f>IFERROR(IF(OR(VLOOKUP(A331,特記事項B,4,FALSE)="",VLOOKUP(A331,特記事項B,9,FALSE)="☑"),"☐","☑"),"☐")</f>
        <v>☐</v>
      </c>
      <c r="H331" s="386" t="s">
        <v>450</v>
      </c>
      <c r="I331" s="578" t="str">
        <f>IFERROR(IF(OR(VLOOKUP(A331,特記事項B,9,FALSE)="☑",VLOOKUP(A331,特記事項B,3,FALSE)=""),"☑","☐"),"☐")</f>
        <v>☐</v>
      </c>
      <c r="J331" s="386" t="s">
        <v>360</v>
      </c>
    </row>
    <row r="332" spans="1:10" ht="15" customHeight="1">
      <c r="B332" s="43"/>
      <c r="C332" s="44"/>
      <c r="D332" s="44"/>
      <c r="E332" s="44"/>
      <c r="F332" s="44"/>
      <c r="G332" s="1431" t="s">
        <v>388</v>
      </c>
      <c r="H332" s="1432"/>
      <c r="I332" s="1432"/>
      <c r="J332" s="1433"/>
    </row>
    <row r="333" spans="1:10" ht="15" customHeight="1">
      <c r="B333" s="45"/>
      <c r="C333" s="1421" t="s">
        <v>744</v>
      </c>
      <c r="D333" s="1421"/>
      <c r="E333" s="1421"/>
      <c r="F333" s="46"/>
      <c r="G333" s="1422"/>
      <c r="H333" s="1423"/>
      <c r="I333" s="1423"/>
      <c r="J333" s="1424"/>
    </row>
    <row r="334" spans="1:10" ht="15" customHeight="1">
      <c r="B334" s="45"/>
      <c r="C334" s="1421"/>
      <c r="D334" s="1421"/>
      <c r="E334" s="1421"/>
      <c r="F334" s="46"/>
      <c r="G334" s="1425" t="str">
        <f>IFERROR(VLOOKUP(A331,特記事項B,5,FALSE),"")</f>
        <v/>
      </c>
      <c r="H334" s="1426"/>
      <c r="I334" s="1426"/>
      <c r="J334" s="1427"/>
    </row>
    <row r="335" spans="1:10" ht="15" customHeight="1">
      <c r="B335" s="45"/>
      <c r="C335" s="1421"/>
      <c r="D335" s="1421"/>
      <c r="E335" s="1421"/>
      <c r="F335" s="46"/>
      <c r="G335" s="1425"/>
      <c r="H335" s="1426"/>
      <c r="I335" s="1426"/>
      <c r="J335" s="1427"/>
    </row>
    <row r="336" spans="1:10" ht="15" customHeight="1">
      <c r="B336" s="45"/>
      <c r="C336" s="1421"/>
      <c r="D336" s="1421"/>
      <c r="E336" s="1421"/>
      <c r="F336" s="46"/>
      <c r="G336" s="1425"/>
      <c r="H336" s="1426"/>
      <c r="I336" s="1426"/>
      <c r="J336" s="1427"/>
    </row>
    <row r="337" spans="1:10" ht="15" customHeight="1">
      <c r="B337" s="45"/>
      <c r="C337" s="1421"/>
      <c r="D337" s="1421"/>
      <c r="E337" s="1421"/>
      <c r="F337" s="46"/>
      <c r="G337" s="1425"/>
      <c r="H337" s="1426"/>
      <c r="I337" s="1426"/>
      <c r="J337" s="1427"/>
    </row>
    <row r="338" spans="1:10" ht="15" customHeight="1">
      <c r="B338" s="45"/>
      <c r="C338" s="1421"/>
      <c r="D338" s="1421"/>
      <c r="E338" s="1421"/>
      <c r="F338" s="46"/>
      <c r="G338" s="1425"/>
      <c r="H338" s="1426"/>
      <c r="I338" s="1426"/>
      <c r="J338" s="1427"/>
    </row>
    <row r="339" spans="1:10" ht="15" customHeight="1">
      <c r="B339" s="45"/>
      <c r="C339" s="1421"/>
      <c r="D339" s="1421"/>
      <c r="E339" s="1421"/>
      <c r="F339" s="46"/>
      <c r="G339" s="1425"/>
      <c r="H339" s="1426"/>
      <c r="I339" s="1426"/>
      <c r="J339" s="1427"/>
    </row>
    <row r="340" spans="1:10" ht="15" customHeight="1">
      <c r="B340" s="45"/>
      <c r="C340" s="1421"/>
      <c r="D340" s="1421"/>
      <c r="E340" s="1421"/>
      <c r="F340" s="46"/>
      <c r="G340" s="1425"/>
      <c r="H340" s="1426"/>
      <c r="I340" s="1426"/>
      <c r="J340" s="1427"/>
    </row>
    <row r="341" spans="1:10" ht="15" customHeight="1">
      <c r="B341" s="45"/>
      <c r="C341" s="1421"/>
      <c r="D341" s="1421"/>
      <c r="E341" s="1421"/>
      <c r="F341" s="46"/>
      <c r="G341" s="1425"/>
      <c r="H341" s="1426"/>
      <c r="I341" s="1426"/>
      <c r="J341" s="1427"/>
    </row>
    <row r="342" spans="1:10" ht="15" customHeight="1">
      <c r="B342" s="45"/>
      <c r="C342" s="1421"/>
      <c r="D342" s="1421"/>
      <c r="E342" s="1421"/>
      <c r="F342" s="46"/>
      <c r="G342" s="1425"/>
      <c r="H342" s="1426"/>
      <c r="I342" s="1426"/>
      <c r="J342" s="1427"/>
    </row>
    <row r="343" spans="1:10" ht="15" customHeight="1">
      <c r="B343" s="45"/>
      <c r="C343" s="1421"/>
      <c r="D343" s="1421"/>
      <c r="E343" s="1421"/>
      <c r="F343" s="46"/>
      <c r="G343" s="1425"/>
      <c r="H343" s="1426"/>
      <c r="I343" s="1426"/>
      <c r="J343" s="1427"/>
    </row>
    <row r="344" spans="1:10" ht="15" customHeight="1">
      <c r="B344" s="45"/>
      <c r="C344" s="1421"/>
      <c r="D344" s="1421"/>
      <c r="E344" s="1421"/>
      <c r="F344" s="46"/>
      <c r="G344" s="1425"/>
      <c r="H344" s="1426"/>
      <c r="I344" s="1426"/>
      <c r="J344" s="1427"/>
    </row>
    <row r="345" spans="1:10" ht="15" customHeight="1">
      <c r="B345" s="45"/>
      <c r="C345" s="1421"/>
      <c r="D345" s="1421"/>
      <c r="E345" s="1421"/>
      <c r="F345" s="46"/>
      <c r="G345" s="1425"/>
      <c r="H345" s="1426"/>
      <c r="I345" s="1426"/>
      <c r="J345" s="1427"/>
    </row>
    <row r="346" spans="1:10" ht="15" customHeight="1">
      <c r="B346" s="47"/>
      <c r="C346" s="48"/>
      <c r="D346" s="48"/>
      <c r="E346" s="48"/>
      <c r="F346" s="48"/>
      <c r="G346" s="1428"/>
      <c r="H346" s="1429"/>
      <c r="I346" s="1429"/>
      <c r="J346" s="1430"/>
    </row>
    <row r="348" spans="1:10" ht="15" customHeight="1">
      <c r="B348" s="1434" t="s">
        <v>387</v>
      </c>
      <c r="C348" s="1435"/>
      <c r="D348" s="524" t="s">
        <v>385</v>
      </c>
      <c r="E348" s="1134" t="s">
        <v>386</v>
      </c>
      <c r="F348" s="1135"/>
      <c r="G348" s="1134" t="s">
        <v>452</v>
      </c>
      <c r="H348" s="1135"/>
      <c r="I348" s="1135"/>
      <c r="J348" s="1136"/>
    </row>
    <row r="349" spans="1:10" ht="15" customHeight="1">
      <c r="A349" s="10">
        <f>A331+1</f>
        <v>20</v>
      </c>
      <c r="B349" s="1436"/>
      <c r="C349" s="1437"/>
      <c r="D349" s="524" t="str">
        <f>IFERROR(VLOOKUP(A349,特記事項B,2,FALSE)&amp;VLOOKUP(A349,特記事項B,3,FALSE),"")</f>
        <v/>
      </c>
      <c r="E349" s="1134" t="str">
        <f>IFERROR(VLOOKUP(A349,特記事項B,4,FALSE),"")</f>
        <v/>
      </c>
      <c r="F349" s="1135"/>
      <c r="G349" s="525" t="str">
        <f>IFERROR(IF(OR(VLOOKUP(A349,特記事項B,4,FALSE)="",VLOOKUP(A349,特記事項B,9,FALSE)="☑"),"☐","☑"),"☐")</f>
        <v>☐</v>
      </c>
      <c r="H349" s="386" t="s">
        <v>450</v>
      </c>
      <c r="I349" s="578" t="str">
        <f>IFERROR(IF(OR(VLOOKUP(A349,特記事項B,9,FALSE)="☑",VLOOKUP(A349,特記事項B,3,FALSE)=""),"☑","☐"),"☐")</f>
        <v>☐</v>
      </c>
      <c r="J349" s="386" t="s">
        <v>360</v>
      </c>
    </row>
    <row r="350" spans="1:10" ht="15" customHeight="1">
      <c r="B350" s="43"/>
      <c r="C350" s="44"/>
      <c r="D350" s="44"/>
      <c r="E350" s="44"/>
      <c r="F350" s="44"/>
      <c r="G350" s="1431" t="s">
        <v>388</v>
      </c>
      <c r="H350" s="1432"/>
      <c r="I350" s="1432"/>
      <c r="J350" s="1433"/>
    </row>
    <row r="351" spans="1:10" ht="15" customHeight="1">
      <c r="B351" s="45"/>
      <c r="C351" s="1421" t="s">
        <v>744</v>
      </c>
      <c r="D351" s="1421"/>
      <c r="E351" s="1421"/>
      <c r="F351" s="46"/>
      <c r="G351" s="1422"/>
      <c r="H351" s="1423"/>
      <c r="I351" s="1423"/>
      <c r="J351" s="1424"/>
    </row>
    <row r="352" spans="1:10" ht="15" customHeight="1">
      <c r="B352" s="45"/>
      <c r="C352" s="1421"/>
      <c r="D352" s="1421"/>
      <c r="E352" s="1421"/>
      <c r="F352" s="46"/>
      <c r="G352" s="1425" t="str">
        <f>IFERROR(VLOOKUP(A349,特記事項B,5,FALSE),"")</f>
        <v/>
      </c>
      <c r="H352" s="1426"/>
      <c r="I352" s="1426"/>
      <c r="J352" s="1427"/>
    </row>
    <row r="353" spans="1:10" ht="15" customHeight="1">
      <c r="B353" s="45"/>
      <c r="C353" s="1421"/>
      <c r="D353" s="1421"/>
      <c r="E353" s="1421"/>
      <c r="F353" s="46"/>
      <c r="G353" s="1425"/>
      <c r="H353" s="1426"/>
      <c r="I353" s="1426"/>
      <c r="J353" s="1427"/>
    </row>
    <row r="354" spans="1:10" ht="15" customHeight="1">
      <c r="B354" s="45"/>
      <c r="C354" s="1421"/>
      <c r="D354" s="1421"/>
      <c r="E354" s="1421"/>
      <c r="F354" s="46"/>
      <c r="G354" s="1425"/>
      <c r="H354" s="1426"/>
      <c r="I354" s="1426"/>
      <c r="J354" s="1427"/>
    </row>
    <row r="355" spans="1:10" ht="15" customHeight="1">
      <c r="B355" s="45"/>
      <c r="C355" s="1421"/>
      <c r="D355" s="1421"/>
      <c r="E355" s="1421"/>
      <c r="F355" s="46"/>
      <c r="G355" s="1425"/>
      <c r="H355" s="1426"/>
      <c r="I355" s="1426"/>
      <c r="J355" s="1427"/>
    </row>
    <row r="356" spans="1:10" ht="15" customHeight="1">
      <c r="B356" s="45"/>
      <c r="C356" s="1421"/>
      <c r="D356" s="1421"/>
      <c r="E356" s="1421"/>
      <c r="F356" s="46"/>
      <c r="G356" s="1425"/>
      <c r="H356" s="1426"/>
      <c r="I356" s="1426"/>
      <c r="J356" s="1427"/>
    </row>
    <row r="357" spans="1:10" ht="15" customHeight="1">
      <c r="B357" s="45"/>
      <c r="C357" s="1421"/>
      <c r="D357" s="1421"/>
      <c r="E357" s="1421"/>
      <c r="F357" s="46"/>
      <c r="G357" s="1425"/>
      <c r="H357" s="1426"/>
      <c r="I357" s="1426"/>
      <c r="J357" s="1427"/>
    </row>
    <row r="358" spans="1:10" ht="15" customHeight="1">
      <c r="B358" s="45"/>
      <c r="C358" s="1421"/>
      <c r="D358" s="1421"/>
      <c r="E358" s="1421"/>
      <c r="F358" s="46"/>
      <c r="G358" s="1425"/>
      <c r="H358" s="1426"/>
      <c r="I358" s="1426"/>
      <c r="J358" s="1427"/>
    </row>
    <row r="359" spans="1:10" ht="15" customHeight="1">
      <c r="B359" s="45"/>
      <c r="C359" s="1421"/>
      <c r="D359" s="1421"/>
      <c r="E359" s="1421"/>
      <c r="F359" s="46"/>
      <c r="G359" s="1425"/>
      <c r="H359" s="1426"/>
      <c r="I359" s="1426"/>
      <c r="J359" s="1427"/>
    </row>
    <row r="360" spans="1:10" ht="15" customHeight="1">
      <c r="B360" s="45"/>
      <c r="C360" s="1421"/>
      <c r="D360" s="1421"/>
      <c r="E360" s="1421"/>
      <c r="F360" s="46"/>
      <c r="G360" s="1425"/>
      <c r="H360" s="1426"/>
      <c r="I360" s="1426"/>
      <c r="J360" s="1427"/>
    </row>
    <row r="361" spans="1:10" ht="15" customHeight="1">
      <c r="B361" s="45"/>
      <c r="C361" s="1421"/>
      <c r="D361" s="1421"/>
      <c r="E361" s="1421"/>
      <c r="F361" s="46"/>
      <c r="G361" s="1425"/>
      <c r="H361" s="1426"/>
      <c r="I361" s="1426"/>
      <c r="J361" s="1427"/>
    </row>
    <row r="362" spans="1:10" ht="15" customHeight="1">
      <c r="B362" s="45"/>
      <c r="C362" s="1421"/>
      <c r="D362" s="1421"/>
      <c r="E362" s="1421"/>
      <c r="F362" s="46"/>
      <c r="G362" s="1425"/>
      <c r="H362" s="1426"/>
      <c r="I362" s="1426"/>
      <c r="J362" s="1427"/>
    </row>
    <row r="363" spans="1:10" ht="15" customHeight="1">
      <c r="B363" s="45"/>
      <c r="C363" s="1421"/>
      <c r="D363" s="1421"/>
      <c r="E363" s="1421"/>
      <c r="F363" s="46"/>
      <c r="G363" s="1425"/>
      <c r="H363" s="1426"/>
      <c r="I363" s="1426"/>
      <c r="J363" s="1427"/>
    </row>
    <row r="364" spans="1:10" ht="15" customHeight="1">
      <c r="B364" s="47"/>
      <c r="C364" s="48"/>
      <c r="D364" s="48"/>
      <c r="E364" s="48"/>
      <c r="F364" s="48"/>
      <c r="G364" s="1428"/>
      <c r="H364" s="1429"/>
      <c r="I364" s="1429"/>
      <c r="J364" s="1430"/>
    </row>
    <row r="366" spans="1:10" ht="15" customHeight="1">
      <c r="B366" s="1434" t="s">
        <v>387</v>
      </c>
      <c r="C366" s="1435"/>
      <c r="D366" s="524" t="s">
        <v>385</v>
      </c>
      <c r="E366" s="1134" t="s">
        <v>386</v>
      </c>
      <c r="F366" s="1135"/>
      <c r="G366" s="1134" t="s">
        <v>452</v>
      </c>
      <c r="H366" s="1135"/>
      <c r="I366" s="1135"/>
      <c r="J366" s="1136"/>
    </row>
    <row r="367" spans="1:10" ht="15" customHeight="1">
      <c r="A367" s="10">
        <f>A349+1</f>
        <v>21</v>
      </c>
      <c r="B367" s="1436"/>
      <c r="C367" s="1437"/>
      <c r="D367" s="524" t="str">
        <f>IFERROR(VLOOKUP(A367,特記事項B,2,FALSE)&amp;VLOOKUP(A367,特記事項B,3,FALSE),"")</f>
        <v/>
      </c>
      <c r="E367" s="1134" t="str">
        <f>IFERROR(VLOOKUP(A367,特記事項B,4,FALSE),"")</f>
        <v/>
      </c>
      <c r="F367" s="1135"/>
      <c r="G367" s="525" t="str">
        <f>IFERROR(IF(OR(VLOOKUP(A367,特記事項B,4,FALSE)="",VLOOKUP(A367,特記事項B,9,FALSE)="☑"),"☐","☑"),"☐")</f>
        <v>☐</v>
      </c>
      <c r="H367" s="386" t="s">
        <v>450</v>
      </c>
      <c r="I367" s="578" t="str">
        <f>IFERROR(IF(OR(VLOOKUP(A367,特記事項B,9,FALSE)="☑",VLOOKUP(A367,特記事項B,3,FALSE)=""),"☑","☐"),"☐")</f>
        <v>☐</v>
      </c>
      <c r="J367" s="386" t="s">
        <v>360</v>
      </c>
    </row>
    <row r="368" spans="1:10" ht="15" customHeight="1">
      <c r="B368" s="43"/>
      <c r="C368" s="44"/>
      <c r="D368" s="44"/>
      <c r="E368" s="44"/>
      <c r="F368" s="44"/>
      <c r="G368" s="1431" t="s">
        <v>388</v>
      </c>
      <c r="H368" s="1432"/>
      <c r="I368" s="1432"/>
      <c r="J368" s="1433"/>
    </row>
    <row r="369" spans="2:10" ht="15" customHeight="1">
      <c r="B369" s="45"/>
      <c r="C369" s="1421" t="s">
        <v>744</v>
      </c>
      <c r="D369" s="1421"/>
      <c r="E369" s="1421"/>
      <c r="F369" s="46"/>
      <c r="G369" s="1422"/>
      <c r="H369" s="1423"/>
      <c r="I369" s="1423"/>
      <c r="J369" s="1424"/>
    </row>
    <row r="370" spans="2:10" ht="15" customHeight="1">
      <c r="B370" s="45"/>
      <c r="C370" s="1421"/>
      <c r="D370" s="1421"/>
      <c r="E370" s="1421"/>
      <c r="F370" s="46"/>
      <c r="G370" s="1425" t="str">
        <f>IFERROR(VLOOKUP(A367,特記事項B,5,FALSE),"")</f>
        <v/>
      </c>
      <c r="H370" s="1426"/>
      <c r="I370" s="1426"/>
      <c r="J370" s="1427"/>
    </row>
    <row r="371" spans="2:10" ht="15" customHeight="1">
      <c r="B371" s="45"/>
      <c r="C371" s="1421"/>
      <c r="D371" s="1421"/>
      <c r="E371" s="1421"/>
      <c r="F371" s="46"/>
      <c r="G371" s="1425"/>
      <c r="H371" s="1426"/>
      <c r="I371" s="1426"/>
      <c r="J371" s="1427"/>
    </row>
    <row r="372" spans="2:10" ht="15" customHeight="1">
      <c r="B372" s="45"/>
      <c r="C372" s="1421"/>
      <c r="D372" s="1421"/>
      <c r="E372" s="1421"/>
      <c r="F372" s="46"/>
      <c r="G372" s="1425"/>
      <c r="H372" s="1426"/>
      <c r="I372" s="1426"/>
      <c r="J372" s="1427"/>
    </row>
    <row r="373" spans="2:10" ht="15" customHeight="1">
      <c r="B373" s="45"/>
      <c r="C373" s="1421"/>
      <c r="D373" s="1421"/>
      <c r="E373" s="1421"/>
      <c r="F373" s="46"/>
      <c r="G373" s="1425"/>
      <c r="H373" s="1426"/>
      <c r="I373" s="1426"/>
      <c r="J373" s="1427"/>
    </row>
    <row r="374" spans="2:10" ht="15" customHeight="1">
      <c r="B374" s="45"/>
      <c r="C374" s="1421"/>
      <c r="D374" s="1421"/>
      <c r="E374" s="1421"/>
      <c r="F374" s="46"/>
      <c r="G374" s="1425"/>
      <c r="H374" s="1426"/>
      <c r="I374" s="1426"/>
      <c r="J374" s="1427"/>
    </row>
    <row r="375" spans="2:10" ht="15" customHeight="1">
      <c r="B375" s="45"/>
      <c r="C375" s="1421"/>
      <c r="D375" s="1421"/>
      <c r="E375" s="1421"/>
      <c r="F375" s="46"/>
      <c r="G375" s="1425"/>
      <c r="H375" s="1426"/>
      <c r="I375" s="1426"/>
      <c r="J375" s="1427"/>
    </row>
    <row r="376" spans="2:10" ht="15" customHeight="1">
      <c r="B376" s="45"/>
      <c r="C376" s="1421"/>
      <c r="D376" s="1421"/>
      <c r="E376" s="1421"/>
      <c r="F376" s="46"/>
      <c r="G376" s="1425"/>
      <c r="H376" s="1426"/>
      <c r="I376" s="1426"/>
      <c r="J376" s="1427"/>
    </row>
    <row r="377" spans="2:10" ht="15" customHeight="1">
      <c r="B377" s="45"/>
      <c r="C377" s="1421"/>
      <c r="D377" s="1421"/>
      <c r="E377" s="1421"/>
      <c r="F377" s="46"/>
      <c r="G377" s="1425"/>
      <c r="H377" s="1426"/>
      <c r="I377" s="1426"/>
      <c r="J377" s="1427"/>
    </row>
    <row r="378" spans="2:10" ht="15" customHeight="1">
      <c r="B378" s="45"/>
      <c r="C378" s="1421"/>
      <c r="D378" s="1421"/>
      <c r="E378" s="1421"/>
      <c r="F378" s="46"/>
      <c r="G378" s="1425"/>
      <c r="H378" s="1426"/>
      <c r="I378" s="1426"/>
      <c r="J378" s="1427"/>
    </row>
    <row r="379" spans="2:10" ht="15" customHeight="1">
      <c r="B379" s="45"/>
      <c r="C379" s="1421"/>
      <c r="D379" s="1421"/>
      <c r="E379" s="1421"/>
      <c r="F379" s="46"/>
      <c r="G379" s="1425"/>
      <c r="H379" s="1426"/>
      <c r="I379" s="1426"/>
      <c r="J379" s="1427"/>
    </row>
    <row r="380" spans="2:10" ht="15" customHeight="1">
      <c r="B380" s="45"/>
      <c r="C380" s="1421"/>
      <c r="D380" s="1421"/>
      <c r="E380" s="1421"/>
      <c r="F380" s="46"/>
      <c r="G380" s="1425"/>
      <c r="H380" s="1426"/>
      <c r="I380" s="1426"/>
      <c r="J380" s="1427"/>
    </row>
    <row r="381" spans="2:10" ht="15" customHeight="1">
      <c r="B381" s="45"/>
      <c r="C381" s="1421"/>
      <c r="D381" s="1421"/>
      <c r="E381" s="1421"/>
      <c r="F381" s="46"/>
      <c r="G381" s="1425"/>
      <c r="H381" s="1426"/>
      <c r="I381" s="1426"/>
      <c r="J381" s="1427"/>
    </row>
    <row r="382" spans="2:10" ht="15" customHeight="1">
      <c r="B382" s="47"/>
      <c r="C382" s="48"/>
      <c r="D382" s="48"/>
      <c r="E382" s="48"/>
      <c r="F382" s="48"/>
      <c r="G382" s="1428"/>
      <c r="H382" s="1429"/>
      <c r="I382" s="1429"/>
      <c r="J382" s="1430"/>
    </row>
    <row r="384" spans="2:10" ht="15" customHeight="1">
      <c r="B384" s="1434" t="s">
        <v>387</v>
      </c>
      <c r="C384" s="1435"/>
      <c r="D384" s="524" t="s">
        <v>385</v>
      </c>
      <c r="E384" s="1134" t="s">
        <v>386</v>
      </c>
      <c r="F384" s="1135"/>
      <c r="G384" s="1134" t="s">
        <v>452</v>
      </c>
      <c r="H384" s="1135"/>
      <c r="I384" s="1135"/>
      <c r="J384" s="1136"/>
    </row>
    <row r="385" spans="1:10" ht="15" customHeight="1">
      <c r="A385" s="10">
        <f>A367+1</f>
        <v>22</v>
      </c>
      <c r="B385" s="1436"/>
      <c r="C385" s="1437"/>
      <c r="D385" s="524" t="str">
        <f>IFERROR(VLOOKUP(A385,特記事項B,2,FALSE)&amp;VLOOKUP(A385,特記事項B,3,FALSE),"")</f>
        <v/>
      </c>
      <c r="E385" s="1134" t="str">
        <f>IFERROR(VLOOKUP(A385,特記事項B,4,FALSE),"")</f>
        <v/>
      </c>
      <c r="F385" s="1135"/>
      <c r="G385" s="525" t="str">
        <f>IFERROR(IF(OR(VLOOKUP(A385,特記事項B,4,FALSE)="",VLOOKUP(A385,特記事項B,9,FALSE)="☑"),"☐","☑"),"☐")</f>
        <v>☐</v>
      </c>
      <c r="H385" s="386" t="s">
        <v>450</v>
      </c>
      <c r="I385" s="578" t="str">
        <f>IFERROR(IF(OR(VLOOKUP(A385,特記事項B,9,FALSE)="☑",VLOOKUP(A385,特記事項B,3,FALSE)=""),"☑","☐"),"☐")</f>
        <v>☐</v>
      </c>
      <c r="J385" s="386" t="s">
        <v>360</v>
      </c>
    </row>
    <row r="386" spans="1:10" ht="15" customHeight="1">
      <c r="B386" s="43"/>
      <c r="C386" s="44"/>
      <c r="D386" s="44"/>
      <c r="E386" s="44"/>
      <c r="F386" s="44"/>
      <c r="G386" s="1431" t="s">
        <v>388</v>
      </c>
      <c r="H386" s="1432"/>
      <c r="I386" s="1432"/>
      <c r="J386" s="1433"/>
    </row>
    <row r="387" spans="1:10" ht="15" customHeight="1">
      <c r="B387" s="45"/>
      <c r="C387" s="1421" t="s">
        <v>744</v>
      </c>
      <c r="D387" s="1421"/>
      <c r="E387" s="1421"/>
      <c r="F387" s="46"/>
      <c r="G387" s="1422"/>
      <c r="H387" s="1423"/>
      <c r="I387" s="1423"/>
      <c r="J387" s="1424"/>
    </row>
    <row r="388" spans="1:10" ht="15" customHeight="1">
      <c r="B388" s="45"/>
      <c r="C388" s="1421"/>
      <c r="D388" s="1421"/>
      <c r="E388" s="1421"/>
      <c r="F388" s="46"/>
      <c r="G388" s="1425" t="str">
        <f>IFERROR(VLOOKUP(A385,特記事項B,5,FALSE),"")</f>
        <v/>
      </c>
      <c r="H388" s="1426"/>
      <c r="I388" s="1426"/>
      <c r="J388" s="1427"/>
    </row>
    <row r="389" spans="1:10" ht="15" customHeight="1">
      <c r="B389" s="45"/>
      <c r="C389" s="1421"/>
      <c r="D389" s="1421"/>
      <c r="E389" s="1421"/>
      <c r="F389" s="46"/>
      <c r="G389" s="1425"/>
      <c r="H389" s="1426"/>
      <c r="I389" s="1426"/>
      <c r="J389" s="1427"/>
    </row>
    <row r="390" spans="1:10" ht="15" customHeight="1">
      <c r="B390" s="45"/>
      <c r="C390" s="1421"/>
      <c r="D390" s="1421"/>
      <c r="E390" s="1421"/>
      <c r="F390" s="46"/>
      <c r="G390" s="1425"/>
      <c r="H390" s="1426"/>
      <c r="I390" s="1426"/>
      <c r="J390" s="1427"/>
    </row>
    <row r="391" spans="1:10" ht="15" customHeight="1">
      <c r="B391" s="45"/>
      <c r="C391" s="1421"/>
      <c r="D391" s="1421"/>
      <c r="E391" s="1421"/>
      <c r="F391" s="46"/>
      <c r="G391" s="1425"/>
      <c r="H391" s="1426"/>
      <c r="I391" s="1426"/>
      <c r="J391" s="1427"/>
    </row>
    <row r="392" spans="1:10" ht="15" customHeight="1">
      <c r="B392" s="45"/>
      <c r="C392" s="1421"/>
      <c r="D392" s="1421"/>
      <c r="E392" s="1421"/>
      <c r="F392" s="46"/>
      <c r="G392" s="1425"/>
      <c r="H392" s="1426"/>
      <c r="I392" s="1426"/>
      <c r="J392" s="1427"/>
    </row>
    <row r="393" spans="1:10" ht="15" customHeight="1">
      <c r="B393" s="45"/>
      <c r="C393" s="1421"/>
      <c r="D393" s="1421"/>
      <c r="E393" s="1421"/>
      <c r="F393" s="46"/>
      <c r="G393" s="1425"/>
      <c r="H393" s="1426"/>
      <c r="I393" s="1426"/>
      <c r="J393" s="1427"/>
    </row>
    <row r="394" spans="1:10" ht="15" customHeight="1">
      <c r="B394" s="45"/>
      <c r="C394" s="1421"/>
      <c r="D394" s="1421"/>
      <c r="E394" s="1421"/>
      <c r="F394" s="46"/>
      <c r="G394" s="1425"/>
      <c r="H394" s="1426"/>
      <c r="I394" s="1426"/>
      <c r="J394" s="1427"/>
    </row>
    <row r="395" spans="1:10" ht="15" customHeight="1">
      <c r="B395" s="45"/>
      <c r="C395" s="1421"/>
      <c r="D395" s="1421"/>
      <c r="E395" s="1421"/>
      <c r="F395" s="46"/>
      <c r="G395" s="1425"/>
      <c r="H395" s="1426"/>
      <c r="I395" s="1426"/>
      <c r="J395" s="1427"/>
    </row>
    <row r="396" spans="1:10" ht="15" customHeight="1">
      <c r="B396" s="45"/>
      <c r="C396" s="1421"/>
      <c r="D396" s="1421"/>
      <c r="E396" s="1421"/>
      <c r="F396" s="46"/>
      <c r="G396" s="1425"/>
      <c r="H396" s="1426"/>
      <c r="I396" s="1426"/>
      <c r="J396" s="1427"/>
    </row>
    <row r="397" spans="1:10" ht="15" customHeight="1">
      <c r="B397" s="45"/>
      <c r="C397" s="1421"/>
      <c r="D397" s="1421"/>
      <c r="E397" s="1421"/>
      <c r="F397" s="46"/>
      <c r="G397" s="1425"/>
      <c r="H397" s="1426"/>
      <c r="I397" s="1426"/>
      <c r="J397" s="1427"/>
    </row>
    <row r="398" spans="1:10" ht="15" customHeight="1">
      <c r="B398" s="45"/>
      <c r="C398" s="1421"/>
      <c r="D398" s="1421"/>
      <c r="E398" s="1421"/>
      <c r="F398" s="46"/>
      <c r="G398" s="1425"/>
      <c r="H398" s="1426"/>
      <c r="I398" s="1426"/>
      <c r="J398" s="1427"/>
    </row>
    <row r="399" spans="1:10" ht="15" customHeight="1">
      <c r="B399" s="45"/>
      <c r="C399" s="1421"/>
      <c r="D399" s="1421"/>
      <c r="E399" s="1421"/>
      <c r="F399" s="46"/>
      <c r="G399" s="1425"/>
      <c r="H399" s="1426"/>
      <c r="I399" s="1426"/>
      <c r="J399" s="1427"/>
    </row>
    <row r="400" spans="1:10" ht="15" customHeight="1">
      <c r="B400" s="47"/>
      <c r="C400" s="48"/>
      <c r="D400" s="48"/>
      <c r="E400" s="48"/>
      <c r="F400" s="48"/>
      <c r="G400" s="1428"/>
      <c r="H400" s="1429"/>
      <c r="I400" s="1429"/>
      <c r="J400" s="1430"/>
    </row>
    <row r="402" spans="1:10" ht="15" customHeight="1">
      <c r="B402" s="1434" t="s">
        <v>387</v>
      </c>
      <c r="C402" s="1435"/>
      <c r="D402" s="524" t="s">
        <v>385</v>
      </c>
      <c r="E402" s="1134" t="s">
        <v>386</v>
      </c>
      <c r="F402" s="1135"/>
      <c r="G402" s="1134" t="s">
        <v>452</v>
      </c>
      <c r="H402" s="1135"/>
      <c r="I402" s="1135"/>
      <c r="J402" s="1136"/>
    </row>
    <row r="403" spans="1:10" ht="15" customHeight="1">
      <c r="A403" s="10">
        <f>A385+1</f>
        <v>23</v>
      </c>
      <c r="B403" s="1436"/>
      <c r="C403" s="1437"/>
      <c r="D403" s="524" t="str">
        <f>IFERROR(VLOOKUP(A403,特記事項B,2,FALSE)&amp;VLOOKUP(A403,特記事項B,3,FALSE),"")</f>
        <v/>
      </c>
      <c r="E403" s="1134" t="str">
        <f>IFERROR(VLOOKUP(A403,特記事項B,4,FALSE),"")</f>
        <v/>
      </c>
      <c r="F403" s="1135"/>
      <c r="G403" s="525" t="str">
        <f>IFERROR(IF(OR(VLOOKUP(A403,特記事項B,4,FALSE)="",VLOOKUP(A403,特記事項B,9,FALSE)="☑"),"☐","☑"),"☐")</f>
        <v>☐</v>
      </c>
      <c r="H403" s="386" t="s">
        <v>450</v>
      </c>
      <c r="I403" s="578" t="str">
        <f>IFERROR(IF(OR(VLOOKUP(A403,特記事項B,9,FALSE)="☑",VLOOKUP(A403,特記事項B,3,FALSE)=""),"☑","☐"),"☐")</f>
        <v>☐</v>
      </c>
      <c r="J403" s="386" t="s">
        <v>360</v>
      </c>
    </row>
    <row r="404" spans="1:10" ht="15" customHeight="1">
      <c r="B404" s="43"/>
      <c r="C404" s="44"/>
      <c r="D404" s="44"/>
      <c r="E404" s="44"/>
      <c r="F404" s="44"/>
      <c r="G404" s="1431" t="s">
        <v>388</v>
      </c>
      <c r="H404" s="1432"/>
      <c r="I404" s="1432"/>
      <c r="J404" s="1433"/>
    </row>
    <row r="405" spans="1:10" ht="15" customHeight="1">
      <c r="B405" s="45"/>
      <c r="C405" s="1421" t="s">
        <v>744</v>
      </c>
      <c r="D405" s="1421"/>
      <c r="E405" s="1421"/>
      <c r="F405" s="46"/>
      <c r="G405" s="1422"/>
      <c r="H405" s="1423"/>
      <c r="I405" s="1423"/>
      <c r="J405" s="1424"/>
    </row>
    <row r="406" spans="1:10" ht="15" customHeight="1">
      <c r="B406" s="45"/>
      <c r="C406" s="1421"/>
      <c r="D406" s="1421"/>
      <c r="E406" s="1421"/>
      <c r="F406" s="46"/>
      <c r="G406" s="1425" t="str">
        <f>IFERROR(VLOOKUP(A403,特記事項B,5,FALSE),"")</f>
        <v/>
      </c>
      <c r="H406" s="1426"/>
      <c r="I406" s="1426"/>
      <c r="J406" s="1427"/>
    </row>
    <row r="407" spans="1:10" ht="15" customHeight="1">
      <c r="B407" s="45"/>
      <c r="C407" s="1421"/>
      <c r="D407" s="1421"/>
      <c r="E407" s="1421"/>
      <c r="F407" s="46"/>
      <c r="G407" s="1425"/>
      <c r="H407" s="1426"/>
      <c r="I407" s="1426"/>
      <c r="J407" s="1427"/>
    </row>
    <row r="408" spans="1:10" ht="15" customHeight="1">
      <c r="B408" s="45"/>
      <c r="C408" s="1421"/>
      <c r="D408" s="1421"/>
      <c r="E408" s="1421"/>
      <c r="F408" s="46"/>
      <c r="G408" s="1425"/>
      <c r="H408" s="1426"/>
      <c r="I408" s="1426"/>
      <c r="J408" s="1427"/>
    </row>
    <row r="409" spans="1:10" ht="15" customHeight="1">
      <c r="B409" s="45"/>
      <c r="C409" s="1421"/>
      <c r="D409" s="1421"/>
      <c r="E409" s="1421"/>
      <c r="F409" s="46"/>
      <c r="G409" s="1425"/>
      <c r="H409" s="1426"/>
      <c r="I409" s="1426"/>
      <c r="J409" s="1427"/>
    </row>
    <row r="410" spans="1:10" ht="15" customHeight="1">
      <c r="B410" s="45"/>
      <c r="C410" s="1421"/>
      <c r="D410" s="1421"/>
      <c r="E410" s="1421"/>
      <c r="F410" s="46"/>
      <c r="G410" s="1425"/>
      <c r="H410" s="1426"/>
      <c r="I410" s="1426"/>
      <c r="J410" s="1427"/>
    </row>
    <row r="411" spans="1:10" ht="15" customHeight="1">
      <c r="B411" s="45"/>
      <c r="C411" s="1421"/>
      <c r="D411" s="1421"/>
      <c r="E411" s="1421"/>
      <c r="F411" s="46"/>
      <c r="G411" s="1425"/>
      <c r="H411" s="1426"/>
      <c r="I411" s="1426"/>
      <c r="J411" s="1427"/>
    </row>
    <row r="412" spans="1:10" ht="15" customHeight="1">
      <c r="B412" s="45"/>
      <c r="C412" s="1421"/>
      <c r="D412" s="1421"/>
      <c r="E412" s="1421"/>
      <c r="F412" s="46"/>
      <c r="G412" s="1425"/>
      <c r="H412" s="1426"/>
      <c r="I412" s="1426"/>
      <c r="J412" s="1427"/>
    </row>
    <row r="413" spans="1:10" ht="15" customHeight="1">
      <c r="B413" s="45"/>
      <c r="C413" s="1421"/>
      <c r="D413" s="1421"/>
      <c r="E413" s="1421"/>
      <c r="F413" s="46"/>
      <c r="G413" s="1425"/>
      <c r="H413" s="1426"/>
      <c r="I413" s="1426"/>
      <c r="J413" s="1427"/>
    </row>
    <row r="414" spans="1:10" ht="15" customHeight="1">
      <c r="B414" s="45"/>
      <c r="C414" s="1421"/>
      <c r="D414" s="1421"/>
      <c r="E414" s="1421"/>
      <c r="F414" s="46"/>
      <c r="G414" s="1425"/>
      <c r="H414" s="1426"/>
      <c r="I414" s="1426"/>
      <c r="J414" s="1427"/>
    </row>
    <row r="415" spans="1:10" ht="15" customHeight="1">
      <c r="B415" s="45"/>
      <c r="C415" s="1421"/>
      <c r="D415" s="1421"/>
      <c r="E415" s="1421"/>
      <c r="F415" s="46"/>
      <c r="G415" s="1425"/>
      <c r="H415" s="1426"/>
      <c r="I415" s="1426"/>
      <c r="J415" s="1427"/>
    </row>
    <row r="416" spans="1:10" ht="15" customHeight="1">
      <c r="B416" s="45"/>
      <c r="C416" s="1421"/>
      <c r="D416" s="1421"/>
      <c r="E416" s="1421"/>
      <c r="F416" s="46"/>
      <c r="G416" s="1425"/>
      <c r="H416" s="1426"/>
      <c r="I416" s="1426"/>
      <c r="J416" s="1427"/>
    </row>
    <row r="417" spans="1:10" ht="15" customHeight="1">
      <c r="B417" s="45"/>
      <c r="C417" s="1421"/>
      <c r="D417" s="1421"/>
      <c r="E417" s="1421"/>
      <c r="F417" s="46"/>
      <c r="G417" s="1425"/>
      <c r="H417" s="1426"/>
      <c r="I417" s="1426"/>
      <c r="J417" s="1427"/>
    </row>
    <row r="418" spans="1:10" ht="15" customHeight="1">
      <c r="B418" s="47"/>
      <c r="C418" s="48"/>
      <c r="D418" s="48"/>
      <c r="E418" s="48"/>
      <c r="F418" s="48"/>
      <c r="G418" s="1428"/>
      <c r="H418" s="1429"/>
      <c r="I418" s="1429"/>
      <c r="J418" s="1430"/>
    </row>
    <row r="420" spans="1:10" ht="15" customHeight="1">
      <c r="B420" s="1434" t="s">
        <v>387</v>
      </c>
      <c r="C420" s="1435"/>
      <c r="D420" s="524" t="s">
        <v>385</v>
      </c>
      <c r="E420" s="1134" t="s">
        <v>386</v>
      </c>
      <c r="F420" s="1135"/>
      <c r="G420" s="1134" t="s">
        <v>452</v>
      </c>
      <c r="H420" s="1135"/>
      <c r="I420" s="1135"/>
      <c r="J420" s="1136"/>
    </row>
    <row r="421" spans="1:10" ht="15" customHeight="1">
      <c r="A421" s="10">
        <f>A403+1</f>
        <v>24</v>
      </c>
      <c r="B421" s="1436"/>
      <c r="C421" s="1437"/>
      <c r="D421" s="524" t="str">
        <f>IFERROR(VLOOKUP(A421,特記事項B,2,FALSE)&amp;VLOOKUP(A421,特記事項B,3,FALSE),"")</f>
        <v/>
      </c>
      <c r="E421" s="1134" t="str">
        <f>IFERROR(VLOOKUP(A421,特記事項B,4,FALSE),"")</f>
        <v/>
      </c>
      <c r="F421" s="1135"/>
      <c r="G421" s="525" t="str">
        <f>IFERROR(IF(OR(VLOOKUP(A421,特記事項B,4,FALSE)="",VLOOKUP(A421,特記事項B,9,FALSE)="☑"),"☐","☑"),"☐")</f>
        <v>☐</v>
      </c>
      <c r="H421" s="386" t="s">
        <v>450</v>
      </c>
      <c r="I421" s="578" t="str">
        <f>IFERROR(IF(OR(VLOOKUP(A421,特記事項B,9,FALSE)="☑",VLOOKUP(A421,特記事項B,3,FALSE)=""),"☑","☐"),"☐")</f>
        <v>☐</v>
      </c>
      <c r="J421" s="386" t="s">
        <v>360</v>
      </c>
    </row>
    <row r="422" spans="1:10" ht="15" customHeight="1">
      <c r="B422" s="43"/>
      <c r="C422" s="44"/>
      <c r="D422" s="44"/>
      <c r="E422" s="44"/>
      <c r="F422" s="44"/>
      <c r="G422" s="1431" t="s">
        <v>388</v>
      </c>
      <c r="H422" s="1432"/>
      <c r="I422" s="1432"/>
      <c r="J422" s="1433"/>
    </row>
    <row r="423" spans="1:10" ht="15" customHeight="1">
      <c r="B423" s="45"/>
      <c r="C423" s="1421" t="s">
        <v>744</v>
      </c>
      <c r="D423" s="1421"/>
      <c r="E423" s="1421"/>
      <c r="F423" s="46"/>
      <c r="G423" s="1422"/>
      <c r="H423" s="1423"/>
      <c r="I423" s="1423"/>
      <c r="J423" s="1424"/>
    </row>
    <row r="424" spans="1:10" ht="15" customHeight="1">
      <c r="B424" s="45"/>
      <c r="C424" s="1421"/>
      <c r="D424" s="1421"/>
      <c r="E424" s="1421"/>
      <c r="F424" s="46"/>
      <c r="G424" s="1425" t="str">
        <f>IFERROR(VLOOKUP(A421,特記事項B,5,FALSE),"")</f>
        <v/>
      </c>
      <c r="H424" s="1426"/>
      <c r="I424" s="1426"/>
      <c r="J424" s="1427"/>
    </row>
    <row r="425" spans="1:10" ht="15" customHeight="1">
      <c r="B425" s="45"/>
      <c r="C425" s="1421"/>
      <c r="D425" s="1421"/>
      <c r="E425" s="1421"/>
      <c r="F425" s="46"/>
      <c r="G425" s="1425"/>
      <c r="H425" s="1426"/>
      <c r="I425" s="1426"/>
      <c r="J425" s="1427"/>
    </row>
    <row r="426" spans="1:10" ht="15" customHeight="1">
      <c r="B426" s="45"/>
      <c r="C426" s="1421"/>
      <c r="D426" s="1421"/>
      <c r="E426" s="1421"/>
      <c r="F426" s="46"/>
      <c r="G426" s="1425"/>
      <c r="H426" s="1426"/>
      <c r="I426" s="1426"/>
      <c r="J426" s="1427"/>
    </row>
    <row r="427" spans="1:10" ht="15" customHeight="1">
      <c r="B427" s="45"/>
      <c r="C427" s="1421"/>
      <c r="D427" s="1421"/>
      <c r="E427" s="1421"/>
      <c r="F427" s="46"/>
      <c r="G427" s="1425"/>
      <c r="H427" s="1426"/>
      <c r="I427" s="1426"/>
      <c r="J427" s="1427"/>
    </row>
    <row r="428" spans="1:10" ht="15" customHeight="1">
      <c r="B428" s="45"/>
      <c r="C428" s="1421"/>
      <c r="D428" s="1421"/>
      <c r="E428" s="1421"/>
      <c r="F428" s="46"/>
      <c r="G428" s="1425"/>
      <c r="H428" s="1426"/>
      <c r="I428" s="1426"/>
      <c r="J428" s="1427"/>
    </row>
    <row r="429" spans="1:10" ht="15" customHeight="1">
      <c r="B429" s="45"/>
      <c r="C429" s="1421"/>
      <c r="D429" s="1421"/>
      <c r="E429" s="1421"/>
      <c r="F429" s="46"/>
      <c r="G429" s="1425"/>
      <c r="H429" s="1426"/>
      <c r="I429" s="1426"/>
      <c r="J429" s="1427"/>
    </row>
    <row r="430" spans="1:10" ht="15" customHeight="1">
      <c r="B430" s="45"/>
      <c r="C430" s="1421"/>
      <c r="D430" s="1421"/>
      <c r="E430" s="1421"/>
      <c r="F430" s="46"/>
      <c r="G430" s="1425"/>
      <c r="H430" s="1426"/>
      <c r="I430" s="1426"/>
      <c r="J430" s="1427"/>
    </row>
    <row r="431" spans="1:10" ht="15" customHeight="1">
      <c r="B431" s="45"/>
      <c r="C431" s="1421"/>
      <c r="D431" s="1421"/>
      <c r="E431" s="1421"/>
      <c r="F431" s="46"/>
      <c r="G431" s="1425"/>
      <c r="H431" s="1426"/>
      <c r="I431" s="1426"/>
      <c r="J431" s="1427"/>
    </row>
    <row r="432" spans="1:10" ht="15" customHeight="1">
      <c r="B432" s="45"/>
      <c r="C432" s="1421"/>
      <c r="D432" s="1421"/>
      <c r="E432" s="1421"/>
      <c r="F432" s="46"/>
      <c r="G432" s="1425"/>
      <c r="H432" s="1426"/>
      <c r="I432" s="1426"/>
      <c r="J432" s="1427"/>
    </row>
    <row r="433" spans="1:10" ht="15" customHeight="1">
      <c r="B433" s="45"/>
      <c r="C433" s="1421"/>
      <c r="D433" s="1421"/>
      <c r="E433" s="1421"/>
      <c r="F433" s="46"/>
      <c r="G433" s="1425"/>
      <c r="H433" s="1426"/>
      <c r="I433" s="1426"/>
      <c r="J433" s="1427"/>
    </row>
    <row r="434" spans="1:10" ht="15" customHeight="1">
      <c r="B434" s="45"/>
      <c r="C434" s="1421"/>
      <c r="D434" s="1421"/>
      <c r="E434" s="1421"/>
      <c r="F434" s="46"/>
      <c r="G434" s="1425"/>
      <c r="H434" s="1426"/>
      <c r="I434" s="1426"/>
      <c r="J434" s="1427"/>
    </row>
    <row r="435" spans="1:10" ht="15" customHeight="1">
      <c r="B435" s="45"/>
      <c r="C435" s="1421"/>
      <c r="D435" s="1421"/>
      <c r="E435" s="1421"/>
      <c r="F435" s="46"/>
      <c r="G435" s="1425"/>
      <c r="H435" s="1426"/>
      <c r="I435" s="1426"/>
      <c r="J435" s="1427"/>
    </row>
    <row r="436" spans="1:10" ht="15" customHeight="1">
      <c r="B436" s="47"/>
      <c r="C436" s="48"/>
      <c r="D436" s="48"/>
      <c r="E436" s="48"/>
      <c r="F436" s="48"/>
      <c r="G436" s="1428"/>
      <c r="H436" s="1429"/>
      <c r="I436" s="1429"/>
      <c r="J436" s="1430"/>
    </row>
    <row r="438" spans="1:10" ht="15" customHeight="1">
      <c r="B438" s="1434" t="s">
        <v>387</v>
      </c>
      <c r="C438" s="1435"/>
      <c r="D438" s="524" t="s">
        <v>385</v>
      </c>
      <c r="E438" s="1134" t="s">
        <v>386</v>
      </c>
      <c r="F438" s="1135"/>
      <c r="G438" s="1134" t="s">
        <v>452</v>
      </c>
      <c r="H438" s="1135"/>
      <c r="I438" s="1135"/>
      <c r="J438" s="1136"/>
    </row>
    <row r="439" spans="1:10" ht="15" customHeight="1">
      <c r="A439" s="10">
        <v>25</v>
      </c>
      <c r="B439" s="1436"/>
      <c r="C439" s="1437"/>
      <c r="D439" s="524" t="str">
        <f>IFERROR(VLOOKUP(A439,特記事項B,2,FALSE)&amp;VLOOKUP(A439,特記事項B,3,FALSE),"")</f>
        <v/>
      </c>
      <c r="E439" s="1134" t="str">
        <f>IFERROR(VLOOKUP(A439,特記事項B,4,FALSE),"")</f>
        <v/>
      </c>
      <c r="F439" s="1135"/>
      <c r="G439" s="525" t="str">
        <f>IFERROR(IF(OR(VLOOKUP(A439,特記事項B,4,FALSE)="",VLOOKUP(A439,特記事項B,9,FALSE)="☑"),"☐","☑"),"☐")</f>
        <v>☐</v>
      </c>
      <c r="H439" s="386" t="s">
        <v>450</v>
      </c>
      <c r="I439" s="578" t="str">
        <f>IFERROR(IF(OR(VLOOKUP(A439,特記事項B,9,FALSE)="☑",VLOOKUP(A439,特記事項B,3,FALSE)=""),"☑","☐"),"☐")</f>
        <v>☐</v>
      </c>
      <c r="J439" s="386" t="s">
        <v>360</v>
      </c>
    </row>
    <row r="440" spans="1:10" ht="15" customHeight="1">
      <c r="B440" s="43"/>
      <c r="C440" s="44"/>
      <c r="D440" s="44"/>
      <c r="E440" s="44"/>
      <c r="F440" s="44"/>
      <c r="G440" s="1431" t="s">
        <v>388</v>
      </c>
      <c r="H440" s="1432"/>
      <c r="I440" s="1432"/>
      <c r="J440" s="1433"/>
    </row>
    <row r="441" spans="1:10" ht="15" customHeight="1">
      <c r="B441" s="45"/>
      <c r="C441" s="1421" t="s">
        <v>744</v>
      </c>
      <c r="D441" s="1421"/>
      <c r="E441" s="1421"/>
      <c r="F441" s="46"/>
      <c r="G441" s="1422"/>
      <c r="H441" s="1423"/>
      <c r="I441" s="1423"/>
      <c r="J441" s="1424"/>
    </row>
    <row r="442" spans="1:10" ht="15" customHeight="1">
      <c r="B442" s="45"/>
      <c r="C442" s="1421"/>
      <c r="D442" s="1421"/>
      <c r="E442" s="1421"/>
      <c r="F442" s="46"/>
      <c r="G442" s="1425" t="str">
        <f>IFERROR(VLOOKUP(A439,特記事項B,5,FALSE),"")</f>
        <v/>
      </c>
      <c r="H442" s="1426"/>
      <c r="I442" s="1426"/>
      <c r="J442" s="1427"/>
    </row>
    <row r="443" spans="1:10" ht="15" customHeight="1">
      <c r="B443" s="45"/>
      <c r="C443" s="1421"/>
      <c r="D443" s="1421"/>
      <c r="E443" s="1421"/>
      <c r="F443" s="46"/>
      <c r="G443" s="1425"/>
      <c r="H443" s="1426"/>
      <c r="I443" s="1426"/>
      <c r="J443" s="1427"/>
    </row>
    <row r="444" spans="1:10" ht="15" customHeight="1">
      <c r="B444" s="45"/>
      <c r="C444" s="1421"/>
      <c r="D444" s="1421"/>
      <c r="E444" s="1421"/>
      <c r="F444" s="46"/>
      <c r="G444" s="1425"/>
      <c r="H444" s="1426"/>
      <c r="I444" s="1426"/>
      <c r="J444" s="1427"/>
    </row>
    <row r="445" spans="1:10" ht="15" customHeight="1">
      <c r="B445" s="45"/>
      <c r="C445" s="1421"/>
      <c r="D445" s="1421"/>
      <c r="E445" s="1421"/>
      <c r="F445" s="46"/>
      <c r="G445" s="1425"/>
      <c r="H445" s="1426"/>
      <c r="I445" s="1426"/>
      <c r="J445" s="1427"/>
    </row>
    <row r="446" spans="1:10" ht="15" customHeight="1">
      <c r="B446" s="45"/>
      <c r="C446" s="1421"/>
      <c r="D446" s="1421"/>
      <c r="E446" s="1421"/>
      <c r="F446" s="46"/>
      <c r="G446" s="1425"/>
      <c r="H446" s="1426"/>
      <c r="I446" s="1426"/>
      <c r="J446" s="1427"/>
    </row>
    <row r="447" spans="1:10" ht="15" customHeight="1">
      <c r="B447" s="45"/>
      <c r="C447" s="1421"/>
      <c r="D447" s="1421"/>
      <c r="E447" s="1421"/>
      <c r="F447" s="46"/>
      <c r="G447" s="1425"/>
      <c r="H447" s="1426"/>
      <c r="I447" s="1426"/>
      <c r="J447" s="1427"/>
    </row>
    <row r="448" spans="1:10" ht="15" customHeight="1">
      <c r="B448" s="45"/>
      <c r="C448" s="1421"/>
      <c r="D448" s="1421"/>
      <c r="E448" s="1421"/>
      <c r="F448" s="46"/>
      <c r="G448" s="1425"/>
      <c r="H448" s="1426"/>
      <c r="I448" s="1426"/>
      <c r="J448" s="1427"/>
    </row>
    <row r="449" spans="1:10" ht="15" customHeight="1">
      <c r="B449" s="45"/>
      <c r="C449" s="1421"/>
      <c r="D449" s="1421"/>
      <c r="E449" s="1421"/>
      <c r="F449" s="46"/>
      <c r="G449" s="1425"/>
      <c r="H449" s="1426"/>
      <c r="I449" s="1426"/>
      <c r="J449" s="1427"/>
    </row>
    <row r="450" spans="1:10" ht="15" customHeight="1">
      <c r="B450" s="45"/>
      <c r="C450" s="1421"/>
      <c r="D450" s="1421"/>
      <c r="E450" s="1421"/>
      <c r="F450" s="46"/>
      <c r="G450" s="1425"/>
      <c r="H450" s="1426"/>
      <c r="I450" s="1426"/>
      <c r="J450" s="1427"/>
    </row>
    <row r="451" spans="1:10" ht="15" customHeight="1">
      <c r="B451" s="45"/>
      <c r="C451" s="1421"/>
      <c r="D451" s="1421"/>
      <c r="E451" s="1421"/>
      <c r="F451" s="46"/>
      <c r="G451" s="1425"/>
      <c r="H451" s="1426"/>
      <c r="I451" s="1426"/>
      <c r="J451" s="1427"/>
    </row>
    <row r="452" spans="1:10" ht="15" customHeight="1">
      <c r="B452" s="45"/>
      <c r="C452" s="1421"/>
      <c r="D452" s="1421"/>
      <c r="E452" s="1421"/>
      <c r="F452" s="46"/>
      <c r="G452" s="1425"/>
      <c r="H452" s="1426"/>
      <c r="I452" s="1426"/>
      <c r="J452" s="1427"/>
    </row>
    <row r="453" spans="1:10" ht="15" customHeight="1">
      <c r="B453" s="45"/>
      <c r="C453" s="1421"/>
      <c r="D453" s="1421"/>
      <c r="E453" s="1421"/>
      <c r="F453" s="46"/>
      <c r="G453" s="1425"/>
      <c r="H453" s="1426"/>
      <c r="I453" s="1426"/>
      <c r="J453" s="1427"/>
    </row>
    <row r="454" spans="1:10" ht="15" customHeight="1">
      <c r="B454" s="47"/>
      <c r="C454" s="48"/>
      <c r="D454" s="48"/>
      <c r="E454" s="48"/>
      <c r="F454" s="48"/>
      <c r="G454" s="1428"/>
      <c r="H454" s="1429"/>
      <c r="I454" s="1429"/>
      <c r="J454" s="1430"/>
    </row>
    <row r="456" spans="1:10" ht="15" customHeight="1">
      <c r="B456" s="1434" t="s">
        <v>387</v>
      </c>
      <c r="C456" s="1435"/>
      <c r="D456" s="524" t="s">
        <v>385</v>
      </c>
      <c r="E456" s="1134" t="s">
        <v>386</v>
      </c>
      <c r="F456" s="1135"/>
      <c r="G456" s="1134" t="s">
        <v>452</v>
      </c>
      <c r="H456" s="1135"/>
      <c r="I456" s="1135"/>
      <c r="J456" s="1136"/>
    </row>
    <row r="457" spans="1:10" ht="15" customHeight="1">
      <c r="A457" s="10">
        <f>A439+1</f>
        <v>26</v>
      </c>
      <c r="B457" s="1436"/>
      <c r="C457" s="1437"/>
      <c r="D457" s="524" t="str">
        <f>IFERROR(VLOOKUP(A457,特記事項B,2,FALSE)&amp;VLOOKUP(A457,特記事項B,3,FALSE),"")</f>
        <v/>
      </c>
      <c r="E457" s="1134" t="str">
        <f>IFERROR(VLOOKUP(A457,特記事項B,4,FALSE),"")</f>
        <v/>
      </c>
      <c r="F457" s="1135"/>
      <c r="G457" s="525" t="str">
        <f>IFERROR(IF(OR(VLOOKUP(A457,特記事項B,4,FALSE)="",VLOOKUP(A457,特記事項B,9,FALSE)="☑"),"☐","☑"),"☐")</f>
        <v>☐</v>
      </c>
      <c r="H457" s="386" t="s">
        <v>450</v>
      </c>
      <c r="I457" s="578" t="str">
        <f>IFERROR(IF(OR(VLOOKUP(A457,特記事項B,9,FALSE)="☑",VLOOKUP(A457,特記事項B,3,FALSE)=""),"☑","☐"),"☐")</f>
        <v>☐</v>
      </c>
      <c r="J457" s="386" t="s">
        <v>360</v>
      </c>
    </row>
    <row r="458" spans="1:10" ht="15" customHeight="1">
      <c r="B458" s="43"/>
      <c r="C458" s="44"/>
      <c r="D458" s="44"/>
      <c r="E458" s="44"/>
      <c r="F458" s="44"/>
      <c r="G458" s="1431" t="s">
        <v>388</v>
      </c>
      <c r="H458" s="1432"/>
      <c r="I458" s="1432"/>
      <c r="J458" s="1433"/>
    </row>
    <row r="459" spans="1:10" ht="15" customHeight="1">
      <c r="B459" s="45"/>
      <c r="C459" s="1421" t="s">
        <v>744</v>
      </c>
      <c r="D459" s="1421"/>
      <c r="E459" s="1421"/>
      <c r="F459" s="46"/>
      <c r="G459" s="1422"/>
      <c r="H459" s="1423"/>
      <c r="I459" s="1423"/>
      <c r="J459" s="1424"/>
    </row>
    <row r="460" spans="1:10" ht="15" customHeight="1">
      <c r="B460" s="45"/>
      <c r="C460" s="1421"/>
      <c r="D460" s="1421"/>
      <c r="E460" s="1421"/>
      <c r="F460" s="46"/>
      <c r="G460" s="1425" t="str">
        <f>IFERROR(VLOOKUP(A457,特記事項B,5,FALSE),"")</f>
        <v/>
      </c>
      <c r="H460" s="1426"/>
      <c r="I460" s="1426"/>
      <c r="J460" s="1427"/>
    </row>
    <row r="461" spans="1:10" ht="15" customHeight="1">
      <c r="B461" s="45"/>
      <c r="C461" s="1421"/>
      <c r="D461" s="1421"/>
      <c r="E461" s="1421"/>
      <c r="F461" s="46"/>
      <c r="G461" s="1425"/>
      <c r="H461" s="1426"/>
      <c r="I461" s="1426"/>
      <c r="J461" s="1427"/>
    </row>
    <row r="462" spans="1:10" ht="15" customHeight="1">
      <c r="B462" s="45"/>
      <c r="C462" s="1421"/>
      <c r="D462" s="1421"/>
      <c r="E462" s="1421"/>
      <c r="F462" s="46"/>
      <c r="G462" s="1425"/>
      <c r="H462" s="1426"/>
      <c r="I462" s="1426"/>
      <c r="J462" s="1427"/>
    </row>
    <row r="463" spans="1:10" ht="15" customHeight="1">
      <c r="B463" s="45"/>
      <c r="C463" s="1421"/>
      <c r="D463" s="1421"/>
      <c r="E463" s="1421"/>
      <c r="F463" s="46"/>
      <c r="G463" s="1425"/>
      <c r="H463" s="1426"/>
      <c r="I463" s="1426"/>
      <c r="J463" s="1427"/>
    </row>
    <row r="464" spans="1:10" ht="15" customHeight="1">
      <c r="B464" s="45"/>
      <c r="C464" s="1421"/>
      <c r="D464" s="1421"/>
      <c r="E464" s="1421"/>
      <c r="F464" s="46"/>
      <c r="G464" s="1425"/>
      <c r="H464" s="1426"/>
      <c r="I464" s="1426"/>
      <c r="J464" s="1427"/>
    </row>
    <row r="465" spans="1:10" ht="15" customHeight="1">
      <c r="B465" s="45"/>
      <c r="C465" s="1421"/>
      <c r="D465" s="1421"/>
      <c r="E465" s="1421"/>
      <c r="F465" s="46"/>
      <c r="G465" s="1425"/>
      <c r="H465" s="1426"/>
      <c r="I465" s="1426"/>
      <c r="J465" s="1427"/>
    </row>
    <row r="466" spans="1:10" ht="15" customHeight="1">
      <c r="B466" s="45"/>
      <c r="C466" s="1421"/>
      <c r="D466" s="1421"/>
      <c r="E466" s="1421"/>
      <c r="F466" s="46"/>
      <c r="G466" s="1425"/>
      <c r="H466" s="1426"/>
      <c r="I466" s="1426"/>
      <c r="J466" s="1427"/>
    </row>
    <row r="467" spans="1:10" ht="15" customHeight="1">
      <c r="B467" s="45"/>
      <c r="C467" s="1421"/>
      <c r="D467" s="1421"/>
      <c r="E467" s="1421"/>
      <c r="F467" s="46"/>
      <c r="G467" s="1425"/>
      <c r="H467" s="1426"/>
      <c r="I467" s="1426"/>
      <c r="J467" s="1427"/>
    </row>
    <row r="468" spans="1:10" ht="15" customHeight="1">
      <c r="B468" s="45"/>
      <c r="C468" s="1421"/>
      <c r="D468" s="1421"/>
      <c r="E468" s="1421"/>
      <c r="F468" s="46"/>
      <c r="G468" s="1425"/>
      <c r="H468" s="1426"/>
      <c r="I468" s="1426"/>
      <c r="J468" s="1427"/>
    </row>
    <row r="469" spans="1:10" ht="15" customHeight="1">
      <c r="B469" s="45"/>
      <c r="C469" s="1421"/>
      <c r="D469" s="1421"/>
      <c r="E469" s="1421"/>
      <c r="F469" s="46"/>
      <c r="G469" s="1425"/>
      <c r="H469" s="1426"/>
      <c r="I469" s="1426"/>
      <c r="J469" s="1427"/>
    </row>
    <row r="470" spans="1:10" ht="15" customHeight="1">
      <c r="B470" s="45"/>
      <c r="C470" s="1421"/>
      <c r="D470" s="1421"/>
      <c r="E470" s="1421"/>
      <c r="F470" s="46"/>
      <c r="G470" s="1425"/>
      <c r="H470" s="1426"/>
      <c r="I470" s="1426"/>
      <c r="J470" s="1427"/>
    </row>
    <row r="471" spans="1:10" ht="15" customHeight="1">
      <c r="B471" s="45"/>
      <c r="C471" s="1421"/>
      <c r="D471" s="1421"/>
      <c r="E471" s="1421"/>
      <c r="F471" s="46"/>
      <c r="G471" s="1425"/>
      <c r="H471" s="1426"/>
      <c r="I471" s="1426"/>
      <c r="J471" s="1427"/>
    </row>
    <row r="472" spans="1:10" ht="15" customHeight="1">
      <c r="B472" s="47"/>
      <c r="C472" s="48"/>
      <c r="D472" s="48"/>
      <c r="E472" s="48"/>
      <c r="F472" s="48"/>
      <c r="G472" s="1428"/>
      <c r="H472" s="1429"/>
      <c r="I472" s="1429"/>
      <c r="J472" s="1430"/>
    </row>
    <row r="474" spans="1:10" ht="15" customHeight="1">
      <c r="B474" s="1434" t="s">
        <v>387</v>
      </c>
      <c r="C474" s="1435"/>
      <c r="D474" s="524" t="s">
        <v>385</v>
      </c>
      <c r="E474" s="1134" t="s">
        <v>386</v>
      </c>
      <c r="F474" s="1135"/>
      <c r="G474" s="1134" t="s">
        <v>452</v>
      </c>
      <c r="H474" s="1135"/>
      <c r="I474" s="1135"/>
      <c r="J474" s="1136"/>
    </row>
    <row r="475" spans="1:10" ht="15" customHeight="1">
      <c r="A475" s="10">
        <f>A457+1</f>
        <v>27</v>
      </c>
      <c r="B475" s="1436"/>
      <c r="C475" s="1437"/>
      <c r="D475" s="524" t="str">
        <f>IFERROR(VLOOKUP(A475,特記事項B,2,FALSE)&amp;VLOOKUP(A475,特記事項B,3,FALSE),"")</f>
        <v/>
      </c>
      <c r="E475" s="1134" t="str">
        <f>IFERROR(VLOOKUP(A475,特記事項B,4,FALSE),"")</f>
        <v/>
      </c>
      <c r="F475" s="1135"/>
      <c r="G475" s="525" t="str">
        <f>IFERROR(IF(OR(VLOOKUP(A475,特記事項B,4,FALSE)="",VLOOKUP(A475,特記事項B,9,FALSE)="☑"),"☐","☑"),"☐")</f>
        <v>☐</v>
      </c>
      <c r="H475" s="386" t="s">
        <v>450</v>
      </c>
      <c r="I475" s="578" t="str">
        <f>IFERROR(IF(OR(VLOOKUP(A475,特記事項B,9,FALSE)="☑",VLOOKUP(A475,特記事項B,3,FALSE)=""),"☑","☐"),"☐")</f>
        <v>☐</v>
      </c>
      <c r="J475" s="386" t="s">
        <v>360</v>
      </c>
    </row>
    <row r="476" spans="1:10" ht="15" customHeight="1">
      <c r="B476" s="43"/>
      <c r="C476" s="44"/>
      <c r="D476" s="44"/>
      <c r="E476" s="44"/>
      <c r="F476" s="44"/>
      <c r="G476" s="1431" t="s">
        <v>388</v>
      </c>
      <c r="H476" s="1432"/>
      <c r="I476" s="1432"/>
      <c r="J476" s="1433"/>
    </row>
    <row r="477" spans="1:10" ht="15" customHeight="1">
      <c r="B477" s="45"/>
      <c r="C477" s="1421" t="s">
        <v>744</v>
      </c>
      <c r="D477" s="1421"/>
      <c r="E477" s="1421"/>
      <c r="F477" s="46"/>
      <c r="G477" s="1422"/>
      <c r="H477" s="1423"/>
      <c r="I477" s="1423"/>
      <c r="J477" s="1424"/>
    </row>
    <row r="478" spans="1:10" ht="15" customHeight="1">
      <c r="B478" s="45"/>
      <c r="C478" s="1421"/>
      <c r="D478" s="1421"/>
      <c r="E478" s="1421"/>
      <c r="F478" s="46"/>
      <c r="G478" s="1425" t="str">
        <f>IFERROR(VLOOKUP(A475,特記事項B,5,FALSE),"")</f>
        <v/>
      </c>
      <c r="H478" s="1426"/>
      <c r="I478" s="1426"/>
      <c r="J478" s="1427"/>
    </row>
    <row r="479" spans="1:10" ht="15" customHeight="1">
      <c r="B479" s="45"/>
      <c r="C479" s="1421"/>
      <c r="D479" s="1421"/>
      <c r="E479" s="1421"/>
      <c r="F479" s="46"/>
      <c r="G479" s="1425"/>
      <c r="H479" s="1426"/>
      <c r="I479" s="1426"/>
      <c r="J479" s="1427"/>
    </row>
    <row r="480" spans="1:10" ht="15" customHeight="1">
      <c r="B480" s="45"/>
      <c r="C480" s="1421"/>
      <c r="D480" s="1421"/>
      <c r="E480" s="1421"/>
      <c r="F480" s="46"/>
      <c r="G480" s="1425"/>
      <c r="H480" s="1426"/>
      <c r="I480" s="1426"/>
      <c r="J480" s="1427"/>
    </row>
    <row r="481" spans="1:10" ht="15" customHeight="1">
      <c r="B481" s="45"/>
      <c r="C481" s="1421"/>
      <c r="D481" s="1421"/>
      <c r="E481" s="1421"/>
      <c r="F481" s="46"/>
      <c r="G481" s="1425"/>
      <c r="H481" s="1426"/>
      <c r="I481" s="1426"/>
      <c r="J481" s="1427"/>
    </row>
    <row r="482" spans="1:10" ht="15" customHeight="1">
      <c r="B482" s="45"/>
      <c r="C482" s="1421"/>
      <c r="D482" s="1421"/>
      <c r="E482" s="1421"/>
      <c r="F482" s="46"/>
      <c r="G482" s="1425"/>
      <c r="H482" s="1426"/>
      <c r="I482" s="1426"/>
      <c r="J482" s="1427"/>
    </row>
    <row r="483" spans="1:10" ht="15" customHeight="1">
      <c r="B483" s="45"/>
      <c r="C483" s="1421"/>
      <c r="D483" s="1421"/>
      <c r="E483" s="1421"/>
      <c r="F483" s="46"/>
      <c r="G483" s="1425"/>
      <c r="H483" s="1426"/>
      <c r="I483" s="1426"/>
      <c r="J483" s="1427"/>
    </row>
    <row r="484" spans="1:10" ht="15" customHeight="1">
      <c r="B484" s="45"/>
      <c r="C484" s="1421"/>
      <c r="D484" s="1421"/>
      <c r="E484" s="1421"/>
      <c r="F484" s="46"/>
      <c r="G484" s="1425"/>
      <c r="H484" s="1426"/>
      <c r="I484" s="1426"/>
      <c r="J484" s="1427"/>
    </row>
    <row r="485" spans="1:10" ht="15" customHeight="1">
      <c r="B485" s="45"/>
      <c r="C485" s="1421"/>
      <c r="D485" s="1421"/>
      <c r="E485" s="1421"/>
      <c r="F485" s="46"/>
      <c r="G485" s="1425"/>
      <c r="H485" s="1426"/>
      <c r="I485" s="1426"/>
      <c r="J485" s="1427"/>
    </row>
    <row r="486" spans="1:10" ht="15" customHeight="1">
      <c r="B486" s="45"/>
      <c r="C486" s="1421"/>
      <c r="D486" s="1421"/>
      <c r="E486" s="1421"/>
      <c r="F486" s="46"/>
      <c r="G486" s="1425"/>
      <c r="H486" s="1426"/>
      <c r="I486" s="1426"/>
      <c r="J486" s="1427"/>
    </row>
    <row r="487" spans="1:10" ht="15" customHeight="1">
      <c r="B487" s="45"/>
      <c r="C487" s="1421"/>
      <c r="D487" s="1421"/>
      <c r="E487" s="1421"/>
      <c r="F487" s="46"/>
      <c r="G487" s="1425"/>
      <c r="H487" s="1426"/>
      <c r="I487" s="1426"/>
      <c r="J487" s="1427"/>
    </row>
    <row r="488" spans="1:10" ht="15" customHeight="1">
      <c r="B488" s="45"/>
      <c r="C488" s="1421"/>
      <c r="D488" s="1421"/>
      <c r="E488" s="1421"/>
      <c r="F488" s="46"/>
      <c r="G488" s="1425"/>
      <c r="H488" s="1426"/>
      <c r="I488" s="1426"/>
      <c r="J488" s="1427"/>
    </row>
    <row r="489" spans="1:10" ht="15" customHeight="1">
      <c r="B489" s="45"/>
      <c r="C489" s="1421"/>
      <c r="D489" s="1421"/>
      <c r="E489" s="1421"/>
      <c r="F489" s="46"/>
      <c r="G489" s="1425"/>
      <c r="H489" s="1426"/>
      <c r="I489" s="1426"/>
      <c r="J489" s="1427"/>
    </row>
    <row r="490" spans="1:10" ht="15" customHeight="1">
      <c r="B490" s="47"/>
      <c r="C490" s="48"/>
      <c r="D490" s="48"/>
      <c r="E490" s="48"/>
      <c r="F490" s="48"/>
      <c r="G490" s="1428"/>
      <c r="H490" s="1429"/>
      <c r="I490" s="1429"/>
      <c r="J490" s="1430"/>
    </row>
    <row r="492" spans="1:10" ht="15" customHeight="1">
      <c r="B492" s="1434" t="s">
        <v>387</v>
      </c>
      <c r="C492" s="1435"/>
      <c r="D492" s="524" t="s">
        <v>385</v>
      </c>
      <c r="E492" s="1134" t="s">
        <v>386</v>
      </c>
      <c r="F492" s="1135"/>
      <c r="G492" s="1134" t="s">
        <v>452</v>
      </c>
      <c r="H492" s="1135"/>
      <c r="I492" s="1135"/>
      <c r="J492" s="1136"/>
    </row>
    <row r="493" spans="1:10" ht="15" customHeight="1">
      <c r="A493" s="10">
        <f>A475+1</f>
        <v>28</v>
      </c>
      <c r="B493" s="1436"/>
      <c r="C493" s="1437"/>
      <c r="D493" s="524" t="str">
        <f>IFERROR(VLOOKUP(A493,特記事項B,2,FALSE)&amp;VLOOKUP(A493,特記事項B,3,FALSE),"")</f>
        <v/>
      </c>
      <c r="E493" s="1134" t="str">
        <f>IFERROR(VLOOKUP(A493,特記事項B,4,FALSE),"")</f>
        <v/>
      </c>
      <c r="F493" s="1135"/>
      <c r="G493" s="525" t="str">
        <f>IFERROR(IF(OR(VLOOKUP(A493,特記事項B,4,FALSE)="",VLOOKUP(A493,特記事項B,9,FALSE)="☑"),"☐","☑"),"☐")</f>
        <v>☐</v>
      </c>
      <c r="H493" s="386" t="s">
        <v>450</v>
      </c>
      <c r="I493" s="578" t="str">
        <f>IFERROR(IF(OR(VLOOKUP(A493,特記事項B,9,FALSE)="☑",VLOOKUP(A493,特記事項B,3,FALSE)=""),"☑","☐"),"☐")</f>
        <v>☐</v>
      </c>
      <c r="J493" s="386" t="s">
        <v>360</v>
      </c>
    </row>
    <row r="494" spans="1:10" ht="15" customHeight="1">
      <c r="B494" s="43"/>
      <c r="C494" s="44"/>
      <c r="D494" s="44"/>
      <c r="E494" s="44"/>
      <c r="F494" s="44"/>
      <c r="G494" s="1431" t="s">
        <v>388</v>
      </c>
      <c r="H494" s="1432"/>
      <c r="I494" s="1432"/>
      <c r="J494" s="1433"/>
    </row>
    <row r="495" spans="1:10" ht="15" customHeight="1">
      <c r="B495" s="45"/>
      <c r="C495" s="1421" t="s">
        <v>744</v>
      </c>
      <c r="D495" s="1421"/>
      <c r="E495" s="1421"/>
      <c r="F495" s="46"/>
      <c r="G495" s="1422"/>
      <c r="H495" s="1423"/>
      <c r="I495" s="1423"/>
      <c r="J495" s="1424"/>
    </row>
    <row r="496" spans="1:10" ht="15" customHeight="1">
      <c r="B496" s="45"/>
      <c r="C496" s="1421"/>
      <c r="D496" s="1421"/>
      <c r="E496" s="1421"/>
      <c r="F496" s="46"/>
      <c r="G496" s="1425" t="str">
        <f>IFERROR(VLOOKUP(A493,特記事項B,5,FALSE),"")</f>
        <v/>
      </c>
      <c r="H496" s="1426"/>
      <c r="I496" s="1426"/>
      <c r="J496" s="1427"/>
    </row>
    <row r="497" spans="1:10" ht="15" customHeight="1">
      <c r="B497" s="45"/>
      <c r="C497" s="1421"/>
      <c r="D497" s="1421"/>
      <c r="E497" s="1421"/>
      <c r="F497" s="46"/>
      <c r="G497" s="1425"/>
      <c r="H497" s="1426"/>
      <c r="I497" s="1426"/>
      <c r="J497" s="1427"/>
    </row>
    <row r="498" spans="1:10" ht="15" customHeight="1">
      <c r="B498" s="45"/>
      <c r="C498" s="1421"/>
      <c r="D498" s="1421"/>
      <c r="E498" s="1421"/>
      <c r="F498" s="46"/>
      <c r="G498" s="1425"/>
      <c r="H498" s="1426"/>
      <c r="I498" s="1426"/>
      <c r="J498" s="1427"/>
    </row>
    <row r="499" spans="1:10" ht="15" customHeight="1">
      <c r="B499" s="45"/>
      <c r="C499" s="1421"/>
      <c r="D499" s="1421"/>
      <c r="E499" s="1421"/>
      <c r="F499" s="46"/>
      <c r="G499" s="1425"/>
      <c r="H499" s="1426"/>
      <c r="I499" s="1426"/>
      <c r="J499" s="1427"/>
    </row>
    <row r="500" spans="1:10" ht="15" customHeight="1">
      <c r="B500" s="45"/>
      <c r="C500" s="1421"/>
      <c r="D500" s="1421"/>
      <c r="E500" s="1421"/>
      <c r="F500" s="46"/>
      <c r="G500" s="1425"/>
      <c r="H500" s="1426"/>
      <c r="I500" s="1426"/>
      <c r="J500" s="1427"/>
    </row>
    <row r="501" spans="1:10" ht="15" customHeight="1">
      <c r="B501" s="45"/>
      <c r="C501" s="1421"/>
      <c r="D501" s="1421"/>
      <c r="E501" s="1421"/>
      <c r="F501" s="46"/>
      <c r="G501" s="1425"/>
      <c r="H501" s="1426"/>
      <c r="I501" s="1426"/>
      <c r="J501" s="1427"/>
    </row>
    <row r="502" spans="1:10" ht="15" customHeight="1">
      <c r="B502" s="45"/>
      <c r="C502" s="1421"/>
      <c r="D502" s="1421"/>
      <c r="E502" s="1421"/>
      <c r="F502" s="46"/>
      <c r="G502" s="1425"/>
      <c r="H502" s="1426"/>
      <c r="I502" s="1426"/>
      <c r="J502" s="1427"/>
    </row>
    <row r="503" spans="1:10" ht="15" customHeight="1">
      <c r="B503" s="45"/>
      <c r="C503" s="1421"/>
      <c r="D503" s="1421"/>
      <c r="E503" s="1421"/>
      <c r="F503" s="46"/>
      <c r="G503" s="1425"/>
      <c r="H503" s="1426"/>
      <c r="I503" s="1426"/>
      <c r="J503" s="1427"/>
    </row>
    <row r="504" spans="1:10" ht="15" customHeight="1">
      <c r="B504" s="45"/>
      <c r="C504" s="1421"/>
      <c r="D504" s="1421"/>
      <c r="E504" s="1421"/>
      <c r="F504" s="46"/>
      <c r="G504" s="1425"/>
      <c r="H504" s="1426"/>
      <c r="I504" s="1426"/>
      <c r="J504" s="1427"/>
    </row>
    <row r="505" spans="1:10" ht="15" customHeight="1">
      <c r="B505" s="45"/>
      <c r="C505" s="1421"/>
      <c r="D505" s="1421"/>
      <c r="E505" s="1421"/>
      <c r="F505" s="46"/>
      <c r="G505" s="1425"/>
      <c r="H505" s="1426"/>
      <c r="I505" s="1426"/>
      <c r="J505" s="1427"/>
    </row>
    <row r="506" spans="1:10" ht="15" customHeight="1">
      <c r="B506" s="45"/>
      <c r="C506" s="1421"/>
      <c r="D506" s="1421"/>
      <c r="E506" s="1421"/>
      <c r="F506" s="46"/>
      <c r="G506" s="1425"/>
      <c r="H506" s="1426"/>
      <c r="I506" s="1426"/>
      <c r="J506" s="1427"/>
    </row>
    <row r="507" spans="1:10" ht="15" customHeight="1">
      <c r="B507" s="45"/>
      <c r="C507" s="1421"/>
      <c r="D507" s="1421"/>
      <c r="E507" s="1421"/>
      <c r="F507" s="46"/>
      <c r="G507" s="1425"/>
      <c r="H507" s="1426"/>
      <c r="I507" s="1426"/>
      <c r="J507" s="1427"/>
    </row>
    <row r="508" spans="1:10" ht="15" customHeight="1">
      <c r="B508" s="47"/>
      <c r="C508" s="48"/>
      <c r="D508" s="48"/>
      <c r="E508" s="48"/>
      <c r="F508" s="48"/>
      <c r="G508" s="1428"/>
      <c r="H508" s="1429"/>
      <c r="I508" s="1429"/>
      <c r="J508" s="1430"/>
    </row>
    <row r="510" spans="1:10" ht="15" customHeight="1">
      <c r="B510" s="1434" t="s">
        <v>387</v>
      </c>
      <c r="C510" s="1435"/>
      <c r="D510" s="524" t="s">
        <v>385</v>
      </c>
      <c r="E510" s="1134" t="s">
        <v>386</v>
      </c>
      <c r="F510" s="1135"/>
      <c r="G510" s="1134" t="s">
        <v>452</v>
      </c>
      <c r="H510" s="1135"/>
      <c r="I510" s="1135"/>
      <c r="J510" s="1136"/>
    </row>
    <row r="511" spans="1:10" ht="15" customHeight="1">
      <c r="A511" s="10">
        <f>A493+1</f>
        <v>29</v>
      </c>
      <c r="B511" s="1436"/>
      <c r="C511" s="1437"/>
      <c r="D511" s="524" t="str">
        <f>IFERROR(VLOOKUP(A511,特記事項B,2,FALSE)&amp;VLOOKUP(A511,特記事項B,3,FALSE),"")</f>
        <v/>
      </c>
      <c r="E511" s="1134" t="str">
        <f>IFERROR(VLOOKUP(A511,特記事項B,4,FALSE),"")</f>
        <v/>
      </c>
      <c r="F511" s="1135"/>
      <c r="G511" s="525" t="str">
        <f>IFERROR(IF(OR(VLOOKUP(A511,特記事項B,4,FALSE)="",VLOOKUP(A511,特記事項B,9,FALSE)="☑"),"☐","☑"),"☐")</f>
        <v>☐</v>
      </c>
      <c r="H511" s="386" t="s">
        <v>450</v>
      </c>
      <c r="I511" s="578" t="str">
        <f>IFERROR(IF(OR(VLOOKUP(A511,特記事項B,9,FALSE)="☑",VLOOKUP(A511,特記事項B,3,FALSE)=""),"☑","☐"),"☐")</f>
        <v>☐</v>
      </c>
      <c r="J511" s="386" t="s">
        <v>360</v>
      </c>
    </row>
    <row r="512" spans="1:10" ht="15" customHeight="1">
      <c r="B512" s="43"/>
      <c r="C512" s="44"/>
      <c r="D512" s="44"/>
      <c r="E512" s="44"/>
      <c r="F512" s="44"/>
      <c r="G512" s="1431" t="s">
        <v>388</v>
      </c>
      <c r="H512" s="1432"/>
      <c r="I512" s="1432"/>
      <c r="J512" s="1433"/>
    </row>
    <row r="513" spans="2:10" ht="15" customHeight="1">
      <c r="B513" s="45"/>
      <c r="C513" s="1421" t="s">
        <v>744</v>
      </c>
      <c r="D513" s="1421"/>
      <c r="E513" s="1421"/>
      <c r="F513" s="46"/>
      <c r="G513" s="1422"/>
      <c r="H513" s="1423"/>
      <c r="I513" s="1423"/>
      <c r="J513" s="1424"/>
    </row>
    <row r="514" spans="2:10" ht="15" customHeight="1">
      <c r="B514" s="45"/>
      <c r="C514" s="1421"/>
      <c r="D514" s="1421"/>
      <c r="E514" s="1421"/>
      <c r="F514" s="46"/>
      <c r="G514" s="1425" t="str">
        <f>IFERROR(VLOOKUP(A511,特記事項B,5,FALSE),"")</f>
        <v/>
      </c>
      <c r="H514" s="1426"/>
      <c r="I514" s="1426"/>
      <c r="J514" s="1427"/>
    </row>
    <row r="515" spans="2:10" ht="15" customHeight="1">
      <c r="B515" s="45"/>
      <c r="C515" s="1421"/>
      <c r="D515" s="1421"/>
      <c r="E515" s="1421"/>
      <c r="F515" s="46"/>
      <c r="G515" s="1425"/>
      <c r="H515" s="1426"/>
      <c r="I515" s="1426"/>
      <c r="J515" s="1427"/>
    </row>
    <row r="516" spans="2:10" ht="15" customHeight="1">
      <c r="B516" s="45"/>
      <c r="C516" s="1421"/>
      <c r="D516" s="1421"/>
      <c r="E516" s="1421"/>
      <c r="F516" s="46"/>
      <c r="G516" s="1425"/>
      <c r="H516" s="1426"/>
      <c r="I516" s="1426"/>
      <c r="J516" s="1427"/>
    </row>
    <row r="517" spans="2:10" ht="15" customHeight="1">
      <c r="B517" s="45"/>
      <c r="C517" s="1421"/>
      <c r="D517" s="1421"/>
      <c r="E517" s="1421"/>
      <c r="F517" s="46"/>
      <c r="G517" s="1425"/>
      <c r="H517" s="1426"/>
      <c r="I517" s="1426"/>
      <c r="J517" s="1427"/>
    </row>
    <row r="518" spans="2:10" ht="15" customHeight="1">
      <c r="B518" s="45"/>
      <c r="C518" s="1421"/>
      <c r="D518" s="1421"/>
      <c r="E518" s="1421"/>
      <c r="F518" s="46"/>
      <c r="G518" s="1425"/>
      <c r="H518" s="1426"/>
      <c r="I518" s="1426"/>
      <c r="J518" s="1427"/>
    </row>
    <row r="519" spans="2:10" ht="15" customHeight="1">
      <c r="B519" s="45"/>
      <c r="C519" s="1421"/>
      <c r="D519" s="1421"/>
      <c r="E519" s="1421"/>
      <c r="F519" s="46"/>
      <c r="G519" s="1425"/>
      <c r="H519" s="1426"/>
      <c r="I519" s="1426"/>
      <c r="J519" s="1427"/>
    </row>
    <row r="520" spans="2:10" ht="15" customHeight="1">
      <c r="B520" s="45"/>
      <c r="C520" s="1421"/>
      <c r="D520" s="1421"/>
      <c r="E520" s="1421"/>
      <c r="F520" s="46"/>
      <c r="G520" s="1425"/>
      <c r="H520" s="1426"/>
      <c r="I520" s="1426"/>
      <c r="J520" s="1427"/>
    </row>
    <row r="521" spans="2:10" ht="15" customHeight="1">
      <c r="B521" s="45"/>
      <c r="C521" s="1421"/>
      <c r="D521" s="1421"/>
      <c r="E521" s="1421"/>
      <c r="F521" s="46"/>
      <c r="G521" s="1425"/>
      <c r="H521" s="1426"/>
      <c r="I521" s="1426"/>
      <c r="J521" s="1427"/>
    </row>
    <row r="522" spans="2:10" ht="15" customHeight="1">
      <c r="B522" s="45"/>
      <c r="C522" s="1421"/>
      <c r="D522" s="1421"/>
      <c r="E522" s="1421"/>
      <c r="F522" s="46"/>
      <c r="G522" s="1425"/>
      <c r="H522" s="1426"/>
      <c r="I522" s="1426"/>
      <c r="J522" s="1427"/>
    </row>
    <row r="523" spans="2:10" ht="15" customHeight="1">
      <c r="B523" s="45"/>
      <c r="C523" s="1421"/>
      <c r="D523" s="1421"/>
      <c r="E523" s="1421"/>
      <c r="F523" s="46"/>
      <c r="G523" s="1425"/>
      <c r="H523" s="1426"/>
      <c r="I523" s="1426"/>
      <c r="J523" s="1427"/>
    </row>
    <row r="524" spans="2:10" ht="15" customHeight="1">
      <c r="B524" s="45"/>
      <c r="C524" s="1421"/>
      <c r="D524" s="1421"/>
      <c r="E524" s="1421"/>
      <c r="F524" s="46"/>
      <c r="G524" s="1425"/>
      <c r="H524" s="1426"/>
      <c r="I524" s="1426"/>
      <c r="J524" s="1427"/>
    </row>
    <row r="525" spans="2:10" ht="15" customHeight="1">
      <c r="B525" s="45"/>
      <c r="C525" s="1421"/>
      <c r="D525" s="1421"/>
      <c r="E525" s="1421"/>
      <c r="F525" s="46"/>
      <c r="G525" s="1425"/>
      <c r="H525" s="1426"/>
      <c r="I525" s="1426"/>
      <c r="J525" s="1427"/>
    </row>
    <row r="526" spans="2:10" ht="15" customHeight="1">
      <c r="B526" s="47"/>
      <c r="C526" s="48"/>
      <c r="D526" s="48"/>
      <c r="E526" s="48"/>
      <c r="F526" s="48"/>
      <c r="G526" s="1428"/>
      <c r="H526" s="1429"/>
      <c r="I526" s="1429"/>
      <c r="J526" s="1430"/>
    </row>
    <row r="528" spans="2:10" ht="15" customHeight="1">
      <c r="B528" s="1434" t="s">
        <v>387</v>
      </c>
      <c r="C528" s="1435"/>
      <c r="D528" s="524" t="s">
        <v>385</v>
      </c>
      <c r="E528" s="1134" t="s">
        <v>386</v>
      </c>
      <c r="F528" s="1135"/>
      <c r="G528" s="1134" t="s">
        <v>452</v>
      </c>
      <c r="H528" s="1135"/>
      <c r="I528" s="1135"/>
      <c r="J528" s="1136"/>
    </row>
    <row r="529" spans="1:10" ht="15" customHeight="1">
      <c r="A529" s="10">
        <f>A511+1</f>
        <v>30</v>
      </c>
      <c r="B529" s="1436"/>
      <c r="C529" s="1437"/>
      <c r="D529" s="524" t="str">
        <f>IFERROR(VLOOKUP(A529,特記事項B,2,FALSE)&amp;VLOOKUP(A529,特記事項B,3,FALSE),"")</f>
        <v/>
      </c>
      <c r="E529" s="1134" t="str">
        <f>IFERROR(VLOOKUP(A529,特記事項B,4,FALSE),"")</f>
        <v/>
      </c>
      <c r="F529" s="1135"/>
      <c r="G529" s="525" t="str">
        <f>IFERROR(IF(OR(VLOOKUP(A529,特記事項B,4,FALSE)="",VLOOKUP(A529,特記事項B,9,FALSE)="☑"),"☐","☑"),"☐")</f>
        <v>☐</v>
      </c>
      <c r="H529" s="386" t="s">
        <v>450</v>
      </c>
      <c r="I529" s="578" t="str">
        <f>IFERROR(IF(OR(VLOOKUP(A529,特記事項B,9,FALSE)="☑",VLOOKUP(A529,特記事項B,3,FALSE)=""),"☑","☐"),"☐")</f>
        <v>☐</v>
      </c>
      <c r="J529" s="386" t="s">
        <v>360</v>
      </c>
    </row>
    <row r="530" spans="1:10" ht="15" customHeight="1">
      <c r="B530" s="43"/>
      <c r="C530" s="44"/>
      <c r="D530" s="44"/>
      <c r="E530" s="44"/>
      <c r="F530" s="44"/>
      <c r="G530" s="1431" t="s">
        <v>388</v>
      </c>
      <c r="H530" s="1432"/>
      <c r="I530" s="1432"/>
      <c r="J530" s="1433"/>
    </row>
    <row r="531" spans="1:10" ht="15" customHeight="1">
      <c r="B531" s="45"/>
      <c r="C531" s="1421" t="s">
        <v>744</v>
      </c>
      <c r="D531" s="1421"/>
      <c r="E531" s="1421"/>
      <c r="F531" s="46"/>
      <c r="G531" s="1422"/>
      <c r="H531" s="1423"/>
      <c r="I531" s="1423"/>
      <c r="J531" s="1424"/>
    </row>
    <row r="532" spans="1:10" ht="15" customHeight="1">
      <c r="B532" s="45"/>
      <c r="C532" s="1421"/>
      <c r="D532" s="1421"/>
      <c r="E532" s="1421"/>
      <c r="F532" s="46"/>
      <c r="G532" s="1425" t="str">
        <f>IFERROR(VLOOKUP(A529,特記事項B,5,FALSE),"")</f>
        <v/>
      </c>
      <c r="H532" s="1426"/>
      <c r="I532" s="1426"/>
      <c r="J532" s="1427"/>
    </row>
    <row r="533" spans="1:10" ht="15" customHeight="1">
      <c r="B533" s="45"/>
      <c r="C533" s="1421"/>
      <c r="D533" s="1421"/>
      <c r="E533" s="1421"/>
      <c r="F533" s="46"/>
      <c r="G533" s="1425"/>
      <c r="H533" s="1426"/>
      <c r="I533" s="1426"/>
      <c r="J533" s="1427"/>
    </row>
    <row r="534" spans="1:10" ht="15" customHeight="1">
      <c r="B534" s="45"/>
      <c r="C534" s="1421"/>
      <c r="D534" s="1421"/>
      <c r="E534" s="1421"/>
      <c r="F534" s="46"/>
      <c r="G534" s="1425"/>
      <c r="H534" s="1426"/>
      <c r="I534" s="1426"/>
      <c r="J534" s="1427"/>
    </row>
    <row r="535" spans="1:10" ht="15" customHeight="1">
      <c r="B535" s="45"/>
      <c r="C535" s="1421"/>
      <c r="D535" s="1421"/>
      <c r="E535" s="1421"/>
      <c r="F535" s="46"/>
      <c r="G535" s="1425"/>
      <c r="H535" s="1426"/>
      <c r="I535" s="1426"/>
      <c r="J535" s="1427"/>
    </row>
    <row r="536" spans="1:10" ht="15" customHeight="1">
      <c r="B536" s="45"/>
      <c r="C536" s="1421"/>
      <c r="D536" s="1421"/>
      <c r="E536" s="1421"/>
      <c r="F536" s="46"/>
      <c r="G536" s="1425"/>
      <c r="H536" s="1426"/>
      <c r="I536" s="1426"/>
      <c r="J536" s="1427"/>
    </row>
    <row r="537" spans="1:10" ht="15" customHeight="1">
      <c r="B537" s="45"/>
      <c r="C537" s="1421"/>
      <c r="D537" s="1421"/>
      <c r="E537" s="1421"/>
      <c r="F537" s="46"/>
      <c r="G537" s="1425"/>
      <c r="H537" s="1426"/>
      <c r="I537" s="1426"/>
      <c r="J537" s="1427"/>
    </row>
    <row r="538" spans="1:10" ht="15" customHeight="1">
      <c r="B538" s="45"/>
      <c r="C538" s="1421"/>
      <c r="D538" s="1421"/>
      <c r="E538" s="1421"/>
      <c r="F538" s="46"/>
      <c r="G538" s="1425"/>
      <c r="H538" s="1426"/>
      <c r="I538" s="1426"/>
      <c r="J538" s="1427"/>
    </row>
    <row r="539" spans="1:10" ht="15" customHeight="1">
      <c r="B539" s="45"/>
      <c r="C539" s="1421"/>
      <c r="D539" s="1421"/>
      <c r="E539" s="1421"/>
      <c r="F539" s="46"/>
      <c r="G539" s="1425"/>
      <c r="H539" s="1426"/>
      <c r="I539" s="1426"/>
      <c r="J539" s="1427"/>
    </row>
    <row r="540" spans="1:10" ht="15" customHeight="1">
      <c r="B540" s="45"/>
      <c r="C540" s="1421"/>
      <c r="D540" s="1421"/>
      <c r="E540" s="1421"/>
      <c r="F540" s="46"/>
      <c r="G540" s="1425"/>
      <c r="H540" s="1426"/>
      <c r="I540" s="1426"/>
      <c r="J540" s="1427"/>
    </row>
    <row r="541" spans="1:10" ht="15" customHeight="1">
      <c r="B541" s="45"/>
      <c r="C541" s="1421"/>
      <c r="D541" s="1421"/>
      <c r="E541" s="1421"/>
      <c r="F541" s="46"/>
      <c r="G541" s="1425"/>
      <c r="H541" s="1426"/>
      <c r="I541" s="1426"/>
      <c r="J541" s="1427"/>
    </row>
    <row r="542" spans="1:10" ht="15" customHeight="1">
      <c r="B542" s="45"/>
      <c r="C542" s="1421"/>
      <c r="D542" s="1421"/>
      <c r="E542" s="1421"/>
      <c r="F542" s="46"/>
      <c r="G542" s="1425"/>
      <c r="H542" s="1426"/>
      <c r="I542" s="1426"/>
      <c r="J542" s="1427"/>
    </row>
    <row r="543" spans="1:10" ht="15" customHeight="1">
      <c r="B543" s="45"/>
      <c r="C543" s="1421"/>
      <c r="D543" s="1421"/>
      <c r="E543" s="1421"/>
      <c r="F543" s="46"/>
      <c r="G543" s="1425"/>
      <c r="H543" s="1426"/>
      <c r="I543" s="1426"/>
      <c r="J543" s="1427"/>
    </row>
    <row r="544" spans="1:10" ht="15" customHeight="1">
      <c r="B544" s="47"/>
      <c r="C544" s="48"/>
      <c r="D544" s="48"/>
      <c r="E544" s="48"/>
      <c r="F544" s="48"/>
      <c r="G544" s="1428"/>
      <c r="H544" s="1429"/>
      <c r="I544" s="1429"/>
      <c r="J544" s="1430"/>
    </row>
    <row r="546" spans="1:10" ht="15" customHeight="1">
      <c r="B546" s="1434" t="s">
        <v>387</v>
      </c>
      <c r="C546" s="1435"/>
      <c r="D546" s="524" t="s">
        <v>385</v>
      </c>
      <c r="E546" s="1134" t="s">
        <v>386</v>
      </c>
      <c r="F546" s="1135"/>
      <c r="G546" s="1134" t="s">
        <v>452</v>
      </c>
      <c r="H546" s="1135"/>
      <c r="I546" s="1135"/>
      <c r="J546" s="1136"/>
    </row>
    <row r="547" spans="1:10" ht="15" customHeight="1">
      <c r="A547" s="10">
        <f>A529+1</f>
        <v>31</v>
      </c>
      <c r="B547" s="1436"/>
      <c r="C547" s="1437"/>
      <c r="D547" s="524" t="str">
        <f>IFERROR(VLOOKUP(A547,特記事項B,2,FALSE)&amp;VLOOKUP(A547,特記事項B,3,FALSE),"")</f>
        <v/>
      </c>
      <c r="E547" s="1134" t="str">
        <f>IFERROR(VLOOKUP(A547,特記事項B,4,FALSE),"")</f>
        <v/>
      </c>
      <c r="F547" s="1135"/>
      <c r="G547" s="525" t="str">
        <f>IFERROR(IF(OR(VLOOKUP(A547,特記事項B,4,FALSE)="",VLOOKUP(A547,特記事項B,9,FALSE)="☑"),"☐","☑"),"☐")</f>
        <v>☐</v>
      </c>
      <c r="H547" s="386" t="s">
        <v>450</v>
      </c>
      <c r="I547" s="578" t="str">
        <f>IFERROR(IF(OR(VLOOKUP(A547,特記事項B,9,FALSE)="☑",VLOOKUP(A547,特記事項B,3,FALSE)=""),"☑","☐"),"☐")</f>
        <v>☐</v>
      </c>
      <c r="J547" s="386" t="s">
        <v>360</v>
      </c>
    </row>
    <row r="548" spans="1:10" ht="15" customHeight="1">
      <c r="B548" s="43"/>
      <c r="C548" s="44"/>
      <c r="D548" s="44"/>
      <c r="E548" s="44"/>
      <c r="F548" s="44"/>
      <c r="G548" s="1431" t="s">
        <v>388</v>
      </c>
      <c r="H548" s="1432"/>
      <c r="I548" s="1432"/>
      <c r="J548" s="1433"/>
    </row>
    <row r="549" spans="1:10" ht="15" customHeight="1">
      <c r="B549" s="45"/>
      <c r="C549" s="1421" t="s">
        <v>744</v>
      </c>
      <c r="D549" s="1421"/>
      <c r="E549" s="1421"/>
      <c r="F549" s="46"/>
      <c r="G549" s="1422"/>
      <c r="H549" s="1423"/>
      <c r="I549" s="1423"/>
      <c r="J549" s="1424"/>
    </row>
    <row r="550" spans="1:10" ht="15" customHeight="1">
      <c r="B550" s="45"/>
      <c r="C550" s="1421"/>
      <c r="D550" s="1421"/>
      <c r="E550" s="1421"/>
      <c r="F550" s="46"/>
      <c r="G550" s="1425" t="str">
        <f>IFERROR(VLOOKUP(A547,特記事項B,5,FALSE),"")</f>
        <v/>
      </c>
      <c r="H550" s="1426"/>
      <c r="I550" s="1426"/>
      <c r="J550" s="1427"/>
    </row>
    <row r="551" spans="1:10" ht="15" customHeight="1">
      <c r="B551" s="45"/>
      <c r="C551" s="1421"/>
      <c r="D551" s="1421"/>
      <c r="E551" s="1421"/>
      <c r="F551" s="46"/>
      <c r="G551" s="1425"/>
      <c r="H551" s="1426"/>
      <c r="I551" s="1426"/>
      <c r="J551" s="1427"/>
    </row>
    <row r="552" spans="1:10" ht="15" customHeight="1">
      <c r="B552" s="45"/>
      <c r="C552" s="1421"/>
      <c r="D552" s="1421"/>
      <c r="E552" s="1421"/>
      <c r="F552" s="46"/>
      <c r="G552" s="1425"/>
      <c r="H552" s="1426"/>
      <c r="I552" s="1426"/>
      <c r="J552" s="1427"/>
    </row>
    <row r="553" spans="1:10" ht="15" customHeight="1">
      <c r="B553" s="45"/>
      <c r="C553" s="1421"/>
      <c r="D553" s="1421"/>
      <c r="E553" s="1421"/>
      <c r="F553" s="46"/>
      <c r="G553" s="1425"/>
      <c r="H553" s="1426"/>
      <c r="I553" s="1426"/>
      <c r="J553" s="1427"/>
    </row>
    <row r="554" spans="1:10" ht="15" customHeight="1">
      <c r="B554" s="45"/>
      <c r="C554" s="1421"/>
      <c r="D554" s="1421"/>
      <c r="E554" s="1421"/>
      <c r="F554" s="46"/>
      <c r="G554" s="1425"/>
      <c r="H554" s="1426"/>
      <c r="I554" s="1426"/>
      <c r="J554" s="1427"/>
    </row>
    <row r="555" spans="1:10" ht="15" customHeight="1">
      <c r="B555" s="45"/>
      <c r="C555" s="1421"/>
      <c r="D555" s="1421"/>
      <c r="E555" s="1421"/>
      <c r="F555" s="46"/>
      <c r="G555" s="1425"/>
      <c r="H555" s="1426"/>
      <c r="I555" s="1426"/>
      <c r="J555" s="1427"/>
    </row>
    <row r="556" spans="1:10" ht="15" customHeight="1">
      <c r="B556" s="45"/>
      <c r="C556" s="1421"/>
      <c r="D556" s="1421"/>
      <c r="E556" s="1421"/>
      <c r="F556" s="46"/>
      <c r="G556" s="1425"/>
      <c r="H556" s="1426"/>
      <c r="I556" s="1426"/>
      <c r="J556" s="1427"/>
    </row>
    <row r="557" spans="1:10" ht="15" customHeight="1">
      <c r="B557" s="45"/>
      <c r="C557" s="1421"/>
      <c r="D557" s="1421"/>
      <c r="E557" s="1421"/>
      <c r="F557" s="46"/>
      <c r="G557" s="1425"/>
      <c r="H557" s="1426"/>
      <c r="I557" s="1426"/>
      <c r="J557" s="1427"/>
    </row>
    <row r="558" spans="1:10" ht="15" customHeight="1">
      <c r="B558" s="45"/>
      <c r="C558" s="1421"/>
      <c r="D558" s="1421"/>
      <c r="E558" s="1421"/>
      <c r="F558" s="46"/>
      <c r="G558" s="1425"/>
      <c r="H558" s="1426"/>
      <c r="I558" s="1426"/>
      <c r="J558" s="1427"/>
    </row>
    <row r="559" spans="1:10" ht="15" customHeight="1">
      <c r="B559" s="45"/>
      <c r="C559" s="1421"/>
      <c r="D559" s="1421"/>
      <c r="E559" s="1421"/>
      <c r="F559" s="46"/>
      <c r="G559" s="1425"/>
      <c r="H559" s="1426"/>
      <c r="I559" s="1426"/>
      <c r="J559" s="1427"/>
    </row>
    <row r="560" spans="1:10" ht="15" customHeight="1">
      <c r="B560" s="45"/>
      <c r="C560" s="1421"/>
      <c r="D560" s="1421"/>
      <c r="E560" s="1421"/>
      <c r="F560" s="46"/>
      <c r="G560" s="1425"/>
      <c r="H560" s="1426"/>
      <c r="I560" s="1426"/>
      <c r="J560" s="1427"/>
    </row>
    <row r="561" spans="1:10" ht="15" customHeight="1">
      <c r="B561" s="45"/>
      <c r="C561" s="1421"/>
      <c r="D561" s="1421"/>
      <c r="E561" s="1421"/>
      <c r="F561" s="46"/>
      <c r="G561" s="1425"/>
      <c r="H561" s="1426"/>
      <c r="I561" s="1426"/>
      <c r="J561" s="1427"/>
    </row>
    <row r="562" spans="1:10" ht="15" customHeight="1">
      <c r="B562" s="47"/>
      <c r="C562" s="48"/>
      <c r="D562" s="48"/>
      <c r="E562" s="48"/>
      <c r="F562" s="48"/>
      <c r="G562" s="1428"/>
      <c r="H562" s="1429"/>
      <c r="I562" s="1429"/>
      <c r="J562" s="1430"/>
    </row>
    <row r="564" spans="1:10" ht="15" customHeight="1">
      <c r="B564" s="1434" t="s">
        <v>387</v>
      </c>
      <c r="C564" s="1435"/>
      <c r="D564" s="524" t="s">
        <v>385</v>
      </c>
      <c r="E564" s="1134" t="s">
        <v>386</v>
      </c>
      <c r="F564" s="1135"/>
      <c r="G564" s="1134" t="s">
        <v>452</v>
      </c>
      <c r="H564" s="1135"/>
      <c r="I564" s="1135"/>
      <c r="J564" s="1136"/>
    </row>
    <row r="565" spans="1:10" ht="15" customHeight="1">
      <c r="A565" s="10">
        <f>A547+1</f>
        <v>32</v>
      </c>
      <c r="B565" s="1436"/>
      <c r="C565" s="1437"/>
      <c r="D565" s="524" t="str">
        <f>IFERROR(VLOOKUP(A565,特記事項B,2,FALSE)&amp;VLOOKUP(A565,特記事項B,3,FALSE),"")</f>
        <v/>
      </c>
      <c r="E565" s="1134" t="str">
        <f>IFERROR(VLOOKUP(A565,特記事項B,4,FALSE),"")</f>
        <v/>
      </c>
      <c r="F565" s="1135"/>
      <c r="G565" s="525" t="str">
        <f>IFERROR(IF(OR(VLOOKUP(A565,特記事項B,4,FALSE)="",VLOOKUP(A565,特記事項B,9,FALSE)="☑"),"☐","☑"),"☐")</f>
        <v>☐</v>
      </c>
      <c r="H565" s="386" t="s">
        <v>450</v>
      </c>
      <c r="I565" s="578" t="str">
        <f>IFERROR(IF(OR(VLOOKUP(A565,特記事項B,9,FALSE)="☑",VLOOKUP(A565,特記事項B,3,FALSE)=""),"☑","☐"),"☐")</f>
        <v>☐</v>
      </c>
      <c r="J565" s="386" t="s">
        <v>360</v>
      </c>
    </row>
    <row r="566" spans="1:10" ht="15" customHeight="1">
      <c r="B566" s="43"/>
      <c r="C566" s="44"/>
      <c r="D566" s="44"/>
      <c r="E566" s="44"/>
      <c r="F566" s="44"/>
      <c r="G566" s="1431" t="s">
        <v>388</v>
      </c>
      <c r="H566" s="1432"/>
      <c r="I566" s="1432"/>
      <c r="J566" s="1433"/>
    </row>
    <row r="567" spans="1:10" ht="15" customHeight="1">
      <c r="B567" s="45"/>
      <c r="C567" s="1421" t="s">
        <v>744</v>
      </c>
      <c r="D567" s="1421"/>
      <c r="E567" s="1421"/>
      <c r="F567" s="46"/>
      <c r="G567" s="1422"/>
      <c r="H567" s="1423"/>
      <c r="I567" s="1423"/>
      <c r="J567" s="1424"/>
    </row>
    <row r="568" spans="1:10" ht="15" customHeight="1">
      <c r="B568" s="45"/>
      <c r="C568" s="1421"/>
      <c r="D568" s="1421"/>
      <c r="E568" s="1421"/>
      <c r="F568" s="46"/>
      <c r="G568" s="1425" t="str">
        <f>IFERROR(VLOOKUP(A565,特記事項B,5,FALSE),"")</f>
        <v/>
      </c>
      <c r="H568" s="1426"/>
      <c r="I568" s="1426"/>
      <c r="J568" s="1427"/>
    </row>
    <row r="569" spans="1:10" ht="15" customHeight="1">
      <c r="B569" s="45"/>
      <c r="C569" s="1421"/>
      <c r="D569" s="1421"/>
      <c r="E569" s="1421"/>
      <c r="F569" s="46"/>
      <c r="G569" s="1425"/>
      <c r="H569" s="1426"/>
      <c r="I569" s="1426"/>
      <c r="J569" s="1427"/>
    </row>
    <row r="570" spans="1:10" ht="15" customHeight="1">
      <c r="B570" s="45"/>
      <c r="C570" s="1421"/>
      <c r="D570" s="1421"/>
      <c r="E570" s="1421"/>
      <c r="F570" s="46"/>
      <c r="G570" s="1425"/>
      <c r="H570" s="1426"/>
      <c r="I570" s="1426"/>
      <c r="J570" s="1427"/>
    </row>
    <row r="571" spans="1:10" ht="15" customHeight="1">
      <c r="B571" s="45"/>
      <c r="C571" s="1421"/>
      <c r="D571" s="1421"/>
      <c r="E571" s="1421"/>
      <c r="F571" s="46"/>
      <c r="G571" s="1425"/>
      <c r="H571" s="1426"/>
      <c r="I571" s="1426"/>
      <c r="J571" s="1427"/>
    </row>
    <row r="572" spans="1:10" ht="15" customHeight="1">
      <c r="B572" s="45"/>
      <c r="C572" s="1421"/>
      <c r="D572" s="1421"/>
      <c r="E572" s="1421"/>
      <c r="F572" s="46"/>
      <c r="G572" s="1425"/>
      <c r="H572" s="1426"/>
      <c r="I572" s="1426"/>
      <c r="J572" s="1427"/>
    </row>
    <row r="573" spans="1:10" ht="15" customHeight="1">
      <c r="B573" s="45"/>
      <c r="C573" s="1421"/>
      <c r="D573" s="1421"/>
      <c r="E573" s="1421"/>
      <c r="F573" s="46"/>
      <c r="G573" s="1425"/>
      <c r="H573" s="1426"/>
      <c r="I573" s="1426"/>
      <c r="J573" s="1427"/>
    </row>
    <row r="574" spans="1:10" ht="15" customHeight="1">
      <c r="B574" s="45"/>
      <c r="C574" s="1421"/>
      <c r="D574" s="1421"/>
      <c r="E574" s="1421"/>
      <c r="F574" s="46"/>
      <c r="G574" s="1425"/>
      <c r="H574" s="1426"/>
      <c r="I574" s="1426"/>
      <c r="J574" s="1427"/>
    </row>
    <row r="575" spans="1:10" ht="15" customHeight="1">
      <c r="B575" s="45"/>
      <c r="C575" s="1421"/>
      <c r="D575" s="1421"/>
      <c r="E575" s="1421"/>
      <c r="F575" s="46"/>
      <c r="G575" s="1425"/>
      <c r="H575" s="1426"/>
      <c r="I575" s="1426"/>
      <c r="J575" s="1427"/>
    </row>
    <row r="576" spans="1:10" ht="15" customHeight="1">
      <c r="B576" s="45"/>
      <c r="C576" s="1421"/>
      <c r="D576" s="1421"/>
      <c r="E576" s="1421"/>
      <c r="F576" s="46"/>
      <c r="G576" s="1425"/>
      <c r="H576" s="1426"/>
      <c r="I576" s="1426"/>
      <c r="J576" s="1427"/>
    </row>
    <row r="577" spans="1:10" ht="15" customHeight="1">
      <c r="B577" s="45"/>
      <c r="C577" s="1421"/>
      <c r="D577" s="1421"/>
      <c r="E577" s="1421"/>
      <c r="F577" s="46"/>
      <c r="G577" s="1425"/>
      <c r="H577" s="1426"/>
      <c r="I577" s="1426"/>
      <c r="J577" s="1427"/>
    </row>
    <row r="578" spans="1:10" ht="15" customHeight="1">
      <c r="B578" s="45"/>
      <c r="C578" s="1421"/>
      <c r="D578" s="1421"/>
      <c r="E578" s="1421"/>
      <c r="F578" s="46"/>
      <c r="G578" s="1425"/>
      <c r="H578" s="1426"/>
      <c r="I578" s="1426"/>
      <c r="J578" s="1427"/>
    </row>
    <row r="579" spans="1:10" ht="15" customHeight="1">
      <c r="B579" s="45"/>
      <c r="C579" s="1421"/>
      <c r="D579" s="1421"/>
      <c r="E579" s="1421"/>
      <c r="F579" s="46"/>
      <c r="G579" s="1425"/>
      <c r="H579" s="1426"/>
      <c r="I579" s="1426"/>
      <c r="J579" s="1427"/>
    </row>
    <row r="580" spans="1:10" ht="15" customHeight="1">
      <c r="B580" s="47"/>
      <c r="C580" s="48"/>
      <c r="D580" s="48"/>
      <c r="E580" s="48"/>
      <c r="F580" s="48"/>
      <c r="G580" s="1428"/>
      <c r="H580" s="1429"/>
      <c r="I580" s="1429"/>
      <c r="J580" s="1430"/>
    </row>
    <row r="582" spans="1:10" ht="15" customHeight="1">
      <c r="B582" s="1434" t="s">
        <v>387</v>
      </c>
      <c r="C582" s="1435"/>
      <c r="D582" s="524" t="s">
        <v>385</v>
      </c>
      <c r="E582" s="1134" t="s">
        <v>386</v>
      </c>
      <c r="F582" s="1135"/>
      <c r="G582" s="1134" t="s">
        <v>452</v>
      </c>
      <c r="H582" s="1135"/>
      <c r="I582" s="1135"/>
      <c r="J582" s="1136"/>
    </row>
    <row r="583" spans="1:10" ht="15" customHeight="1">
      <c r="A583" s="10">
        <f>A565+1</f>
        <v>33</v>
      </c>
      <c r="B583" s="1436"/>
      <c r="C583" s="1437"/>
      <c r="D583" s="524" t="str">
        <f>IFERROR(VLOOKUP(A583,特記事項B,2,FALSE)&amp;VLOOKUP(A583,特記事項B,3,FALSE),"")</f>
        <v/>
      </c>
      <c r="E583" s="1134" t="str">
        <f>IFERROR(VLOOKUP(A583,特記事項B,4,FALSE),"")</f>
        <v/>
      </c>
      <c r="F583" s="1135"/>
      <c r="G583" s="525" t="str">
        <f>IFERROR(IF(OR(VLOOKUP(A583,特記事項B,4,FALSE)="",VLOOKUP(A583,特記事項B,9,FALSE)="☑"),"☐","☑"),"☐")</f>
        <v>☐</v>
      </c>
      <c r="H583" s="386" t="s">
        <v>450</v>
      </c>
      <c r="I583" s="578" t="str">
        <f>IFERROR(IF(OR(VLOOKUP(A583,特記事項B,9,FALSE)="☑",VLOOKUP(A583,特記事項B,3,FALSE)=""),"☑","☐"),"☐")</f>
        <v>☐</v>
      </c>
      <c r="J583" s="386" t="s">
        <v>360</v>
      </c>
    </row>
    <row r="584" spans="1:10" ht="15" customHeight="1">
      <c r="B584" s="43"/>
      <c r="C584" s="44"/>
      <c r="D584" s="44"/>
      <c r="E584" s="44"/>
      <c r="F584" s="44"/>
      <c r="G584" s="1431" t="s">
        <v>388</v>
      </c>
      <c r="H584" s="1432"/>
      <c r="I584" s="1432"/>
      <c r="J584" s="1433"/>
    </row>
    <row r="585" spans="1:10" ht="15" customHeight="1">
      <c r="B585" s="45"/>
      <c r="C585" s="1421" t="s">
        <v>744</v>
      </c>
      <c r="D585" s="1421"/>
      <c r="E585" s="1421"/>
      <c r="F585" s="46"/>
      <c r="G585" s="1422"/>
      <c r="H585" s="1423"/>
      <c r="I585" s="1423"/>
      <c r="J585" s="1424"/>
    </row>
    <row r="586" spans="1:10" ht="15" customHeight="1">
      <c r="B586" s="45"/>
      <c r="C586" s="1421"/>
      <c r="D586" s="1421"/>
      <c r="E586" s="1421"/>
      <c r="F586" s="46"/>
      <c r="G586" s="1425" t="str">
        <f>IFERROR(VLOOKUP(A583,特記事項B,5,FALSE),"")</f>
        <v/>
      </c>
      <c r="H586" s="1426"/>
      <c r="I586" s="1426"/>
      <c r="J586" s="1427"/>
    </row>
    <row r="587" spans="1:10" ht="15" customHeight="1">
      <c r="B587" s="45"/>
      <c r="C587" s="1421"/>
      <c r="D587" s="1421"/>
      <c r="E587" s="1421"/>
      <c r="F587" s="46"/>
      <c r="G587" s="1425"/>
      <c r="H587" s="1426"/>
      <c r="I587" s="1426"/>
      <c r="J587" s="1427"/>
    </row>
    <row r="588" spans="1:10" ht="15" customHeight="1">
      <c r="B588" s="45"/>
      <c r="C588" s="1421"/>
      <c r="D588" s="1421"/>
      <c r="E588" s="1421"/>
      <c r="F588" s="46"/>
      <c r="G588" s="1425"/>
      <c r="H588" s="1426"/>
      <c r="I588" s="1426"/>
      <c r="J588" s="1427"/>
    </row>
    <row r="589" spans="1:10" ht="15" customHeight="1">
      <c r="B589" s="45"/>
      <c r="C589" s="1421"/>
      <c r="D589" s="1421"/>
      <c r="E589" s="1421"/>
      <c r="F589" s="46"/>
      <c r="G589" s="1425"/>
      <c r="H589" s="1426"/>
      <c r="I589" s="1426"/>
      <c r="J589" s="1427"/>
    </row>
    <row r="590" spans="1:10" ht="15" customHeight="1">
      <c r="B590" s="45"/>
      <c r="C590" s="1421"/>
      <c r="D590" s="1421"/>
      <c r="E590" s="1421"/>
      <c r="F590" s="46"/>
      <c r="G590" s="1425"/>
      <c r="H590" s="1426"/>
      <c r="I590" s="1426"/>
      <c r="J590" s="1427"/>
    </row>
    <row r="591" spans="1:10" ht="15" customHeight="1">
      <c r="B591" s="45"/>
      <c r="C591" s="1421"/>
      <c r="D591" s="1421"/>
      <c r="E591" s="1421"/>
      <c r="F591" s="46"/>
      <c r="G591" s="1425"/>
      <c r="H591" s="1426"/>
      <c r="I591" s="1426"/>
      <c r="J591" s="1427"/>
    </row>
    <row r="592" spans="1:10" ht="15" customHeight="1">
      <c r="B592" s="45"/>
      <c r="C592" s="1421"/>
      <c r="D592" s="1421"/>
      <c r="E592" s="1421"/>
      <c r="F592" s="46"/>
      <c r="G592" s="1425"/>
      <c r="H592" s="1426"/>
      <c r="I592" s="1426"/>
      <c r="J592" s="1427"/>
    </row>
    <row r="593" spans="1:10" ht="15" customHeight="1">
      <c r="B593" s="45"/>
      <c r="C593" s="1421"/>
      <c r="D593" s="1421"/>
      <c r="E593" s="1421"/>
      <c r="F593" s="46"/>
      <c r="G593" s="1425"/>
      <c r="H593" s="1426"/>
      <c r="I593" s="1426"/>
      <c r="J593" s="1427"/>
    </row>
    <row r="594" spans="1:10" ht="15" customHeight="1">
      <c r="B594" s="45"/>
      <c r="C594" s="1421"/>
      <c r="D594" s="1421"/>
      <c r="E594" s="1421"/>
      <c r="F594" s="46"/>
      <c r="G594" s="1425"/>
      <c r="H594" s="1426"/>
      <c r="I594" s="1426"/>
      <c r="J594" s="1427"/>
    </row>
    <row r="595" spans="1:10" ht="15" customHeight="1">
      <c r="B595" s="45"/>
      <c r="C595" s="1421"/>
      <c r="D595" s="1421"/>
      <c r="E595" s="1421"/>
      <c r="F595" s="46"/>
      <c r="G595" s="1425"/>
      <c r="H595" s="1426"/>
      <c r="I595" s="1426"/>
      <c r="J595" s="1427"/>
    </row>
    <row r="596" spans="1:10" ht="15" customHeight="1">
      <c r="B596" s="45"/>
      <c r="C596" s="1421"/>
      <c r="D596" s="1421"/>
      <c r="E596" s="1421"/>
      <c r="F596" s="46"/>
      <c r="G596" s="1425"/>
      <c r="H596" s="1426"/>
      <c r="I596" s="1426"/>
      <c r="J596" s="1427"/>
    </row>
    <row r="597" spans="1:10" ht="15" customHeight="1">
      <c r="B597" s="45"/>
      <c r="C597" s="1421"/>
      <c r="D597" s="1421"/>
      <c r="E597" s="1421"/>
      <c r="F597" s="46"/>
      <c r="G597" s="1425"/>
      <c r="H597" s="1426"/>
      <c r="I597" s="1426"/>
      <c r="J597" s="1427"/>
    </row>
    <row r="598" spans="1:10" ht="15" customHeight="1">
      <c r="B598" s="47"/>
      <c r="C598" s="48"/>
      <c r="D598" s="48"/>
      <c r="E598" s="48"/>
      <c r="F598" s="48"/>
      <c r="G598" s="1428"/>
      <c r="H598" s="1429"/>
      <c r="I598" s="1429"/>
      <c r="J598" s="1430"/>
    </row>
    <row r="600" spans="1:10" ht="15" customHeight="1">
      <c r="B600" s="1434" t="s">
        <v>387</v>
      </c>
      <c r="C600" s="1435"/>
      <c r="D600" s="524" t="s">
        <v>385</v>
      </c>
      <c r="E600" s="1134" t="s">
        <v>386</v>
      </c>
      <c r="F600" s="1135"/>
      <c r="G600" s="1134" t="s">
        <v>452</v>
      </c>
      <c r="H600" s="1135"/>
      <c r="I600" s="1135"/>
      <c r="J600" s="1136"/>
    </row>
    <row r="601" spans="1:10" ht="15" customHeight="1">
      <c r="A601" s="10">
        <f>A583+1</f>
        <v>34</v>
      </c>
      <c r="B601" s="1436"/>
      <c r="C601" s="1437"/>
      <c r="D601" s="524" t="str">
        <f>IFERROR(VLOOKUP(A601,特記事項B,2,FALSE)&amp;VLOOKUP(A601,特記事項B,3,FALSE),"")</f>
        <v/>
      </c>
      <c r="E601" s="1134" t="str">
        <f>IFERROR(VLOOKUP(A601,特記事項B,4,FALSE),"")</f>
        <v/>
      </c>
      <c r="F601" s="1135"/>
      <c r="G601" s="525" t="str">
        <f>IFERROR(IF(OR(VLOOKUP(A601,特記事項B,4,FALSE)="",VLOOKUP(A601,特記事項B,9,FALSE)="☑"),"☐","☑"),"☐")</f>
        <v>☐</v>
      </c>
      <c r="H601" s="386" t="s">
        <v>450</v>
      </c>
      <c r="I601" s="578" t="str">
        <f>IFERROR(IF(OR(VLOOKUP(A601,特記事項B,9,FALSE)="☑",VLOOKUP(A601,特記事項B,3,FALSE)=""),"☑","☐"),"☐")</f>
        <v>☐</v>
      </c>
      <c r="J601" s="386" t="s">
        <v>360</v>
      </c>
    </row>
    <row r="602" spans="1:10" ht="15" customHeight="1">
      <c r="B602" s="43"/>
      <c r="C602" s="44"/>
      <c r="D602" s="44"/>
      <c r="E602" s="44"/>
      <c r="F602" s="44"/>
      <c r="G602" s="1431" t="s">
        <v>388</v>
      </c>
      <c r="H602" s="1432"/>
      <c r="I602" s="1432"/>
      <c r="J602" s="1433"/>
    </row>
    <row r="603" spans="1:10" ht="15" customHeight="1">
      <c r="B603" s="45"/>
      <c r="C603" s="1421" t="s">
        <v>744</v>
      </c>
      <c r="D603" s="1421"/>
      <c r="E603" s="1421"/>
      <c r="F603" s="46"/>
      <c r="G603" s="1422"/>
      <c r="H603" s="1423"/>
      <c r="I603" s="1423"/>
      <c r="J603" s="1424"/>
    </row>
    <row r="604" spans="1:10" ht="15" customHeight="1">
      <c r="B604" s="45"/>
      <c r="C604" s="1421"/>
      <c r="D604" s="1421"/>
      <c r="E604" s="1421"/>
      <c r="F604" s="46"/>
      <c r="G604" s="1425" t="str">
        <f>IFERROR(VLOOKUP(A601,特記事項B,5,FALSE),"")</f>
        <v/>
      </c>
      <c r="H604" s="1426"/>
      <c r="I604" s="1426"/>
      <c r="J604" s="1427"/>
    </row>
    <row r="605" spans="1:10" ht="15" customHeight="1">
      <c r="B605" s="45"/>
      <c r="C605" s="1421"/>
      <c r="D605" s="1421"/>
      <c r="E605" s="1421"/>
      <c r="F605" s="46"/>
      <c r="G605" s="1425"/>
      <c r="H605" s="1426"/>
      <c r="I605" s="1426"/>
      <c r="J605" s="1427"/>
    </row>
    <row r="606" spans="1:10" ht="15" customHeight="1">
      <c r="B606" s="45"/>
      <c r="C606" s="1421"/>
      <c r="D606" s="1421"/>
      <c r="E606" s="1421"/>
      <c r="F606" s="46"/>
      <c r="G606" s="1425"/>
      <c r="H606" s="1426"/>
      <c r="I606" s="1426"/>
      <c r="J606" s="1427"/>
    </row>
    <row r="607" spans="1:10" ht="15" customHeight="1">
      <c r="B607" s="45"/>
      <c r="C607" s="1421"/>
      <c r="D607" s="1421"/>
      <c r="E607" s="1421"/>
      <c r="F607" s="46"/>
      <c r="G607" s="1425"/>
      <c r="H607" s="1426"/>
      <c r="I607" s="1426"/>
      <c r="J607" s="1427"/>
    </row>
    <row r="608" spans="1:10" ht="15" customHeight="1">
      <c r="B608" s="45"/>
      <c r="C608" s="1421"/>
      <c r="D608" s="1421"/>
      <c r="E608" s="1421"/>
      <c r="F608" s="46"/>
      <c r="G608" s="1425"/>
      <c r="H608" s="1426"/>
      <c r="I608" s="1426"/>
      <c r="J608" s="1427"/>
    </row>
    <row r="609" spans="1:10" ht="15" customHeight="1">
      <c r="B609" s="45"/>
      <c r="C609" s="1421"/>
      <c r="D609" s="1421"/>
      <c r="E609" s="1421"/>
      <c r="F609" s="46"/>
      <c r="G609" s="1425"/>
      <c r="H609" s="1426"/>
      <c r="I609" s="1426"/>
      <c r="J609" s="1427"/>
    </row>
    <row r="610" spans="1:10" ht="15" customHeight="1">
      <c r="B610" s="45"/>
      <c r="C610" s="1421"/>
      <c r="D610" s="1421"/>
      <c r="E610" s="1421"/>
      <c r="F610" s="46"/>
      <c r="G610" s="1425"/>
      <c r="H610" s="1426"/>
      <c r="I610" s="1426"/>
      <c r="J610" s="1427"/>
    </row>
    <row r="611" spans="1:10" ht="15" customHeight="1">
      <c r="B611" s="45"/>
      <c r="C611" s="1421"/>
      <c r="D611" s="1421"/>
      <c r="E611" s="1421"/>
      <c r="F611" s="46"/>
      <c r="G611" s="1425"/>
      <c r="H611" s="1426"/>
      <c r="I611" s="1426"/>
      <c r="J611" s="1427"/>
    </row>
    <row r="612" spans="1:10" ht="15" customHeight="1">
      <c r="B612" s="45"/>
      <c r="C612" s="1421"/>
      <c r="D612" s="1421"/>
      <c r="E612" s="1421"/>
      <c r="F612" s="46"/>
      <c r="G612" s="1425"/>
      <c r="H612" s="1426"/>
      <c r="I612" s="1426"/>
      <c r="J612" s="1427"/>
    </row>
    <row r="613" spans="1:10" ht="15" customHeight="1">
      <c r="B613" s="45"/>
      <c r="C613" s="1421"/>
      <c r="D613" s="1421"/>
      <c r="E613" s="1421"/>
      <c r="F613" s="46"/>
      <c r="G613" s="1425"/>
      <c r="H613" s="1426"/>
      <c r="I613" s="1426"/>
      <c r="J613" s="1427"/>
    </row>
    <row r="614" spans="1:10" ht="15" customHeight="1">
      <c r="B614" s="45"/>
      <c r="C614" s="1421"/>
      <c r="D614" s="1421"/>
      <c r="E614" s="1421"/>
      <c r="F614" s="46"/>
      <c r="G614" s="1425"/>
      <c r="H614" s="1426"/>
      <c r="I614" s="1426"/>
      <c r="J614" s="1427"/>
    </row>
    <row r="615" spans="1:10" ht="15" customHeight="1">
      <c r="B615" s="45"/>
      <c r="C615" s="1421"/>
      <c r="D615" s="1421"/>
      <c r="E615" s="1421"/>
      <c r="F615" s="46"/>
      <c r="G615" s="1425"/>
      <c r="H615" s="1426"/>
      <c r="I615" s="1426"/>
      <c r="J615" s="1427"/>
    </row>
    <row r="616" spans="1:10" ht="15" customHeight="1">
      <c r="B616" s="47"/>
      <c r="C616" s="48"/>
      <c r="D616" s="48"/>
      <c r="E616" s="48"/>
      <c r="F616" s="48"/>
      <c r="G616" s="1428"/>
      <c r="H616" s="1429"/>
      <c r="I616" s="1429"/>
      <c r="J616" s="1430"/>
    </row>
    <row r="618" spans="1:10" ht="15" customHeight="1">
      <c r="B618" s="1434" t="s">
        <v>387</v>
      </c>
      <c r="C618" s="1435"/>
      <c r="D618" s="524" t="s">
        <v>385</v>
      </c>
      <c r="E618" s="1134" t="s">
        <v>386</v>
      </c>
      <c r="F618" s="1135"/>
      <c r="G618" s="1134" t="s">
        <v>452</v>
      </c>
      <c r="H618" s="1135"/>
      <c r="I618" s="1135"/>
      <c r="J618" s="1136"/>
    </row>
    <row r="619" spans="1:10" ht="15" customHeight="1">
      <c r="A619" s="10">
        <f>A601+1</f>
        <v>35</v>
      </c>
      <c r="B619" s="1436"/>
      <c r="C619" s="1437"/>
      <c r="D619" s="524" t="str">
        <f>IFERROR(VLOOKUP(A619,特記事項B,2,FALSE)&amp;VLOOKUP(A619,特記事項B,3,FALSE),"")</f>
        <v/>
      </c>
      <c r="E619" s="1134" t="str">
        <f>IFERROR(VLOOKUP(A619,特記事項B,4,FALSE),"")</f>
        <v/>
      </c>
      <c r="F619" s="1135"/>
      <c r="G619" s="525" t="str">
        <f>IFERROR(IF(OR(VLOOKUP(A619,特記事項B,4,FALSE)="",VLOOKUP(A619,特記事項B,9,FALSE)="☑"),"☐","☑"),"☐")</f>
        <v>☐</v>
      </c>
      <c r="H619" s="386" t="s">
        <v>450</v>
      </c>
      <c r="I619" s="578" t="str">
        <f>IFERROR(IF(OR(VLOOKUP(A619,特記事項B,9,FALSE)="☑",VLOOKUP(A619,特記事項B,3,FALSE)=""),"☑","☐"),"☐")</f>
        <v>☐</v>
      </c>
      <c r="J619" s="386" t="s">
        <v>360</v>
      </c>
    </row>
    <row r="620" spans="1:10" ht="15" customHeight="1">
      <c r="B620" s="43"/>
      <c r="C620" s="44"/>
      <c r="D620" s="44"/>
      <c r="E620" s="44"/>
      <c r="F620" s="44"/>
      <c r="G620" s="1431" t="s">
        <v>388</v>
      </c>
      <c r="H620" s="1432"/>
      <c r="I620" s="1432"/>
      <c r="J620" s="1433"/>
    </row>
    <row r="621" spans="1:10" ht="15" customHeight="1">
      <c r="B621" s="45"/>
      <c r="C621" s="1421" t="s">
        <v>744</v>
      </c>
      <c r="D621" s="1421"/>
      <c r="E621" s="1421"/>
      <c r="F621" s="46"/>
      <c r="G621" s="1422"/>
      <c r="H621" s="1423"/>
      <c r="I621" s="1423"/>
      <c r="J621" s="1424"/>
    </row>
    <row r="622" spans="1:10" ht="15" customHeight="1">
      <c r="B622" s="45"/>
      <c r="C622" s="1421"/>
      <c r="D622" s="1421"/>
      <c r="E622" s="1421"/>
      <c r="F622" s="46"/>
      <c r="G622" s="1425" t="str">
        <f>IFERROR(VLOOKUP(A619,特記事項B,5,FALSE),"")</f>
        <v/>
      </c>
      <c r="H622" s="1426"/>
      <c r="I622" s="1426"/>
      <c r="J622" s="1427"/>
    </row>
    <row r="623" spans="1:10" ht="15" customHeight="1">
      <c r="B623" s="45"/>
      <c r="C623" s="1421"/>
      <c r="D623" s="1421"/>
      <c r="E623" s="1421"/>
      <c r="F623" s="46"/>
      <c r="G623" s="1425"/>
      <c r="H623" s="1426"/>
      <c r="I623" s="1426"/>
      <c r="J623" s="1427"/>
    </row>
    <row r="624" spans="1:10" ht="15" customHeight="1">
      <c r="B624" s="45"/>
      <c r="C624" s="1421"/>
      <c r="D624" s="1421"/>
      <c r="E624" s="1421"/>
      <c r="F624" s="46"/>
      <c r="G624" s="1425"/>
      <c r="H624" s="1426"/>
      <c r="I624" s="1426"/>
      <c r="J624" s="1427"/>
    </row>
    <row r="625" spans="1:10" ht="15" customHeight="1">
      <c r="B625" s="45"/>
      <c r="C625" s="1421"/>
      <c r="D625" s="1421"/>
      <c r="E625" s="1421"/>
      <c r="F625" s="46"/>
      <c r="G625" s="1425"/>
      <c r="H625" s="1426"/>
      <c r="I625" s="1426"/>
      <c r="J625" s="1427"/>
    </row>
    <row r="626" spans="1:10" ht="15" customHeight="1">
      <c r="B626" s="45"/>
      <c r="C626" s="1421"/>
      <c r="D626" s="1421"/>
      <c r="E626" s="1421"/>
      <c r="F626" s="46"/>
      <c r="G626" s="1425"/>
      <c r="H626" s="1426"/>
      <c r="I626" s="1426"/>
      <c r="J626" s="1427"/>
    </row>
    <row r="627" spans="1:10" ht="15" customHeight="1">
      <c r="B627" s="45"/>
      <c r="C627" s="1421"/>
      <c r="D627" s="1421"/>
      <c r="E627" s="1421"/>
      <c r="F627" s="46"/>
      <c r="G627" s="1425"/>
      <c r="H627" s="1426"/>
      <c r="I627" s="1426"/>
      <c r="J627" s="1427"/>
    </row>
    <row r="628" spans="1:10" ht="15" customHeight="1">
      <c r="B628" s="45"/>
      <c r="C628" s="1421"/>
      <c r="D628" s="1421"/>
      <c r="E628" s="1421"/>
      <c r="F628" s="46"/>
      <c r="G628" s="1425"/>
      <c r="H628" s="1426"/>
      <c r="I628" s="1426"/>
      <c r="J628" s="1427"/>
    </row>
    <row r="629" spans="1:10" ht="15" customHeight="1">
      <c r="B629" s="45"/>
      <c r="C629" s="1421"/>
      <c r="D629" s="1421"/>
      <c r="E629" s="1421"/>
      <c r="F629" s="46"/>
      <c r="G629" s="1425"/>
      <c r="H629" s="1426"/>
      <c r="I629" s="1426"/>
      <c r="J629" s="1427"/>
    </row>
    <row r="630" spans="1:10" ht="15" customHeight="1">
      <c r="B630" s="45"/>
      <c r="C630" s="1421"/>
      <c r="D630" s="1421"/>
      <c r="E630" s="1421"/>
      <c r="F630" s="46"/>
      <c r="G630" s="1425"/>
      <c r="H630" s="1426"/>
      <c r="I630" s="1426"/>
      <c r="J630" s="1427"/>
    </row>
    <row r="631" spans="1:10" ht="15" customHeight="1">
      <c r="B631" s="45"/>
      <c r="C631" s="1421"/>
      <c r="D631" s="1421"/>
      <c r="E631" s="1421"/>
      <c r="F631" s="46"/>
      <c r="G631" s="1425"/>
      <c r="H631" s="1426"/>
      <c r="I631" s="1426"/>
      <c r="J631" s="1427"/>
    </row>
    <row r="632" spans="1:10" ht="15" customHeight="1">
      <c r="B632" s="45"/>
      <c r="C632" s="1421"/>
      <c r="D632" s="1421"/>
      <c r="E632" s="1421"/>
      <c r="F632" s="46"/>
      <c r="G632" s="1425"/>
      <c r="H632" s="1426"/>
      <c r="I632" s="1426"/>
      <c r="J632" s="1427"/>
    </row>
    <row r="633" spans="1:10" ht="15" customHeight="1">
      <c r="B633" s="45"/>
      <c r="C633" s="1421"/>
      <c r="D633" s="1421"/>
      <c r="E633" s="1421"/>
      <c r="F633" s="46"/>
      <c r="G633" s="1425"/>
      <c r="H633" s="1426"/>
      <c r="I633" s="1426"/>
      <c r="J633" s="1427"/>
    </row>
    <row r="634" spans="1:10" ht="15" customHeight="1">
      <c r="B634" s="47"/>
      <c r="C634" s="48"/>
      <c r="D634" s="48"/>
      <c r="E634" s="48"/>
      <c r="F634" s="48"/>
      <c r="G634" s="1428"/>
      <c r="H634" s="1429"/>
      <c r="I634" s="1429"/>
      <c r="J634" s="1430"/>
    </row>
    <row r="636" spans="1:10" ht="15" customHeight="1">
      <c r="B636" s="1434" t="s">
        <v>387</v>
      </c>
      <c r="C636" s="1435"/>
      <c r="D636" s="524" t="s">
        <v>385</v>
      </c>
      <c r="E636" s="1134" t="s">
        <v>386</v>
      </c>
      <c r="F636" s="1135"/>
      <c r="G636" s="1134" t="s">
        <v>452</v>
      </c>
      <c r="H636" s="1135"/>
      <c r="I636" s="1135"/>
      <c r="J636" s="1136"/>
    </row>
    <row r="637" spans="1:10" ht="15" customHeight="1">
      <c r="A637" s="10">
        <f>A619+1</f>
        <v>36</v>
      </c>
      <c r="B637" s="1436"/>
      <c r="C637" s="1437"/>
      <c r="D637" s="524" t="str">
        <f>IFERROR(VLOOKUP(A637,特記事項B,2,FALSE)&amp;VLOOKUP(A637,特記事項B,3,FALSE),"")</f>
        <v/>
      </c>
      <c r="E637" s="1134" t="str">
        <f>IFERROR(VLOOKUP(A637,特記事項B,4,FALSE),"")</f>
        <v/>
      </c>
      <c r="F637" s="1135"/>
      <c r="G637" s="525" t="str">
        <f>IFERROR(IF(OR(VLOOKUP(A637,特記事項B,4,FALSE)="",VLOOKUP(A637,特記事項B,9,FALSE)="☑"),"☐","☑"),"☐")</f>
        <v>☐</v>
      </c>
      <c r="H637" s="386" t="s">
        <v>450</v>
      </c>
      <c r="I637" s="578" t="str">
        <f>IFERROR(IF(OR(VLOOKUP(A637,特記事項B,9,FALSE)="☑",VLOOKUP(A637,特記事項B,3,FALSE)=""),"☑","☐"),"☐")</f>
        <v>☐</v>
      </c>
      <c r="J637" s="386" t="s">
        <v>360</v>
      </c>
    </row>
    <row r="638" spans="1:10" ht="15" customHeight="1">
      <c r="B638" s="43"/>
      <c r="C638" s="44"/>
      <c r="D638" s="44"/>
      <c r="E638" s="44"/>
      <c r="F638" s="44"/>
      <c r="G638" s="1431" t="s">
        <v>388</v>
      </c>
      <c r="H638" s="1432"/>
      <c r="I638" s="1432"/>
      <c r="J638" s="1433"/>
    </row>
    <row r="639" spans="1:10" ht="15" customHeight="1">
      <c r="B639" s="45"/>
      <c r="C639" s="1421" t="s">
        <v>744</v>
      </c>
      <c r="D639" s="1421"/>
      <c r="E639" s="1421"/>
      <c r="F639" s="46"/>
      <c r="G639" s="1422"/>
      <c r="H639" s="1423"/>
      <c r="I639" s="1423"/>
      <c r="J639" s="1424"/>
    </row>
    <row r="640" spans="1:10" ht="15" customHeight="1">
      <c r="B640" s="45"/>
      <c r="C640" s="1421"/>
      <c r="D640" s="1421"/>
      <c r="E640" s="1421"/>
      <c r="F640" s="46"/>
      <c r="G640" s="1425" t="str">
        <f>IFERROR(VLOOKUP(A637,特記事項B,5,FALSE),"")</f>
        <v/>
      </c>
      <c r="H640" s="1426"/>
      <c r="I640" s="1426"/>
      <c r="J640" s="1427"/>
    </row>
    <row r="641" spans="1:10" ht="15" customHeight="1">
      <c r="B641" s="45"/>
      <c r="C641" s="1421"/>
      <c r="D641" s="1421"/>
      <c r="E641" s="1421"/>
      <c r="F641" s="46"/>
      <c r="G641" s="1425"/>
      <c r="H641" s="1426"/>
      <c r="I641" s="1426"/>
      <c r="J641" s="1427"/>
    </row>
    <row r="642" spans="1:10" ht="15" customHeight="1">
      <c r="B642" s="45"/>
      <c r="C642" s="1421"/>
      <c r="D642" s="1421"/>
      <c r="E642" s="1421"/>
      <c r="F642" s="46"/>
      <c r="G642" s="1425"/>
      <c r="H642" s="1426"/>
      <c r="I642" s="1426"/>
      <c r="J642" s="1427"/>
    </row>
    <row r="643" spans="1:10" ht="15" customHeight="1">
      <c r="B643" s="45"/>
      <c r="C643" s="1421"/>
      <c r="D643" s="1421"/>
      <c r="E643" s="1421"/>
      <c r="F643" s="46"/>
      <c r="G643" s="1425"/>
      <c r="H643" s="1426"/>
      <c r="I643" s="1426"/>
      <c r="J643" s="1427"/>
    </row>
    <row r="644" spans="1:10" ht="15" customHeight="1">
      <c r="B644" s="45"/>
      <c r="C644" s="1421"/>
      <c r="D644" s="1421"/>
      <c r="E644" s="1421"/>
      <c r="F644" s="46"/>
      <c r="G644" s="1425"/>
      <c r="H644" s="1426"/>
      <c r="I644" s="1426"/>
      <c r="J644" s="1427"/>
    </row>
    <row r="645" spans="1:10" ht="15" customHeight="1">
      <c r="B645" s="45"/>
      <c r="C645" s="1421"/>
      <c r="D645" s="1421"/>
      <c r="E645" s="1421"/>
      <c r="F645" s="46"/>
      <c r="G645" s="1425"/>
      <c r="H645" s="1426"/>
      <c r="I645" s="1426"/>
      <c r="J645" s="1427"/>
    </row>
    <row r="646" spans="1:10" ht="15" customHeight="1">
      <c r="B646" s="45"/>
      <c r="C646" s="1421"/>
      <c r="D646" s="1421"/>
      <c r="E646" s="1421"/>
      <c r="F646" s="46"/>
      <c r="G646" s="1425"/>
      <c r="H646" s="1426"/>
      <c r="I646" s="1426"/>
      <c r="J646" s="1427"/>
    </row>
    <row r="647" spans="1:10" ht="15" customHeight="1">
      <c r="B647" s="45"/>
      <c r="C647" s="1421"/>
      <c r="D647" s="1421"/>
      <c r="E647" s="1421"/>
      <c r="F647" s="46"/>
      <c r="G647" s="1425"/>
      <c r="H647" s="1426"/>
      <c r="I647" s="1426"/>
      <c r="J647" s="1427"/>
    </row>
    <row r="648" spans="1:10" ht="15" customHeight="1">
      <c r="B648" s="45"/>
      <c r="C648" s="1421"/>
      <c r="D648" s="1421"/>
      <c r="E648" s="1421"/>
      <c r="F648" s="46"/>
      <c r="G648" s="1425"/>
      <c r="H648" s="1426"/>
      <c r="I648" s="1426"/>
      <c r="J648" s="1427"/>
    </row>
    <row r="649" spans="1:10" ht="15" customHeight="1">
      <c r="B649" s="45"/>
      <c r="C649" s="1421"/>
      <c r="D649" s="1421"/>
      <c r="E649" s="1421"/>
      <c r="F649" s="46"/>
      <c r="G649" s="1425"/>
      <c r="H649" s="1426"/>
      <c r="I649" s="1426"/>
      <c r="J649" s="1427"/>
    </row>
    <row r="650" spans="1:10" ht="15" customHeight="1">
      <c r="B650" s="45"/>
      <c r="C650" s="1421"/>
      <c r="D650" s="1421"/>
      <c r="E650" s="1421"/>
      <c r="F650" s="46"/>
      <c r="G650" s="1425"/>
      <c r="H650" s="1426"/>
      <c r="I650" s="1426"/>
      <c r="J650" s="1427"/>
    </row>
    <row r="651" spans="1:10" ht="15" customHeight="1">
      <c r="B651" s="45"/>
      <c r="C651" s="1421"/>
      <c r="D651" s="1421"/>
      <c r="E651" s="1421"/>
      <c r="F651" s="46"/>
      <c r="G651" s="1425"/>
      <c r="H651" s="1426"/>
      <c r="I651" s="1426"/>
      <c r="J651" s="1427"/>
    </row>
    <row r="652" spans="1:10" ht="15" customHeight="1">
      <c r="B652" s="47"/>
      <c r="C652" s="48"/>
      <c r="D652" s="48"/>
      <c r="E652" s="48"/>
      <c r="F652" s="48"/>
      <c r="G652" s="1428"/>
      <c r="H652" s="1429"/>
      <c r="I652" s="1429"/>
      <c r="J652" s="1430"/>
    </row>
    <row r="654" spans="1:10" ht="15" customHeight="1">
      <c r="B654" s="1434" t="s">
        <v>387</v>
      </c>
      <c r="C654" s="1435"/>
      <c r="D654" s="524" t="s">
        <v>385</v>
      </c>
      <c r="E654" s="1134" t="s">
        <v>386</v>
      </c>
      <c r="F654" s="1135"/>
      <c r="G654" s="1134" t="s">
        <v>452</v>
      </c>
      <c r="H654" s="1135"/>
      <c r="I654" s="1135"/>
      <c r="J654" s="1136"/>
    </row>
    <row r="655" spans="1:10" ht="15" customHeight="1">
      <c r="A655" s="10">
        <f>A637+1</f>
        <v>37</v>
      </c>
      <c r="B655" s="1436"/>
      <c r="C655" s="1437"/>
      <c r="D655" s="524" t="str">
        <f>IFERROR(VLOOKUP(A655,特記事項B,2,FALSE)&amp;VLOOKUP(A655,特記事項B,3,FALSE),"")</f>
        <v/>
      </c>
      <c r="E655" s="1134" t="str">
        <f>IFERROR(VLOOKUP(A655,特記事項B,4,FALSE),"")</f>
        <v/>
      </c>
      <c r="F655" s="1135"/>
      <c r="G655" s="525" t="str">
        <f>IFERROR(IF(OR(VLOOKUP(A655,特記事項B,4,FALSE)="",VLOOKUP(A655,特記事項B,9,FALSE)="☑"),"☐","☑"),"☐")</f>
        <v>☐</v>
      </c>
      <c r="H655" s="386" t="s">
        <v>450</v>
      </c>
      <c r="I655" s="578" t="str">
        <f>IFERROR(IF(OR(VLOOKUP(A655,特記事項B,9,FALSE)="☑",VLOOKUP(A655,特記事項B,3,FALSE)=""),"☑","☐"),"☐")</f>
        <v>☐</v>
      </c>
      <c r="J655" s="386" t="s">
        <v>360</v>
      </c>
    </row>
    <row r="656" spans="1:10" ht="15" customHeight="1">
      <c r="B656" s="43"/>
      <c r="C656" s="44"/>
      <c r="D656" s="44"/>
      <c r="E656" s="44"/>
      <c r="F656" s="44"/>
      <c r="G656" s="1431" t="s">
        <v>388</v>
      </c>
      <c r="H656" s="1432"/>
      <c r="I656" s="1432"/>
      <c r="J656" s="1433"/>
    </row>
    <row r="657" spans="2:10" ht="15" customHeight="1">
      <c r="B657" s="45"/>
      <c r="C657" s="1421" t="s">
        <v>744</v>
      </c>
      <c r="D657" s="1421"/>
      <c r="E657" s="1421"/>
      <c r="F657" s="46"/>
      <c r="G657" s="1422"/>
      <c r="H657" s="1423"/>
      <c r="I657" s="1423"/>
      <c r="J657" s="1424"/>
    </row>
    <row r="658" spans="2:10" ht="15" customHeight="1">
      <c r="B658" s="45"/>
      <c r="C658" s="1421"/>
      <c r="D658" s="1421"/>
      <c r="E658" s="1421"/>
      <c r="F658" s="46"/>
      <c r="G658" s="1425" t="str">
        <f>IFERROR(VLOOKUP(A655,特記事項B,5,FALSE),"")</f>
        <v/>
      </c>
      <c r="H658" s="1426"/>
      <c r="I658" s="1426"/>
      <c r="J658" s="1427"/>
    </row>
    <row r="659" spans="2:10" ht="15" customHeight="1">
      <c r="B659" s="45"/>
      <c r="C659" s="1421"/>
      <c r="D659" s="1421"/>
      <c r="E659" s="1421"/>
      <c r="F659" s="46"/>
      <c r="G659" s="1425"/>
      <c r="H659" s="1426"/>
      <c r="I659" s="1426"/>
      <c r="J659" s="1427"/>
    </row>
    <row r="660" spans="2:10" ht="15" customHeight="1">
      <c r="B660" s="45"/>
      <c r="C660" s="1421"/>
      <c r="D660" s="1421"/>
      <c r="E660" s="1421"/>
      <c r="F660" s="46"/>
      <c r="G660" s="1425"/>
      <c r="H660" s="1426"/>
      <c r="I660" s="1426"/>
      <c r="J660" s="1427"/>
    </row>
    <row r="661" spans="2:10" ht="15" customHeight="1">
      <c r="B661" s="45"/>
      <c r="C661" s="1421"/>
      <c r="D661" s="1421"/>
      <c r="E661" s="1421"/>
      <c r="F661" s="46"/>
      <c r="G661" s="1425"/>
      <c r="H661" s="1426"/>
      <c r="I661" s="1426"/>
      <c r="J661" s="1427"/>
    </row>
    <row r="662" spans="2:10" ht="15" customHeight="1">
      <c r="B662" s="45"/>
      <c r="C662" s="1421"/>
      <c r="D662" s="1421"/>
      <c r="E662" s="1421"/>
      <c r="F662" s="46"/>
      <c r="G662" s="1425"/>
      <c r="H662" s="1426"/>
      <c r="I662" s="1426"/>
      <c r="J662" s="1427"/>
    </row>
    <row r="663" spans="2:10" ht="15" customHeight="1">
      <c r="B663" s="45"/>
      <c r="C663" s="1421"/>
      <c r="D663" s="1421"/>
      <c r="E663" s="1421"/>
      <c r="F663" s="46"/>
      <c r="G663" s="1425"/>
      <c r="H663" s="1426"/>
      <c r="I663" s="1426"/>
      <c r="J663" s="1427"/>
    </row>
    <row r="664" spans="2:10" ht="15" customHeight="1">
      <c r="B664" s="45"/>
      <c r="C664" s="1421"/>
      <c r="D664" s="1421"/>
      <c r="E664" s="1421"/>
      <c r="F664" s="46"/>
      <c r="G664" s="1425"/>
      <c r="H664" s="1426"/>
      <c r="I664" s="1426"/>
      <c r="J664" s="1427"/>
    </row>
    <row r="665" spans="2:10" ht="15" customHeight="1">
      <c r="B665" s="45"/>
      <c r="C665" s="1421"/>
      <c r="D665" s="1421"/>
      <c r="E665" s="1421"/>
      <c r="F665" s="46"/>
      <c r="G665" s="1425"/>
      <c r="H665" s="1426"/>
      <c r="I665" s="1426"/>
      <c r="J665" s="1427"/>
    </row>
    <row r="666" spans="2:10" ht="15" customHeight="1">
      <c r="B666" s="45"/>
      <c r="C666" s="1421"/>
      <c r="D666" s="1421"/>
      <c r="E666" s="1421"/>
      <c r="F666" s="46"/>
      <c r="G666" s="1425"/>
      <c r="H666" s="1426"/>
      <c r="I666" s="1426"/>
      <c r="J666" s="1427"/>
    </row>
    <row r="667" spans="2:10" ht="15" customHeight="1">
      <c r="B667" s="45"/>
      <c r="C667" s="1421"/>
      <c r="D667" s="1421"/>
      <c r="E667" s="1421"/>
      <c r="F667" s="46"/>
      <c r="G667" s="1425"/>
      <c r="H667" s="1426"/>
      <c r="I667" s="1426"/>
      <c r="J667" s="1427"/>
    </row>
    <row r="668" spans="2:10" ht="15" customHeight="1">
      <c r="B668" s="45"/>
      <c r="C668" s="1421"/>
      <c r="D668" s="1421"/>
      <c r="E668" s="1421"/>
      <c r="F668" s="46"/>
      <c r="G668" s="1425"/>
      <c r="H668" s="1426"/>
      <c r="I668" s="1426"/>
      <c r="J668" s="1427"/>
    </row>
    <row r="669" spans="2:10" ht="15" customHeight="1">
      <c r="B669" s="45"/>
      <c r="C669" s="1421"/>
      <c r="D669" s="1421"/>
      <c r="E669" s="1421"/>
      <c r="F669" s="46"/>
      <c r="G669" s="1425"/>
      <c r="H669" s="1426"/>
      <c r="I669" s="1426"/>
      <c r="J669" s="1427"/>
    </row>
    <row r="670" spans="2:10" ht="15" customHeight="1">
      <c r="B670" s="47"/>
      <c r="C670" s="48"/>
      <c r="D670" s="48"/>
      <c r="E670" s="48"/>
      <c r="F670" s="48"/>
      <c r="G670" s="1428"/>
      <c r="H670" s="1429"/>
      <c r="I670" s="1429"/>
      <c r="J670" s="1430"/>
    </row>
    <row r="672" spans="2:10" ht="15" customHeight="1">
      <c r="B672" s="1434" t="s">
        <v>387</v>
      </c>
      <c r="C672" s="1435"/>
      <c r="D672" s="524" t="s">
        <v>385</v>
      </c>
      <c r="E672" s="1134" t="s">
        <v>386</v>
      </c>
      <c r="F672" s="1135"/>
      <c r="G672" s="1134" t="s">
        <v>452</v>
      </c>
      <c r="H672" s="1135"/>
      <c r="I672" s="1135"/>
      <c r="J672" s="1136"/>
    </row>
    <row r="673" spans="1:10" ht="15" customHeight="1">
      <c r="A673" s="10">
        <f>A655+1</f>
        <v>38</v>
      </c>
      <c r="B673" s="1436"/>
      <c r="C673" s="1437"/>
      <c r="D673" s="524" t="str">
        <f>IFERROR(VLOOKUP(A673,特記事項B,2,FALSE)&amp;VLOOKUP(A673,特記事項B,3,FALSE),"")</f>
        <v/>
      </c>
      <c r="E673" s="1134" t="str">
        <f>IFERROR(VLOOKUP(A673,特記事項B,4,FALSE),"")</f>
        <v/>
      </c>
      <c r="F673" s="1135"/>
      <c r="G673" s="525" t="str">
        <f>IFERROR(IF(OR(VLOOKUP(A673,特記事項B,4,FALSE)="",VLOOKUP(A673,特記事項B,9,FALSE)="☑"),"☐","☑"),"☐")</f>
        <v>☐</v>
      </c>
      <c r="H673" s="386" t="s">
        <v>450</v>
      </c>
      <c r="I673" s="578" t="str">
        <f>IFERROR(IF(OR(VLOOKUP(A673,特記事項B,9,FALSE)="☑",VLOOKUP(A673,特記事項B,3,FALSE)=""),"☑","☐"),"☐")</f>
        <v>☐</v>
      </c>
      <c r="J673" s="386" t="s">
        <v>360</v>
      </c>
    </row>
    <row r="674" spans="1:10" ht="15" customHeight="1">
      <c r="B674" s="43"/>
      <c r="C674" s="44"/>
      <c r="D674" s="44"/>
      <c r="E674" s="44"/>
      <c r="F674" s="44"/>
      <c r="G674" s="1431" t="s">
        <v>388</v>
      </c>
      <c r="H674" s="1432"/>
      <c r="I674" s="1432"/>
      <c r="J674" s="1433"/>
    </row>
    <row r="675" spans="1:10" ht="15" customHeight="1">
      <c r="B675" s="45"/>
      <c r="C675" s="1421" t="s">
        <v>744</v>
      </c>
      <c r="D675" s="1421"/>
      <c r="E675" s="1421"/>
      <c r="F675" s="46"/>
      <c r="G675" s="1422"/>
      <c r="H675" s="1423"/>
      <c r="I675" s="1423"/>
      <c r="J675" s="1424"/>
    </row>
    <row r="676" spans="1:10" ht="15" customHeight="1">
      <c r="B676" s="45"/>
      <c r="C676" s="1421"/>
      <c r="D676" s="1421"/>
      <c r="E676" s="1421"/>
      <c r="F676" s="46"/>
      <c r="G676" s="1425" t="str">
        <f>IFERROR(VLOOKUP(A673,特記事項B,5,FALSE),"")</f>
        <v/>
      </c>
      <c r="H676" s="1426"/>
      <c r="I676" s="1426"/>
      <c r="J676" s="1427"/>
    </row>
    <row r="677" spans="1:10" ht="15" customHeight="1">
      <c r="B677" s="45"/>
      <c r="C677" s="1421"/>
      <c r="D677" s="1421"/>
      <c r="E677" s="1421"/>
      <c r="F677" s="46"/>
      <c r="G677" s="1425"/>
      <c r="H677" s="1426"/>
      <c r="I677" s="1426"/>
      <c r="J677" s="1427"/>
    </row>
    <row r="678" spans="1:10" ht="15" customHeight="1">
      <c r="B678" s="45"/>
      <c r="C678" s="1421"/>
      <c r="D678" s="1421"/>
      <c r="E678" s="1421"/>
      <c r="F678" s="46"/>
      <c r="G678" s="1425"/>
      <c r="H678" s="1426"/>
      <c r="I678" s="1426"/>
      <c r="J678" s="1427"/>
    </row>
    <row r="679" spans="1:10" ht="15" customHeight="1">
      <c r="B679" s="45"/>
      <c r="C679" s="1421"/>
      <c r="D679" s="1421"/>
      <c r="E679" s="1421"/>
      <c r="F679" s="46"/>
      <c r="G679" s="1425"/>
      <c r="H679" s="1426"/>
      <c r="I679" s="1426"/>
      <c r="J679" s="1427"/>
    </row>
    <row r="680" spans="1:10" ht="15" customHeight="1">
      <c r="B680" s="45"/>
      <c r="C680" s="1421"/>
      <c r="D680" s="1421"/>
      <c r="E680" s="1421"/>
      <c r="F680" s="46"/>
      <c r="G680" s="1425"/>
      <c r="H680" s="1426"/>
      <c r="I680" s="1426"/>
      <c r="J680" s="1427"/>
    </row>
    <row r="681" spans="1:10" ht="15" customHeight="1">
      <c r="B681" s="45"/>
      <c r="C681" s="1421"/>
      <c r="D681" s="1421"/>
      <c r="E681" s="1421"/>
      <c r="F681" s="46"/>
      <c r="G681" s="1425"/>
      <c r="H681" s="1426"/>
      <c r="I681" s="1426"/>
      <c r="J681" s="1427"/>
    </row>
    <row r="682" spans="1:10" ht="15" customHeight="1">
      <c r="B682" s="45"/>
      <c r="C682" s="1421"/>
      <c r="D682" s="1421"/>
      <c r="E682" s="1421"/>
      <c r="F682" s="46"/>
      <c r="G682" s="1425"/>
      <c r="H682" s="1426"/>
      <c r="I682" s="1426"/>
      <c r="J682" s="1427"/>
    </row>
    <row r="683" spans="1:10" ht="15" customHeight="1">
      <c r="B683" s="45"/>
      <c r="C683" s="1421"/>
      <c r="D683" s="1421"/>
      <c r="E683" s="1421"/>
      <c r="F683" s="46"/>
      <c r="G683" s="1425"/>
      <c r="H683" s="1426"/>
      <c r="I683" s="1426"/>
      <c r="J683" s="1427"/>
    </row>
    <row r="684" spans="1:10" ht="15" customHeight="1">
      <c r="B684" s="45"/>
      <c r="C684" s="1421"/>
      <c r="D684" s="1421"/>
      <c r="E684" s="1421"/>
      <c r="F684" s="46"/>
      <c r="G684" s="1425"/>
      <c r="H684" s="1426"/>
      <c r="I684" s="1426"/>
      <c r="J684" s="1427"/>
    </row>
    <row r="685" spans="1:10" ht="15" customHeight="1">
      <c r="B685" s="45"/>
      <c r="C685" s="1421"/>
      <c r="D685" s="1421"/>
      <c r="E685" s="1421"/>
      <c r="F685" s="46"/>
      <c r="G685" s="1425"/>
      <c r="H685" s="1426"/>
      <c r="I685" s="1426"/>
      <c r="J685" s="1427"/>
    </row>
    <row r="686" spans="1:10" ht="15" customHeight="1">
      <c r="B686" s="45"/>
      <c r="C686" s="1421"/>
      <c r="D686" s="1421"/>
      <c r="E686" s="1421"/>
      <c r="F686" s="46"/>
      <c r="G686" s="1425"/>
      <c r="H686" s="1426"/>
      <c r="I686" s="1426"/>
      <c r="J686" s="1427"/>
    </row>
    <row r="687" spans="1:10" ht="15" customHeight="1">
      <c r="B687" s="45"/>
      <c r="C687" s="1421"/>
      <c r="D687" s="1421"/>
      <c r="E687" s="1421"/>
      <c r="F687" s="46"/>
      <c r="G687" s="1425"/>
      <c r="H687" s="1426"/>
      <c r="I687" s="1426"/>
      <c r="J687" s="1427"/>
    </row>
    <row r="688" spans="1:10" ht="15" customHeight="1">
      <c r="B688" s="47"/>
      <c r="C688" s="48"/>
      <c r="D688" s="48"/>
      <c r="E688" s="48"/>
      <c r="F688" s="48"/>
      <c r="G688" s="1428"/>
      <c r="H688" s="1429"/>
      <c r="I688" s="1429"/>
      <c r="J688" s="1430"/>
    </row>
    <row r="690" spans="1:10" ht="15" customHeight="1">
      <c r="B690" s="1434" t="s">
        <v>387</v>
      </c>
      <c r="C690" s="1435"/>
      <c r="D690" s="524" t="s">
        <v>385</v>
      </c>
      <c r="E690" s="1134" t="s">
        <v>386</v>
      </c>
      <c r="F690" s="1135"/>
      <c r="G690" s="1134" t="s">
        <v>452</v>
      </c>
      <c r="H690" s="1135"/>
      <c r="I690" s="1135"/>
      <c r="J690" s="1136"/>
    </row>
    <row r="691" spans="1:10" ht="15" customHeight="1">
      <c r="A691" s="10">
        <f>A673+1</f>
        <v>39</v>
      </c>
      <c r="B691" s="1436"/>
      <c r="C691" s="1437"/>
      <c r="D691" s="524" t="str">
        <f>IFERROR(VLOOKUP(A691,特記事項B,2,FALSE)&amp;VLOOKUP(A691,特記事項B,3,FALSE),"")</f>
        <v/>
      </c>
      <c r="E691" s="1134" t="str">
        <f>IFERROR(VLOOKUP(A691,特記事項B,4,FALSE),"")</f>
        <v/>
      </c>
      <c r="F691" s="1135"/>
      <c r="G691" s="525" t="str">
        <f>IFERROR(IF(OR(VLOOKUP(A691,特記事項B,4,FALSE)="",VLOOKUP(A691,特記事項B,9,FALSE)="☑"),"☐","☑"),"☐")</f>
        <v>☐</v>
      </c>
      <c r="H691" s="386" t="s">
        <v>450</v>
      </c>
      <c r="I691" s="578" t="str">
        <f>IFERROR(IF(OR(VLOOKUP(A691,特記事項B,9,FALSE)="☑",VLOOKUP(A691,特記事項B,3,FALSE)=""),"☑","☐"),"☐")</f>
        <v>☐</v>
      </c>
      <c r="J691" s="386" t="s">
        <v>360</v>
      </c>
    </row>
    <row r="692" spans="1:10" ht="15" customHeight="1">
      <c r="B692" s="43"/>
      <c r="C692" s="44"/>
      <c r="D692" s="44"/>
      <c r="E692" s="44"/>
      <c r="F692" s="44"/>
      <c r="G692" s="1431" t="s">
        <v>388</v>
      </c>
      <c r="H692" s="1432"/>
      <c r="I692" s="1432"/>
      <c r="J692" s="1433"/>
    </row>
    <row r="693" spans="1:10" ht="15" customHeight="1">
      <c r="B693" s="45"/>
      <c r="C693" s="1421" t="s">
        <v>744</v>
      </c>
      <c r="D693" s="1421"/>
      <c r="E693" s="1421"/>
      <c r="F693" s="46"/>
      <c r="G693" s="1422"/>
      <c r="H693" s="1423"/>
      <c r="I693" s="1423"/>
      <c r="J693" s="1424"/>
    </row>
    <row r="694" spans="1:10" ht="15" customHeight="1">
      <c r="B694" s="45"/>
      <c r="C694" s="1421"/>
      <c r="D694" s="1421"/>
      <c r="E694" s="1421"/>
      <c r="F694" s="46"/>
      <c r="G694" s="1425" t="str">
        <f>IFERROR(VLOOKUP(A691,特記事項B,5,FALSE),"")</f>
        <v/>
      </c>
      <c r="H694" s="1426"/>
      <c r="I694" s="1426"/>
      <c r="J694" s="1427"/>
    </row>
    <row r="695" spans="1:10" ht="15" customHeight="1">
      <c r="B695" s="45"/>
      <c r="C695" s="1421"/>
      <c r="D695" s="1421"/>
      <c r="E695" s="1421"/>
      <c r="F695" s="46"/>
      <c r="G695" s="1425"/>
      <c r="H695" s="1426"/>
      <c r="I695" s="1426"/>
      <c r="J695" s="1427"/>
    </row>
    <row r="696" spans="1:10" ht="15" customHeight="1">
      <c r="B696" s="45"/>
      <c r="C696" s="1421"/>
      <c r="D696" s="1421"/>
      <c r="E696" s="1421"/>
      <c r="F696" s="46"/>
      <c r="G696" s="1425"/>
      <c r="H696" s="1426"/>
      <c r="I696" s="1426"/>
      <c r="J696" s="1427"/>
    </row>
    <row r="697" spans="1:10" ht="15" customHeight="1">
      <c r="B697" s="45"/>
      <c r="C697" s="1421"/>
      <c r="D697" s="1421"/>
      <c r="E697" s="1421"/>
      <c r="F697" s="46"/>
      <c r="G697" s="1425"/>
      <c r="H697" s="1426"/>
      <c r="I697" s="1426"/>
      <c r="J697" s="1427"/>
    </row>
    <row r="698" spans="1:10" ht="15" customHeight="1">
      <c r="B698" s="45"/>
      <c r="C698" s="1421"/>
      <c r="D698" s="1421"/>
      <c r="E698" s="1421"/>
      <c r="F698" s="46"/>
      <c r="G698" s="1425"/>
      <c r="H698" s="1426"/>
      <c r="I698" s="1426"/>
      <c r="J698" s="1427"/>
    </row>
    <row r="699" spans="1:10" ht="15" customHeight="1">
      <c r="B699" s="45"/>
      <c r="C699" s="1421"/>
      <c r="D699" s="1421"/>
      <c r="E699" s="1421"/>
      <c r="F699" s="46"/>
      <c r="G699" s="1425"/>
      <c r="H699" s="1426"/>
      <c r="I699" s="1426"/>
      <c r="J699" s="1427"/>
    </row>
    <row r="700" spans="1:10" ht="15" customHeight="1">
      <c r="B700" s="45"/>
      <c r="C700" s="1421"/>
      <c r="D700" s="1421"/>
      <c r="E700" s="1421"/>
      <c r="F700" s="46"/>
      <c r="G700" s="1425"/>
      <c r="H700" s="1426"/>
      <c r="I700" s="1426"/>
      <c r="J700" s="1427"/>
    </row>
    <row r="701" spans="1:10" ht="15" customHeight="1">
      <c r="B701" s="45"/>
      <c r="C701" s="1421"/>
      <c r="D701" s="1421"/>
      <c r="E701" s="1421"/>
      <c r="F701" s="46"/>
      <c r="G701" s="1425"/>
      <c r="H701" s="1426"/>
      <c r="I701" s="1426"/>
      <c r="J701" s="1427"/>
    </row>
    <row r="702" spans="1:10" ht="15" customHeight="1">
      <c r="B702" s="45"/>
      <c r="C702" s="1421"/>
      <c r="D702" s="1421"/>
      <c r="E702" s="1421"/>
      <c r="F702" s="46"/>
      <c r="G702" s="1425"/>
      <c r="H702" s="1426"/>
      <c r="I702" s="1426"/>
      <c r="J702" s="1427"/>
    </row>
    <row r="703" spans="1:10" ht="15" customHeight="1">
      <c r="B703" s="45"/>
      <c r="C703" s="1421"/>
      <c r="D703" s="1421"/>
      <c r="E703" s="1421"/>
      <c r="F703" s="46"/>
      <c r="G703" s="1425"/>
      <c r="H703" s="1426"/>
      <c r="I703" s="1426"/>
      <c r="J703" s="1427"/>
    </row>
    <row r="704" spans="1:10" ht="15" customHeight="1">
      <c r="B704" s="45"/>
      <c r="C704" s="1421"/>
      <c r="D704" s="1421"/>
      <c r="E704" s="1421"/>
      <c r="F704" s="46"/>
      <c r="G704" s="1425"/>
      <c r="H704" s="1426"/>
      <c r="I704" s="1426"/>
      <c r="J704" s="1427"/>
    </row>
    <row r="705" spans="1:10" ht="15" customHeight="1">
      <c r="B705" s="45"/>
      <c r="C705" s="1421"/>
      <c r="D705" s="1421"/>
      <c r="E705" s="1421"/>
      <c r="F705" s="46"/>
      <c r="G705" s="1425"/>
      <c r="H705" s="1426"/>
      <c r="I705" s="1426"/>
      <c r="J705" s="1427"/>
    </row>
    <row r="706" spans="1:10" ht="15" customHeight="1">
      <c r="B706" s="47"/>
      <c r="C706" s="48"/>
      <c r="D706" s="48"/>
      <c r="E706" s="48"/>
      <c r="F706" s="48"/>
      <c r="G706" s="1428"/>
      <c r="H706" s="1429"/>
      <c r="I706" s="1429"/>
      <c r="J706" s="1430"/>
    </row>
    <row r="708" spans="1:10" ht="15" customHeight="1">
      <c r="B708" s="1434" t="s">
        <v>387</v>
      </c>
      <c r="C708" s="1435"/>
      <c r="D708" s="524" t="s">
        <v>385</v>
      </c>
      <c r="E708" s="1134" t="s">
        <v>386</v>
      </c>
      <c r="F708" s="1135"/>
      <c r="G708" s="1134" t="s">
        <v>452</v>
      </c>
      <c r="H708" s="1135"/>
      <c r="I708" s="1135"/>
      <c r="J708" s="1136"/>
    </row>
    <row r="709" spans="1:10" ht="15" customHeight="1">
      <c r="A709" s="10">
        <f>A691+1</f>
        <v>40</v>
      </c>
      <c r="B709" s="1436"/>
      <c r="C709" s="1437"/>
      <c r="D709" s="524" t="str">
        <f>IFERROR(VLOOKUP(A709,特記事項B,2,FALSE)&amp;VLOOKUP(A709,特記事項B,3,FALSE),"")</f>
        <v/>
      </c>
      <c r="E709" s="1134" t="str">
        <f>IFERROR(VLOOKUP(A709,特記事項B,4,FALSE),"")</f>
        <v/>
      </c>
      <c r="F709" s="1135"/>
      <c r="G709" s="525" t="str">
        <f>IFERROR(IF(OR(VLOOKUP(A709,特記事項B,4,FALSE)="",VLOOKUP(A709,特記事項B,9,FALSE)="☑"),"☐","☑"),"☐")</f>
        <v>☐</v>
      </c>
      <c r="H709" s="386" t="s">
        <v>450</v>
      </c>
      <c r="I709" s="578" t="str">
        <f>IFERROR(IF(OR(VLOOKUP(A709,特記事項B,9,FALSE)="☑",VLOOKUP(A709,特記事項B,3,FALSE)=""),"☑","☐"),"☐")</f>
        <v>☐</v>
      </c>
      <c r="J709" s="386" t="s">
        <v>360</v>
      </c>
    </row>
    <row r="710" spans="1:10" ht="15" customHeight="1">
      <c r="B710" s="43"/>
      <c r="C710" s="44"/>
      <c r="D710" s="44"/>
      <c r="E710" s="44"/>
      <c r="F710" s="44"/>
      <c r="G710" s="1431" t="s">
        <v>388</v>
      </c>
      <c r="H710" s="1432"/>
      <c r="I710" s="1432"/>
      <c r="J710" s="1433"/>
    </row>
    <row r="711" spans="1:10" ht="15" customHeight="1">
      <c r="B711" s="45"/>
      <c r="C711" s="1421" t="s">
        <v>744</v>
      </c>
      <c r="D711" s="1421"/>
      <c r="E711" s="1421"/>
      <c r="F711" s="46"/>
      <c r="G711" s="1422"/>
      <c r="H711" s="1423"/>
      <c r="I711" s="1423"/>
      <c r="J711" s="1424"/>
    </row>
    <row r="712" spans="1:10" ht="15" customHeight="1">
      <c r="B712" s="45"/>
      <c r="C712" s="1421"/>
      <c r="D712" s="1421"/>
      <c r="E712" s="1421"/>
      <c r="F712" s="46"/>
      <c r="G712" s="1425" t="str">
        <f>IFERROR(VLOOKUP(A709,特記事項B,5,FALSE),"")</f>
        <v/>
      </c>
      <c r="H712" s="1426"/>
      <c r="I712" s="1426"/>
      <c r="J712" s="1427"/>
    </row>
    <row r="713" spans="1:10" ht="15" customHeight="1">
      <c r="B713" s="45"/>
      <c r="C713" s="1421"/>
      <c r="D713" s="1421"/>
      <c r="E713" s="1421"/>
      <c r="F713" s="46"/>
      <c r="G713" s="1425"/>
      <c r="H713" s="1426"/>
      <c r="I713" s="1426"/>
      <c r="J713" s="1427"/>
    </row>
    <row r="714" spans="1:10" ht="15" customHeight="1">
      <c r="B714" s="45"/>
      <c r="C714" s="1421"/>
      <c r="D714" s="1421"/>
      <c r="E714" s="1421"/>
      <c r="F714" s="46"/>
      <c r="G714" s="1425"/>
      <c r="H714" s="1426"/>
      <c r="I714" s="1426"/>
      <c r="J714" s="1427"/>
    </row>
    <row r="715" spans="1:10" ht="15" customHeight="1">
      <c r="B715" s="45"/>
      <c r="C715" s="1421"/>
      <c r="D715" s="1421"/>
      <c r="E715" s="1421"/>
      <c r="F715" s="46"/>
      <c r="G715" s="1425"/>
      <c r="H715" s="1426"/>
      <c r="I715" s="1426"/>
      <c r="J715" s="1427"/>
    </row>
    <row r="716" spans="1:10" ht="15" customHeight="1">
      <c r="B716" s="45"/>
      <c r="C716" s="1421"/>
      <c r="D716" s="1421"/>
      <c r="E716" s="1421"/>
      <c r="F716" s="46"/>
      <c r="G716" s="1425"/>
      <c r="H716" s="1426"/>
      <c r="I716" s="1426"/>
      <c r="J716" s="1427"/>
    </row>
    <row r="717" spans="1:10" ht="15" customHeight="1">
      <c r="B717" s="45"/>
      <c r="C717" s="1421"/>
      <c r="D717" s="1421"/>
      <c r="E717" s="1421"/>
      <c r="F717" s="46"/>
      <c r="G717" s="1425"/>
      <c r="H717" s="1426"/>
      <c r="I717" s="1426"/>
      <c r="J717" s="1427"/>
    </row>
    <row r="718" spans="1:10" ht="15" customHeight="1">
      <c r="B718" s="45"/>
      <c r="C718" s="1421"/>
      <c r="D718" s="1421"/>
      <c r="E718" s="1421"/>
      <c r="F718" s="46"/>
      <c r="G718" s="1425"/>
      <c r="H718" s="1426"/>
      <c r="I718" s="1426"/>
      <c r="J718" s="1427"/>
    </row>
    <row r="719" spans="1:10" ht="15" customHeight="1">
      <c r="B719" s="45"/>
      <c r="C719" s="1421"/>
      <c r="D719" s="1421"/>
      <c r="E719" s="1421"/>
      <c r="F719" s="46"/>
      <c r="G719" s="1425"/>
      <c r="H719" s="1426"/>
      <c r="I719" s="1426"/>
      <c r="J719" s="1427"/>
    </row>
    <row r="720" spans="1:10" ht="15" customHeight="1">
      <c r="B720" s="45"/>
      <c r="C720" s="1421"/>
      <c r="D720" s="1421"/>
      <c r="E720" s="1421"/>
      <c r="F720" s="46"/>
      <c r="G720" s="1425"/>
      <c r="H720" s="1426"/>
      <c r="I720" s="1426"/>
      <c r="J720" s="1427"/>
    </row>
    <row r="721" spans="1:10" ht="15" customHeight="1">
      <c r="B721" s="45"/>
      <c r="C721" s="1421"/>
      <c r="D721" s="1421"/>
      <c r="E721" s="1421"/>
      <c r="F721" s="46"/>
      <c r="G721" s="1425"/>
      <c r="H721" s="1426"/>
      <c r="I721" s="1426"/>
      <c r="J721" s="1427"/>
    </row>
    <row r="722" spans="1:10" ht="15" customHeight="1">
      <c r="B722" s="45"/>
      <c r="C722" s="1421"/>
      <c r="D722" s="1421"/>
      <c r="E722" s="1421"/>
      <c r="F722" s="46"/>
      <c r="G722" s="1425"/>
      <c r="H722" s="1426"/>
      <c r="I722" s="1426"/>
      <c r="J722" s="1427"/>
    </row>
    <row r="723" spans="1:10" ht="15" customHeight="1">
      <c r="B723" s="45"/>
      <c r="C723" s="1421"/>
      <c r="D723" s="1421"/>
      <c r="E723" s="1421"/>
      <c r="F723" s="46"/>
      <c r="G723" s="1425"/>
      <c r="H723" s="1426"/>
      <c r="I723" s="1426"/>
      <c r="J723" s="1427"/>
    </row>
    <row r="724" spans="1:10" ht="15" customHeight="1">
      <c r="B724" s="47"/>
      <c r="C724" s="48"/>
      <c r="D724" s="48"/>
      <c r="E724" s="48"/>
      <c r="F724" s="48"/>
      <c r="G724" s="1428"/>
      <c r="H724" s="1429"/>
      <c r="I724" s="1429"/>
      <c r="J724" s="1430"/>
    </row>
    <row r="726" spans="1:10" ht="15" customHeight="1">
      <c r="B726" s="1434" t="s">
        <v>387</v>
      </c>
      <c r="C726" s="1435"/>
      <c r="D726" s="524" t="s">
        <v>385</v>
      </c>
      <c r="E726" s="1134" t="s">
        <v>386</v>
      </c>
      <c r="F726" s="1135"/>
      <c r="G726" s="1134" t="s">
        <v>452</v>
      </c>
      <c r="H726" s="1135"/>
      <c r="I726" s="1135"/>
      <c r="J726" s="1136"/>
    </row>
    <row r="727" spans="1:10" ht="15" customHeight="1">
      <c r="A727" s="10">
        <f>A709+1</f>
        <v>41</v>
      </c>
      <c r="B727" s="1436"/>
      <c r="C727" s="1437"/>
      <c r="D727" s="524" t="str">
        <f>IFERROR(VLOOKUP(A727,特記事項B,2,FALSE)&amp;VLOOKUP(A727,特記事項B,3,FALSE),"")</f>
        <v/>
      </c>
      <c r="E727" s="1134" t="str">
        <f>IFERROR(VLOOKUP(A727,特記事項B,4,FALSE),"")</f>
        <v/>
      </c>
      <c r="F727" s="1135"/>
      <c r="G727" s="525" t="str">
        <f>IFERROR(IF(OR(VLOOKUP(A727,特記事項B,4,FALSE)="",VLOOKUP(A727,特記事項B,9,FALSE)="☑"),"☐","☑"),"☐")</f>
        <v>☐</v>
      </c>
      <c r="H727" s="386" t="s">
        <v>450</v>
      </c>
      <c r="I727" s="578" t="str">
        <f>IFERROR(IF(OR(VLOOKUP(A727,特記事項B,9,FALSE)="☑",VLOOKUP(A727,特記事項B,3,FALSE)=""),"☑","☐"),"☐")</f>
        <v>☐</v>
      </c>
      <c r="J727" s="386" t="s">
        <v>360</v>
      </c>
    </row>
    <row r="728" spans="1:10" ht="15" customHeight="1">
      <c r="B728" s="43"/>
      <c r="C728" s="44"/>
      <c r="D728" s="44"/>
      <c r="E728" s="44"/>
      <c r="F728" s="44"/>
      <c r="G728" s="1431" t="s">
        <v>388</v>
      </c>
      <c r="H728" s="1432"/>
      <c r="I728" s="1432"/>
      <c r="J728" s="1433"/>
    </row>
    <row r="729" spans="1:10" ht="15" customHeight="1">
      <c r="B729" s="45"/>
      <c r="C729" s="1421" t="s">
        <v>744</v>
      </c>
      <c r="D729" s="1421"/>
      <c r="E729" s="1421"/>
      <c r="F729" s="46"/>
      <c r="G729" s="1422"/>
      <c r="H729" s="1423"/>
      <c r="I729" s="1423"/>
      <c r="J729" s="1424"/>
    </row>
    <row r="730" spans="1:10" ht="15" customHeight="1">
      <c r="B730" s="45"/>
      <c r="C730" s="1421"/>
      <c r="D730" s="1421"/>
      <c r="E730" s="1421"/>
      <c r="F730" s="46"/>
      <c r="G730" s="1425" t="str">
        <f>IFERROR(VLOOKUP(A727,特記事項B,5,FALSE),"")</f>
        <v/>
      </c>
      <c r="H730" s="1426"/>
      <c r="I730" s="1426"/>
      <c r="J730" s="1427"/>
    </row>
    <row r="731" spans="1:10" ht="15" customHeight="1">
      <c r="B731" s="45"/>
      <c r="C731" s="1421"/>
      <c r="D731" s="1421"/>
      <c r="E731" s="1421"/>
      <c r="F731" s="46"/>
      <c r="G731" s="1425"/>
      <c r="H731" s="1426"/>
      <c r="I731" s="1426"/>
      <c r="J731" s="1427"/>
    </row>
    <row r="732" spans="1:10" ht="15" customHeight="1">
      <c r="B732" s="45"/>
      <c r="C732" s="1421"/>
      <c r="D732" s="1421"/>
      <c r="E732" s="1421"/>
      <c r="F732" s="46"/>
      <c r="G732" s="1425"/>
      <c r="H732" s="1426"/>
      <c r="I732" s="1426"/>
      <c r="J732" s="1427"/>
    </row>
    <row r="733" spans="1:10" ht="15" customHeight="1">
      <c r="B733" s="45"/>
      <c r="C733" s="1421"/>
      <c r="D733" s="1421"/>
      <c r="E733" s="1421"/>
      <c r="F733" s="46"/>
      <c r="G733" s="1425"/>
      <c r="H733" s="1426"/>
      <c r="I733" s="1426"/>
      <c r="J733" s="1427"/>
    </row>
    <row r="734" spans="1:10" ht="15" customHeight="1">
      <c r="B734" s="45"/>
      <c r="C734" s="1421"/>
      <c r="D734" s="1421"/>
      <c r="E734" s="1421"/>
      <c r="F734" s="46"/>
      <c r="G734" s="1425"/>
      <c r="H734" s="1426"/>
      <c r="I734" s="1426"/>
      <c r="J734" s="1427"/>
    </row>
    <row r="735" spans="1:10" ht="15" customHeight="1">
      <c r="B735" s="45"/>
      <c r="C735" s="1421"/>
      <c r="D735" s="1421"/>
      <c r="E735" s="1421"/>
      <c r="F735" s="46"/>
      <c r="G735" s="1425"/>
      <c r="H735" s="1426"/>
      <c r="I735" s="1426"/>
      <c r="J735" s="1427"/>
    </row>
    <row r="736" spans="1:10" ht="15" customHeight="1">
      <c r="B736" s="45"/>
      <c r="C736" s="1421"/>
      <c r="D736" s="1421"/>
      <c r="E736" s="1421"/>
      <c r="F736" s="46"/>
      <c r="G736" s="1425"/>
      <c r="H736" s="1426"/>
      <c r="I736" s="1426"/>
      <c r="J736" s="1427"/>
    </row>
    <row r="737" spans="1:10" ht="15" customHeight="1">
      <c r="B737" s="45"/>
      <c r="C737" s="1421"/>
      <c r="D737" s="1421"/>
      <c r="E737" s="1421"/>
      <c r="F737" s="46"/>
      <c r="G737" s="1425"/>
      <c r="H737" s="1426"/>
      <c r="I737" s="1426"/>
      <c r="J737" s="1427"/>
    </row>
    <row r="738" spans="1:10" ht="15" customHeight="1">
      <c r="B738" s="45"/>
      <c r="C738" s="1421"/>
      <c r="D738" s="1421"/>
      <c r="E738" s="1421"/>
      <c r="F738" s="46"/>
      <c r="G738" s="1425"/>
      <c r="H738" s="1426"/>
      <c r="I738" s="1426"/>
      <c r="J738" s="1427"/>
    </row>
    <row r="739" spans="1:10" ht="15" customHeight="1">
      <c r="B739" s="45"/>
      <c r="C739" s="1421"/>
      <c r="D739" s="1421"/>
      <c r="E739" s="1421"/>
      <c r="F739" s="46"/>
      <c r="G739" s="1425"/>
      <c r="H739" s="1426"/>
      <c r="I739" s="1426"/>
      <c r="J739" s="1427"/>
    </row>
    <row r="740" spans="1:10" ht="15" customHeight="1">
      <c r="B740" s="45"/>
      <c r="C740" s="1421"/>
      <c r="D740" s="1421"/>
      <c r="E740" s="1421"/>
      <c r="F740" s="46"/>
      <c r="G740" s="1425"/>
      <c r="H740" s="1426"/>
      <c r="I740" s="1426"/>
      <c r="J740" s="1427"/>
    </row>
    <row r="741" spans="1:10" ht="15" customHeight="1">
      <c r="B741" s="45"/>
      <c r="C741" s="1421"/>
      <c r="D741" s="1421"/>
      <c r="E741" s="1421"/>
      <c r="F741" s="46"/>
      <c r="G741" s="1425"/>
      <c r="H741" s="1426"/>
      <c r="I741" s="1426"/>
      <c r="J741" s="1427"/>
    </row>
    <row r="742" spans="1:10" ht="15" customHeight="1">
      <c r="B742" s="47"/>
      <c r="C742" s="48"/>
      <c r="D742" s="48"/>
      <c r="E742" s="48"/>
      <c r="F742" s="48"/>
      <c r="G742" s="1428"/>
      <c r="H742" s="1429"/>
      <c r="I742" s="1429"/>
      <c r="J742" s="1430"/>
    </row>
    <row r="744" spans="1:10" ht="15" customHeight="1">
      <c r="B744" s="1434" t="s">
        <v>387</v>
      </c>
      <c r="C744" s="1435"/>
      <c r="D744" s="524" t="s">
        <v>385</v>
      </c>
      <c r="E744" s="1134" t="s">
        <v>386</v>
      </c>
      <c r="F744" s="1135"/>
      <c r="G744" s="1134" t="s">
        <v>452</v>
      </c>
      <c r="H744" s="1135"/>
      <c r="I744" s="1135"/>
      <c r="J744" s="1136"/>
    </row>
    <row r="745" spans="1:10" ht="15" customHeight="1">
      <c r="A745" s="10">
        <f>A727+1</f>
        <v>42</v>
      </c>
      <c r="B745" s="1436"/>
      <c r="C745" s="1437"/>
      <c r="D745" s="524" t="str">
        <f>IFERROR(VLOOKUP(A745,特記事項B,2,FALSE)&amp;VLOOKUP(A745,特記事項B,3,FALSE),"")</f>
        <v/>
      </c>
      <c r="E745" s="1134" t="str">
        <f>IFERROR(VLOOKUP(A745,特記事項B,4,FALSE),"")</f>
        <v/>
      </c>
      <c r="F745" s="1135"/>
      <c r="G745" s="525" t="str">
        <f>IFERROR(IF(OR(VLOOKUP(A745,特記事項B,4,FALSE)="",VLOOKUP(A745,特記事項B,9,FALSE)="☑"),"☐","☑"),"☐")</f>
        <v>☐</v>
      </c>
      <c r="H745" s="386" t="s">
        <v>450</v>
      </c>
      <c r="I745" s="578" t="str">
        <f>IFERROR(IF(OR(VLOOKUP(A745,特記事項B,9,FALSE)="☑",VLOOKUP(A745,特記事項B,3,FALSE)=""),"☑","☐"),"☐")</f>
        <v>☐</v>
      </c>
      <c r="J745" s="386" t="s">
        <v>360</v>
      </c>
    </row>
    <row r="746" spans="1:10" ht="15" customHeight="1">
      <c r="B746" s="43"/>
      <c r="C746" s="44"/>
      <c r="D746" s="44"/>
      <c r="E746" s="44"/>
      <c r="F746" s="44"/>
      <c r="G746" s="1431" t="s">
        <v>388</v>
      </c>
      <c r="H746" s="1432"/>
      <c r="I746" s="1432"/>
      <c r="J746" s="1433"/>
    </row>
    <row r="747" spans="1:10" ht="15" customHeight="1">
      <c r="B747" s="45"/>
      <c r="C747" s="1421" t="s">
        <v>744</v>
      </c>
      <c r="D747" s="1421"/>
      <c r="E747" s="1421"/>
      <c r="F747" s="46"/>
      <c r="G747" s="1422"/>
      <c r="H747" s="1423"/>
      <c r="I747" s="1423"/>
      <c r="J747" s="1424"/>
    </row>
    <row r="748" spans="1:10" ht="15" customHeight="1">
      <c r="B748" s="45"/>
      <c r="C748" s="1421"/>
      <c r="D748" s="1421"/>
      <c r="E748" s="1421"/>
      <c r="F748" s="46"/>
      <c r="G748" s="1425" t="str">
        <f>IFERROR(VLOOKUP(A745,特記事項B,5,FALSE),"")</f>
        <v/>
      </c>
      <c r="H748" s="1426"/>
      <c r="I748" s="1426"/>
      <c r="J748" s="1427"/>
    </row>
    <row r="749" spans="1:10" ht="15" customHeight="1">
      <c r="B749" s="45"/>
      <c r="C749" s="1421"/>
      <c r="D749" s="1421"/>
      <c r="E749" s="1421"/>
      <c r="F749" s="46"/>
      <c r="G749" s="1425"/>
      <c r="H749" s="1426"/>
      <c r="I749" s="1426"/>
      <c r="J749" s="1427"/>
    </row>
    <row r="750" spans="1:10" ht="15" customHeight="1">
      <c r="B750" s="45"/>
      <c r="C750" s="1421"/>
      <c r="D750" s="1421"/>
      <c r="E750" s="1421"/>
      <c r="F750" s="46"/>
      <c r="G750" s="1425"/>
      <c r="H750" s="1426"/>
      <c r="I750" s="1426"/>
      <c r="J750" s="1427"/>
    </row>
    <row r="751" spans="1:10" ht="15" customHeight="1">
      <c r="B751" s="45"/>
      <c r="C751" s="1421"/>
      <c r="D751" s="1421"/>
      <c r="E751" s="1421"/>
      <c r="F751" s="46"/>
      <c r="G751" s="1425"/>
      <c r="H751" s="1426"/>
      <c r="I751" s="1426"/>
      <c r="J751" s="1427"/>
    </row>
    <row r="752" spans="1:10" ht="15" customHeight="1">
      <c r="B752" s="45"/>
      <c r="C752" s="1421"/>
      <c r="D752" s="1421"/>
      <c r="E752" s="1421"/>
      <c r="F752" s="46"/>
      <c r="G752" s="1425"/>
      <c r="H752" s="1426"/>
      <c r="I752" s="1426"/>
      <c r="J752" s="1427"/>
    </row>
    <row r="753" spans="1:10" ht="15" customHeight="1">
      <c r="B753" s="45"/>
      <c r="C753" s="1421"/>
      <c r="D753" s="1421"/>
      <c r="E753" s="1421"/>
      <c r="F753" s="46"/>
      <c r="G753" s="1425"/>
      <c r="H753" s="1426"/>
      <c r="I753" s="1426"/>
      <c r="J753" s="1427"/>
    </row>
    <row r="754" spans="1:10" ht="15" customHeight="1">
      <c r="B754" s="45"/>
      <c r="C754" s="1421"/>
      <c r="D754" s="1421"/>
      <c r="E754" s="1421"/>
      <c r="F754" s="46"/>
      <c r="G754" s="1425"/>
      <c r="H754" s="1426"/>
      <c r="I754" s="1426"/>
      <c r="J754" s="1427"/>
    </row>
    <row r="755" spans="1:10" ht="15" customHeight="1">
      <c r="B755" s="45"/>
      <c r="C755" s="1421"/>
      <c r="D755" s="1421"/>
      <c r="E755" s="1421"/>
      <c r="F755" s="46"/>
      <c r="G755" s="1425"/>
      <c r="H755" s="1426"/>
      <c r="I755" s="1426"/>
      <c r="J755" s="1427"/>
    </row>
    <row r="756" spans="1:10" ht="15" customHeight="1">
      <c r="B756" s="45"/>
      <c r="C756" s="1421"/>
      <c r="D756" s="1421"/>
      <c r="E756" s="1421"/>
      <c r="F756" s="46"/>
      <c r="G756" s="1425"/>
      <c r="H756" s="1426"/>
      <c r="I756" s="1426"/>
      <c r="J756" s="1427"/>
    </row>
    <row r="757" spans="1:10" ht="15" customHeight="1">
      <c r="B757" s="45"/>
      <c r="C757" s="1421"/>
      <c r="D757" s="1421"/>
      <c r="E757" s="1421"/>
      <c r="F757" s="46"/>
      <c r="G757" s="1425"/>
      <c r="H757" s="1426"/>
      <c r="I757" s="1426"/>
      <c r="J757" s="1427"/>
    </row>
    <row r="758" spans="1:10" ht="15" customHeight="1">
      <c r="B758" s="45"/>
      <c r="C758" s="1421"/>
      <c r="D758" s="1421"/>
      <c r="E758" s="1421"/>
      <c r="F758" s="46"/>
      <c r="G758" s="1425"/>
      <c r="H758" s="1426"/>
      <c r="I758" s="1426"/>
      <c r="J758" s="1427"/>
    </row>
    <row r="759" spans="1:10" ht="15" customHeight="1">
      <c r="B759" s="45"/>
      <c r="C759" s="1421"/>
      <c r="D759" s="1421"/>
      <c r="E759" s="1421"/>
      <c r="F759" s="46"/>
      <c r="G759" s="1425"/>
      <c r="H759" s="1426"/>
      <c r="I759" s="1426"/>
      <c r="J759" s="1427"/>
    </row>
    <row r="760" spans="1:10" ht="15" customHeight="1">
      <c r="B760" s="47"/>
      <c r="C760" s="48"/>
      <c r="D760" s="48"/>
      <c r="E760" s="48"/>
      <c r="F760" s="48"/>
      <c r="G760" s="1428"/>
      <c r="H760" s="1429"/>
      <c r="I760" s="1429"/>
      <c r="J760" s="1430"/>
    </row>
    <row r="762" spans="1:10" ht="15" customHeight="1">
      <c r="B762" s="1434" t="s">
        <v>387</v>
      </c>
      <c r="C762" s="1435"/>
      <c r="D762" s="524" t="s">
        <v>385</v>
      </c>
      <c r="E762" s="1134" t="s">
        <v>386</v>
      </c>
      <c r="F762" s="1135"/>
      <c r="G762" s="1134" t="s">
        <v>452</v>
      </c>
      <c r="H762" s="1135"/>
      <c r="I762" s="1135"/>
      <c r="J762" s="1136"/>
    </row>
    <row r="763" spans="1:10" ht="15" customHeight="1">
      <c r="A763" s="10">
        <f>A745+1</f>
        <v>43</v>
      </c>
      <c r="B763" s="1436"/>
      <c r="C763" s="1437"/>
      <c r="D763" s="524" t="str">
        <f>IFERROR(VLOOKUP(A763,特記事項B,2,FALSE)&amp;VLOOKUP(A763,特記事項B,3,FALSE),"")</f>
        <v/>
      </c>
      <c r="E763" s="1134" t="str">
        <f>IFERROR(VLOOKUP(A763,特記事項B,4,FALSE),"")</f>
        <v/>
      </c>
      <c r="F763" s="1135"/>
      <c r="G763" s="525" t="str">
        <f>IFERROR(IF(OR(VLOOKUP(A763,特記事項B,4,FALSE)="",VLOOKUP(A763,特記事項B,9,FALSE)="☑"),"☐","☑"),"☐")</f>
        <v>☐</v>
      </c>
      <c r="H763" s="386" t="s">
        <v>450</v>
      </c>
      <c r="I763" s="578" t="str">
        <f>IFERROR(IF(OR(VLOOKUP(A763,特記事項B,9,FALSE)="☑",VLOOKUP(A763,特記事項B,3,FALSE)=""),"☑","☐"),"☐")</f>
        <v>☐</v>
      </c>
      <c r="J763" s="386" t="s">
        <v>360</v>
      </c>
    </row>
    <row r="764" spans="1:10" ht="15" customHeight="1">
      <c r="B764" s="43"/>
      <c r="C764" s="44"/>
      <c r="D764" s="44"/>
      <c r="E764" s="44"/>
      <c r="F764" s="44"/>
      <c r="G764" s="1431" t="s">
        <v>388</v>
      </c>
      <c r="H764" s="1432"/>
      <c r="I764" s="1432"/>
      <c r="J764" s="1433"/>
    </row>
    <row r="765" spans="1:10" ht="15" customHeight="1">
      <c r="B765" s="45"/>
      <c r="C765" s="1421" t="s">
        <v>744</v>
      </c>
      <c r="D765" s="1421"/>
      <c r="E765" s="1421"/>
      <c r="F765" s="46"/>
      <c r="G765" s="1422"/>
      <c r="H765" s="1423"/>
      <c r="I765" s="1423"/>
      <c r="J765" s="1424"/>
    </row>
    <row r="766" spans="1:10" ht="15" customHeight="1">
      <c r="B766" s="45"/>
      <c r="C766" s="1421"/>
      <c r="D766" s="1421"/>
      <c r="E766" s="1421"/>
      <c r="F766" s="46"/>
      <c r="G766" s="1425" t="str">
        <f>IFERROR(VLOOKUP(A763,特記事項B,5,FALSE),"")</f>
        <v/>
      </c>
      <c r="H766" s="1426"/>
      <c r="I766" s="1426"/>
      <c r="J766" s="1427"/>
    </row>
    <row r="767" spans="1:10" ht="15" customHeight="1">
      <c r="B767" s="45"/>
      <c r="C767" s="1421"/>
      <c r="D767" s="1421"/>
      <c r="E767" s="1421"/>
      <c r="F767" s="46"/>
      <c r="G767" s="1425"/>
      <c r="H767" s="1426"/>
      <c r="I767" s="1426"/>
      <c r="J767" s="1427"/>
    </row>
    <row r="768" spans="1:10" ht="15" customHeight="1">
      <c r="B768" s="45"/>
      <c r="C768" s="1421"/>
      <c r="D768" s="1421"/>
      <c r="E768" s="1421"/>
      <c r="F768" s="46"/>
      <c r="G768" s="1425"/>
      <c r="H768" s="1426"/>
      <c r="I768" s="1426"/>
      <c r="J768" s="1427"/>
    </row>
    <row r="769" spans="1:10" ht="15" customHeight="1">
      <c r="B769" s="45"/>
      <c r="C769" s="1421"/>
      <c r="D769" s="1421"/>
      <c r="E769" s="1421"/>
      <c r="F769" s="46"/>
      <c r="G769" s="1425"/>
      <c r="H769" s="1426"/>
      <c r="I769" s="1426"/>
      <c r="J769" s="1427"/>
    </row>
    <row r="770" spans="1:10" ht="15" customHeight="1">
      <c r="B770" s="45"/>
      <c r="C770" s="1421"/>
      <c r="D770" s="1421"/>
      <c r="E770" s="1421"/>
      <c r="F770" s="46"/>
      <c r="G770" s="1425"/>
      <c r="H770" s="1426"/>
      <c r="I770" s="1426"/>
      <c r="J770" s="1427"/>
    </row>
    <row r="771" spans="1:10" ht="15" customHeight="1">
      <c r="B771" s="45"/>
      <c r="C771" s="1421"/>
      <c r="D771" s="1421"/>
      <c r="E771" s="1421"/>
      <c r="F771" s="46"/>
      <c r="G771" s="1425"/>
      <c r="H771" s="1426"/>
      <c r="I771" s="1426"/>
      <c r="J771" s="1427"/>
    </row>
    <row r="772" spans="1:10" ht="15" customHeight="1">
      <c r="B772" s="45"/>
      <c r="C772" s="1421"/>
      <c r="D772" s="1421"/>
      <c r="E772" s="1421"/>
      <c r="F772" s="46"/>
      <c r="G772" s="1425"/>
      <c r="H772" s="1426"/>
      <c r="I772" s="1426"/>
      <c r="J772" s="1427"/>
    </row>
    <row r="773" spans="1:10" ht="15" customHeight="1">
      <c r="B773" s="45"/>
      <c r="C773" s="1421"/>
      <c r="D773" s="1421"/>
      <c r="E773" s="1421"/>
      <c r="F773" s="46"/>
      <c r="G773" s="1425"/>
      <c r="H773" s="1426"/>
      <c r="I773" s="1426"/>
      <c r="J773" s="1427"/>
    </row>
    <row r="774" spans="1:10" ht="15" customHeight="1">
      <c r="B774" s="45"/>
      <c r="C774" s="1421"/>
      <c r="D774" s="1421"/>
      <c r="E774" s="1421"/>
      <c r="F774" s="46"/>
      <c r="G774" s="1425"/>
      <c r="H774" s="1426"/>
      <c r="I774" s="1426"/>
      <c r="J774" s="1427"/>
    </row>
    <row r="775" spans="1:10" ht="15" customHeight="1">
      <c r="B775" s="45"/>
      <c r="C775" s="1421"/>
      <c r="D775" s="1421"/>
      <c r="E775" s="1421"/>
      <c r="F775" s="46"/>
      <c r="G775" s="1425"/>
      <c r="H775" s="1426"/>
      <c r="I775" s="1426"/>
      <c r="J775" s="1427"/>
    </row>
    <row r="776" spans="1:10" ht="15" customHeight="1">
      <c r="B776" s="45"/>
      <c r="C776" s="1421"/>
      <c r="D776" s="1421"/>
      <c r="E776" s="1421"/>
      <c r="F776" s="46"/>
      <c r="G776" s="1425"/>
      <c r="H776" s="1426"/>
      <c r="I776" s="1426"/>
      <c r="J776" s="1427"/>
    </row>
    <row r="777" spans="1:10" ht="15" customHeight="1">
      <c r="B777" s="45"/>
      <c r="C777" s="1421"/>
      <c r="D777" s="1421"/>
      <c r="E777" s="1421"/>
      <c r="F777" s="46"/>
      <c r="G777" s="1425"/>
      <c r="H777" s="1426"/>
      <c r="I777" s="1426"/>
      <c r="J777" s="1427"/>
    </row>
    <row r="778" spans="1:10" ht="15" customHeight="1">
      <c r="B778" s="47"/>
      <c r="C778" s="48"/>
      <c r="D778" s="48"/>
      <c r="E778" s="48"/>
      <c r="F778" s="48"/>
      <c r="G778" s="1428"/>
      <c r="H778" s="1429"/>
      <c r="I778" s="1429"/>
      <c r="J778" s="1430"/>
    </row>
    <row r="780" spans="1:10" ht="15" customHeight="1">
      <c r="B780" s="1434" t="s">
        <v>387</v>
      </c>
      <c r="C780" s="1435"/>
      <c r="D780" s="524" t="s">
        <v>385</v>
      </c>
      <c r="E780" s="1134" t="s">
        <v>386</v>
      </c>
      <c r="F780" s="1135"/>
      <c r="G780" s="1134" t="s">
        <v>452</v>
      </c>
      <c r="H780" s="1135"/>
      <c r="I780" s="1135"/>
      <c r="J780" s="1136"/>
    </row>
    <row r="781" spans="1:10" ht="15" customHeight="1">
      <c r="A781" s="10">
        <f>A763+1</f>
        <v>44</v>
      </c>
      <c r="B781" s="1436"/>
      <c r="C781" s="1437"/>
      <c r="D781" s="524" t="str">
        <f>IFERROR(VLOOKUP(A781,特記事項B,2,FALSE)&amp;VLOOKUP(A781,特記事項B,3,FALSE),"")</f>
        <v/>
      </c>
      <c r="E781" s="1134" t="str">
        <f>IFERROR(VLOOKUP(A781,特記事項B,4,FALSE),"")</f>
        <v/>
      </c>
      <c r="F781" s="1135"/>
      <c r="G781" s="525" t="str">
        <f>IFERROR(IF(OR(VLOOKUP(A781,特記事項B,4,FALSE)="",VLOOKUP(A781,特記事項B,9,FALSE)="☑"),"☐","☑"),"☐")</f>
        <v>☐</v>
      </c>
      <c r="H781" s="386" t="s">
        <v>450</v>
      </c>
      <c r="I781" s="578" t="str">
        <f>IFERROR(IF(OR(VLOOKUP(A781,特記事項B,9,FALSE)="☑",VLOOKUP(A781,特記事項B,3,FALSE)=""),"☑","☐"),"☐")</f>
        <v>☐</v>
      </c>
      <c r="J781" s="386" t="s">
        <v>360</v>
      </c>
    </row>
    <row r="782" spans="1:10" ht="15" customHeight="1">
      <c r="B782" s="43"/>
      <c r="C782" s="44"/>
      <c r="D782" s="44"/>
      <c r="E782" s="44"/>
      <c r="F782" s="44"/>
      <c r="G782" s="1431" t="s">
        <v>388</v>
      </c>
      <c r="H782" s="1432"/>
      <c r="I782" s="1432"/>
      <c r="J782" s="1433"/>
    </row>
    <row r="783" spans="1:10" ht="15" customHeight="1">
      <c r="B783" s="45"/>
      <c r="C783" s="1421" t="s">
        <v>744</v>
      </c>
      <c r="D783" s="1421"/>
      <c r="E783" s="1421"/>
      <c r="F783" s="46"/>
      <c r="G783" s="1422"/>
      <c r="H783" s="1423"/>
      <c r="I783" s="1423"/>
      <c r="J783" s="1424"/>
    </row>
    <row r="784" spans="1:10" ht="15" customHeight="1">
      <c r="B784" s="45"/>
      <c r="C784" s="1421"/>
      <c r="D784" s="1421"/>
      <c r="E784" s="1421"/>
      <c r="F784" s="46"/>
      <c r="G784" s="1425" t="str">
        <f>IFERROR(VLOOKUP(A781,特記事項B,5,FALSE),"")</f>
        <v/>
      </c>
      <c r="H784" s="1426"/>
      <c r="I784" s="1426"/>
      <c r="J784" s="1427"/>
    </row>
    <row r="785" spans="1:10" ht="15" customHeight="1">
      <c r="B785" s="45"/>
      <c r="C785" s="1421"/>
      <c r="D785" s="1421"/>
      <c r="E785" s="1421"/>
      <c r="F785" s="46"/>
      <c r="G785" s="1425"/>
      <c r="H785" s="1426"/>
      <c r="I785" s="1426"/>
      <c r="J785" s="1427"/>
    </row>
    <row r="786" spans="1:10" ht="15" customHeight="1">
      <c r="B786" s="45"/>
      <c r="C786" s="1421"/>
      <c r="D786" s="1421"/>
      <c r="E786" s="1421"/>
      <c r="F786" s="46"/>
      <c r="G786" s="1425"/>
      <c r="H786" s="1426"/>
      <c r="I786" s="1426"/>
      <c r="J786" s="1427"/>
    </row>
    <row r="787" spans="1:10" ht="15" customHeight="1">
      <c r="B787" s="45"/>
      <c r="C787" s="1421"/>
      <c r="D787" s="1421"/>
      <c r="E787" s="1421"/>
      <c r="F787" s="46"/>
      <c r="G787" s="1425"/>
      <c r="H787" s="1426"/>
      <c r="I787" s="1426"/>
      <c r="J787" s="1427"/>
    </row>
    <row r="788" spans="1:10" ht="15" customHeight="1">
      <c r="B788" s="45"/>
      <c r="C788" s="1421"/>
      <c r="D788" s="1421"/>
      <c r="E788" s="1421"/>
      <c r="F788" s="46"/>
      <c r="G788" s="1425"/>
      <c r="H788" s="1426"/>
      <c r="I788" s="1426"/>
      <c r="J788" s="1427"/>
    </row>
    <row r="789" spans="1:10" ht="15" customHeight="1">
      <c r="B789" s="45"/>
      <c r="C789" s="1421"/>
      <c r="D789" s="1421"/>
      <c r="E789" s="1421"/>
      <c r="F789" s="46"/>
      <c r="G789" s="1425"/>
      <c r="H789" s="1426"/>
      <c r="I789" s="1426"/>
      <c r="J789" s="1427"/>
    </row>
    <row r="790" spans="1:10" ht="15" customHeight="1">
      <c r="B790" s="45"/>
      <c r="C790" s="1421"/>
      <c r="D790" s="1421"/>
      <c r="E790" s="1421"/>
      <c r="F790" s="46"/>
      <c r="G790" s="1425"/>
      <c r="H790" s="1426"/>
      <c r="I790" s="1426"/>
      <c r="J790" s="1427"/>
    </row>
    <row r="791" spans="1:10" ht="15" customHeight="1">
      <c r="B791" s="45"/>
      <c r="C791" s="1421"/>
      <c r="D791" s="1421"/>
      <c r="E791" s="1421"/>
      <c r="F791" s="46"/>
      <c r="G791" s="1425"/>
      <c r="H791" s="1426"/>
      <c r="I791" s="1426"/>
      <c r="J791" s="1427"/>
    </row>
    <row r="792" spans="1:10" ht="15" customHeight="1">
      <c r="B792" s="45"/>
      <c r="C792" s="1421"/>
      <c r="D792" s="1421"/>
      <c r="E792" s="1421"/>
      <c r="F792" s="46"/>
      <c r="G792" s="1425"/>
      <c r="H792" s="1426"/>
      <c r="I792" s="1426"/>
      <c r="J792" s="1427"/>
    </row>
    <row r="793" spans="1:10" ht="15" customHeight="1">
      <c r="B793" s="45"/>
      <c r="C793" s="1421"/>
      <c r="D793" s="1421"/>
      <c r="E793" s="1421"/>
      <c r="F793" s="46"/>
      <c r="G793" s="1425"/>
      <c r="H793" s="1426"/>
      <c r="I793" s="1426"/>
      <c r="J793" s="1427"/>
    </row>
    <row r="794" spans="1:10" ht="15" customHeight="1">
      <c r="B794" s="45"/>
      <c r="C794" s="1421"/>
      <c r="D794" s="1421"/>
      <c r="E794" s="1421"/>
      <c r="F794" s="46"/>
      <c r="G794" s="1425"/>
      <c r="H794" s="1426"/>
      <c r="I794" s="1426"/>
      <c r="J794" s="1427"/>
    </row>
    <row r="795" spans="1:10" ht="15" customHeight="1">
      <c r="B795" s="45"/>
      <c r="C795" s="1421"/>
      <c r="D795" s="1421"/>
      <c r="E795" s="1421"/>
      <c r="F795" s="46"/>
      <c r="G795" s="1425"/>
      <c r="H795" s="1426"/>
      <c r="I795" s="1426"/>
      <c r="J795" s="1427"/>
    </row>
    <row r="796" spans="1:10" ht="15" customHeight="1">
      <c r="B796" s="47"/>
      <c r="C796" s="48"/>
      <c r="D796" s="48"/>
      <c r="E796" s="48"/>
      <c r="F796" s="48"/>
      <c r="G796" s="1428"/>
      <c r="H796" s="1429"/>
      <c r="I796" s="1429"/>
      <c r="J796" s="1430"/>
    </row>
    <row r="798" spans="1:10" ht="15" customHeight="1">
      <c r="B798" s="1434" t="s">
        <v>387</v>
      </c>
      <c r="C798" s="1435"/>
      <c r="D798" s="524" t="s">
        <v>385</v>
      </c>
      <c r="E798" s="1134" t="s">
        <v>386</v>
      </c>
      <c r="F798" s="1135"/>
      <c r="G798" s="1134" t="s">
        <v>452</v>
      </c>
      <c r="H798" s="1135"/>
      <c r="I798" s="1135"/>
      <c r="J798" s="1136"/>
    </row>
    <row r="799" spans="1:10" ht="15" customHeight="1">
      <c r="A799" s="10">
        <f>A781+1</f>
        <v>45</v>
      </c>
      <c r="B799" s="1436"/>
      <c r="C799" s="1437"/>
      <c r="D799" s="524" t="str">
        <f>IFERROR(VLOOKUP(A799,特記事項B,2,FALSE)&amp;VLOOKUP(A799,特記事項B,3,FALSE),"")</f>
        <v/>
      </c>
      <c r="E799" s="1134" t="str">
        <f>IFERROR(VLOOKUP(A799,特記事項B,4,FALSE),"")</f>
        <v/>
      </c>
      <c r="F799" s="1135"/>
      <c r="G799" s="525" t="str">
        <f>IFERROR(IF(OR(VLOOKUP(A799,特記事項B,4,FALSE)="",VLOOKUP(A799,特記事項B,9,FALSE)="☑"),"☐","☑"),"☐")</f>
        <v>☐</v>
      </c>
      <c r="H799" s="386" t="s">
        <v>450</v>
      </c>
      <c r="I799" s="578" t="str">
        <f>IFERROR(IF(OR(VLOOKUP(A799,特記事項B,9,FALSE)="☑",VLOOKUP(A799,特記事項B,3,FALSE)=""),"☑","☐"),"☐")</f>
        <v>☐</v>
      </c>
      <c r="J799" s="386" t="s">
        <v>360</v>
      </c>
    </row>
    <row r="800" spans="1:10" ht="15" customHeight="1">
      <c r="B800" s="43"/>
      <c r="C800" s="44"/>
      <c r="D800" s="44"/>
      <c r="E800" s="44"/>
      <c r="F800" s="44"/>
      <c r="G800" s="1431" t="s">
        <v>388</v>
      </c>
      <c r="H800" s="1432"/>
      <c r="I800" s="1432"/>
      <c r="J800" s="1433"/>
    </row>
    <row r="801" spans="2:10" ht="15" customHeight="1">
      <c r="B801" s="45"/>
      <c r="C801" s="1421" t="s">
        <v>744</v>
      </c>
      <c r="D801" s="1421"/>
      <c r="E801" s="1421"/>
      <c r="F801" s="46"/>
      <c r="G801" s="1422"/>
      <c r="H801" s="1423"/>
      <c r="I801" s="1423"/>
      <c r="J801" s="1424"/>
    </row>
    <row r="802" spans="2:10" ht="15" customHeight="1">
      <c r="B802" s="45"/>
      <c r="C802" s="1421"/>
      <c r="D802" s="1421"/>
      <c r="E802" s="1421"/>
      <c r="F802" s="46"/>
      <c r="G802" s="1425" t="str">
        <f>IFERROR(VLOOKUP(A799,特記事項B,5,FALSE),"")</f>
        <v/>
      </c>
      <c r="H802" s="1426"/>
      <c r="I802" s="1426"/>
      <c r="J802" s="1427"/>
    </row>
    <row r="803" spans="2:10" ht="15" customHeight="1">
      <c r="B803" s="45"/>
      <c r="C803" s="1421"/>
      <c r="D803" s="1421"/>
      <c r="E803" s="1421"/>
      <c r="F803" s="46"/>
      <c r="G803" s="1425"/>
      <c r="H803" s="1426"/>
      <c r="I803" s="1426"/>
      <c r="J803" s="1427"/>
    </row>
    <row r="804" spans="2:10" ht="15" customHeight="1">
      <c r="B804" s="45"/>
      <c r="C804" s="1421"/>
      <c r="D804" s="1421"/>
      <c r="E804" s="1421"/>
      <c r="F804" s="46"/>
      <c r="G804" s="1425"/>
      <c r="H804" s="1426"/>
      <c r="I804" s="1426"/>
      <c r="J804" s="1427"/>
    </row>
    <row r="805" spans="2:10" ht="15" customHeight="1">
      <c r="B805" s="45"/>
      <c r="C805" s="1421"/>
      <c r="D805" s="1421"/>
      <c r="E805" s="1421"/>
      <c r="F805" s="46"/>
      <c r="G805" s="1425"/>
      <c r="H805" s="1426"/>
      <c r="I805" s="1426"/>
      <c r="J805" s="1427"/>
    </row>
    <row r="806" spans="2:10" ht="15" customHeight="1">
      <c r="B806" s="45"/>
      <c r="C806" s="1421"/>
      <c r="D806" s="1421"/>
      <c r="E806" s="1421"/>
      <c r="F806" s="46"/>
      <c r="G806" s="1425"/>
      <c r="H806" s="1426"/>
      <c r="I806" s="1426"/>
      <c r="J806" s="1427"/>
    </row>
    <row r="807" spans="2:10" ht="15" customHeight="1">
      <c r="B807" s="45"/>
      <c r="C807" s="1421"/>
      <c r="D807" s="1421"/>
      <c r="E807" s="1421"/>
      <c r="F807" s="46"/>
      <c r="G807" s="1425"/>
      <c r="H807" s="1426"/>
      <c r="I807" s="1426"/>
      <c r="J807" s="1427"/>
    </row>
    <row r="808" spans="2:10" ht="15" customHeight="1">
      <c r="B808" s="45"/>
      <c r="C808" s="1421"/>
      <c r="D808" s="1421"/>
      <c r="E808" s="1421"/>
      <c r="F808" s="46"/>
      <c r="G808" s="1425"/>
      <c r="H808" s="1426"/>
      <c r="I808" s="1426"/>
      <c r="J808" s="1427"/>
    </row>
    <row r="809" spans="2:10" ht="15" customHeight="1">
      <c r="B809" s="45"/>
      <c r="C809" s="1421"/>
      <c r="D809" s="1421"/>
      <c r="E809" s="1421"/>
      <c r="F809" s="46"/>
      <c r="G809" s="1425"/>
      <c r="H809" s="1426"/>
      <c r="I809" s="1426"/>
      <c r="J809" s="1427"/>
    </row>
    <row r="810" spans="2:10" ht="15" customHeight="1">
      <c r="B810" s="45"/>
      <c r="C810" s="1421"/>
      <c r="D810" s="1421"/>
      <c r="E810" s="1421"/>
      <c r="F810" s="46"/>
      <c r="G810" s="1425"/>
      <c r="H810" s="1426"/>
      <c r="I810" s="1426"/>
      <c r="J810" s="1427"/>
    </row>
    <row r="811" spans="2:10" ht="15" customHeight="1">
      <c r="B811" s="45"/>
      <c r="C811" s="1421"/>
      <c r="D811" s="1421"/>
      <c r="E811" s="1421"/>
      <c r="F811" s="46"/>
      <c r="G811" s="1425"/>
      <c r="H811" s="1426"/>
      <c r="I811" s="1426"/>
      <c r="J811" s="1427"/>
    </row>
    <row r="812" spans="2:10" ht="15" customHeight="1">
      <c r="B812" s="45"/>
      <c r="C812" s="1421"/>
      <c r="D812" s="1421"/>
      <c r="E812" s="1421"/>
      <c r="F812" s="46"/>
      <c r="G812" s="1425"/>
      <c r="H812" s="1426"/>
      <c r="I812" s="1426"/>
      <c r="J812" s="1427"/>
    </row>
    <row r="813" spans="2:10" ht="15" customHeight="1">
      <c r="B813" s="45"/>
      <c r="C813" s="1421"/>
      <c r="D813" s="1421"/>
      <c r="E813" s="1421"/>
      <c r="F813" s="46"/>
      <c r="G813" s="1425"/>
      <c r="H813" s="1426"/>
      <c r="I813" s="1426"/>
      <c r="J813" s="1427"/>
    </row>
    <row r="814" spans="2:10" ht="15" customHeight="1">
      <c r="B814" s="47"/>
      <c r="C814" s="48"/>
      <c r="D814" s="48"/>
      <c r="E814" s="48"/>
      <c r="F814" s="48"/>
      <c r="G814" s="1428"/>
      <c r="H814" s="1429"/>
      <c r="I814" s="1429"/>
      <c r="J814" s="1430"/>
    </row>
    <row r="816" spans="2:10" ht="15" customHeight="1">
      <c r="B816" s="1434" t="s">
        <v>387</v>
      </c>
      <c r="C816" s="1435"/>
      <c r="D816" s="524" t="s">
        <v>385</v>
      </c>
      <c r="E816" s="1134" t="s">
        <v>386</v>
      </c>
      <c r="F816" s="1135"/>
      <c r="G816" s="1134" t="s">
        <v>452</v>
      </c>
      <c r="H816" s="1135"/>
      <c r="I816" s="1135"/>
      <c r="J816" s="1136"/>
    </row>
    <row r="817" spans="1:10" ht="15" customHeight="1">
      <c r="A817" s="10">
        <f>A799+1</f>
        <v>46</v>
      </c>
      <c r="B817" s="1436"/>
      <c r="C817" s="1437"/>
      <c r="D817" s="524" t="str">
        <f>IFERROR(VLOOKUP(A817,特記事項B,2,FALSE)&amp;VLOOKUP(A817,特記事項B,3,FALSE),"")</f>
        <v/>
      </c>
      <c r="E817" s="1134" t="str">
        <f>IFERROR(VLOOKUP(A817,特記事項B,4,FALSE),"")</f>
        <v/>
      </c>
      <c r="F817" s="1135"/>
      <c r="G817" s="525" t="str">
        <f>IFERROR(IF(OR(VLOOKUP(A817,特記事項B,4,FALSE)="",VLOOKUP(A817,特記事項B,9,FALSE)="☑"),"☐","☑"),"☐")</f>
        <v>☐</v>
      </c>
      <c r="H817" s="386" t="s">
        <v>450</v>
      </c>
      <c r="I817" s="578" t="str">
        <f>IFERROR(IF(OR(VLOOKUP(A817,特記事項B,9,FALSE)="☑",VLOOKUP(A817,特記事項B,3,FALSE)=""),"☑","☐"),"☐")</f>
        <v>☐</v>
      </c>
      <c r="J817" s="386" t="s">
        <v>360</v>
      </c>
    </row>
    <row r="818" spans="1:10" ht="15" customHeight="1">
      <c r="B818" s="43"/>
      <c r="C818" s="44"/>
      <c r="D818" s="44"/>
      <c r="E818" s="44"/>
      <c r="F818" s="44"/>
      <c r="G818" s="1431" t="s">
        <v>388</v>
      </c>
      <c r="H818" s="1432"/>
      <c r="I818" s="1432"/>
      <c r="J818" s="1433"/>
    </row>
    <row r="819" spans="1:10" ht="15" customHeight="1">
      <c r="B819" s="45"/>
      <c r="C819" s="1421" t="s">
        <v>744</v>
      </c>
      <c r="D819" s="1421"/>
      <c r="E819" s="1421"/>
      <c r="F819" s="46"/>
      <c r="G819" s="1422"/>
      <c r="H819" s="1423"/>
      <c r="I819" s="1423"/>
      <c r="J819" s="1424"/>
    </row>
    <row r="820" spans="1:10" ht="15" customHeight="1">
      <c r="B820" s="45"/>
      <c r="C820" s="1421"/>
      <c r="D820" s="1421"/>
      <c r="E820" s="1421"/>
      <c r="F820" s="46"/>
      <c r="G820" s="1425" t="str">
        <f>IFERROR(VLOOKUP(A817,特記事項B,5,FALSE),"")</f>
        <v/>
      </c>
      <c r="H820" s="1426"/>
      <c r="I820" s="1426"/>
      <c r="J820" s="1427"/>
    </row>
    <row r="821" spans="1:10" ht="15" customHeight="1">
      <c r="B821" s="45"/>
      <c r="C821" s="1421"/>
      <c r="D821" s="1421"/>
      <c r="E821" s="1421"/>
      <c r="F821" s="46"/>
      <c r="G821" s="1425"/>
      <c r="H821" s="1426"/>
      <c r="I821" s="1426"/>
      <c r="J821" s="1427"/>
    </row>
    <row r="822" spans="1:10" ht="15" customHeight="1">
      <c r="B822" s="45"/>
      <c r="C822" s="1421"/>
      <c r="D822" s="1421"/>
      <c r="E822" s="1421"/>
      <c r="F822" s="46"/>
      <c r="G822" s="1425"/>
      <c r="H822" s="1426"/>
      <c r="I822" s="1426"/>
      <c r="J822" s="1427"/>
    </row>
    <row r="823" spans="1:10" ht="15" customHeight="1">
      <c r="B823" s="45"/>
      <c r="C823" s="1421"/>
      <c r="D823" s="1421"/>
      <c r="E823" s="1421"/>
      <c r="F823" s="46"/>
      <c r="G823" s="1425"/>
      <c r="H823" s="1426"/>
      <c r="I823" s="1426"/>
      <c r="J823" s="1427"/>
    </row>
    <row r="824" spans="1:10" ht="15" customHeight="1">
      <c r="B824" s="45"/>
      <c r="C824" s="1421"/>
      <c r="D824" s="1421"/>
      <c r="E824" s="1421"/>
      <c r="F824" s="46"/>
      <c r="G824" s="1425"/>
      <c r="H824" s="1426"/>
      <c r="I824" s="1426"/>
      <c r="J824" s="1427"/>
    </row>
    <row r="825" spans="1:10" ht="15" customHeight="1">
      <c r="B825" s="45"/>
      <c r="C825" s="1421"/>
      <c r="D825" s="1421"/>
      <c r="E825" s="1421"/>
      <c r="F825" s="46"/>
      <c r="G825" s="1425"/>
      <c r="H825" s="1426"/>
      <c r="I825" s="1426"/>
      <c r="J825" s="1427"/>
    </row>
    <row r="826" spans="1:10" ht="15" customHeight="1">
      <c r="B826" s="45"/>
      <c r="C826" s="1421"/>
      <c r="D826" s="1421"/>
      <c r="E826" s="1421"/>
      <c r="F826" s="46"/>
      <c r="G826" s="1425"/>
      <c r="H826" s="1426"/>
      <c r="I826" s="1426"/>
      <c r="J826" s="1427"/>
    </row>
    <row r="827" spans="1:10" ht="15" customHeight="1">
      <c r="B827" s="45"/>
      <c r="C827" s="1421"/>
      <c r="D827" s="1421"/>
      <c r="E827" s="1421"/>
      <c r="F827" s="46"/>
      <c r="G827" s="1425"/>
      <c r="H827" s="1426"/>
      <c r="I827" s="1426"/>
      <c r="J827" s="1427"/>
    </row>
    <row r="828" spans="1:10" ht="15" customHeight="1">
      <c r="B828" s="45"/>
      <c r="C828" s="1421"/>
      <c r="D828" s="1421"/>
      <c r="E828" s="1421"/>
      <c r="F828" s="46"/>
      <c r="G828" s="1425"/>
      <c r="H828" s="1426"/>
      <c r="I828" s="1426"/>
      <c r="J828" s="1427"/>
    </row>
    <row r="829" spans="1:10" ht="15" customHeight="1">
      <c r="B829" s="45"/>
      <c r="C829" s="1421"/>
      <c r="D829" s="1421"/>
      <c r="E829" s="1421"/>
      <c r="F829" s="46"/>
      <c r="G829" s="1425"/>
      <c r="H829" s="1426"/>
      <c r="I829" s="1426"/>
      <c r="J829" s="1427"/>
    </row>
    <row r="830" spans="1:10" ht="15" customHeight="1">
      <c r="B830" s="45"/>
      <c r="C830" s="1421"/>
      <c r="D830" s="1421"/>
      <c r="E830" s="1421"/>
      <c r="F830" s="46"/>
      <c r="G830" s="1425"/>
      <c r="H830" s="1426"/>
      <c r="I830" s="1426"/>
      <c r="J830" s="1427"/>
    </row>
    <row r="831" spans="1:10" ht="15" customHeight="1">
      <c r="B831" s="45"/>
      <c r="C831" s="1421"/>
      <c r="D831" s="1421"/>
      <c r="E831" s="1421"/>
      <c r="F831" s="46"/>
      <c r="G831" s="1425"/>
      <c r="H831" s="1426"/>
      <c r="I831" s="1426"/>
      <c r="J831" s="1427"/>
    </row>
    <row r="832" spans="1:10" ht="15" customHeight="1">
      <c r="B832" s="47"/>
      <c r="C832" s="48"/>
      <c r="D832" s="48"/>
      <c r="E832" s="48"/>
      <c r="F832" s="48"/>
      <c r="G832" s="1428"/>
      <c r="H832" s="1429"/>
      <c r="I832" s="1429"/>
      <c r="J832" s="1430"/>
    </row>
    <row r="834" spans="1:10" ht="15" customHeight="1">
      <c r="B834" s="1434" t="s">
        <v>387</v>
      </c>
      <c r="C834" s="1435"/>
      <c r="D834" s="524" t="s">
        <v>385</v>
      </c>
      <c r="E834" s="1134" t="s">
        <v>386</v>
      </c>
      <c r="F834" s="1135"/>
      <c r="G834" s="1134" t="s">
        <v>452</v>
      </c>
      <c r="H834" s="1135"/>
      <c r="I834" s="1135"/>
      <c r="J834" s="1136"/>
    </row>
    <row r="835" spans="1:10" ht="15" customHeight="1">
      <c r="A835" s="10">
        <f>A817+1</f>
        <v>47</v>
      </c>
      <c r="B835" s="1436"/>
      <c r="C835" s="1437"/>
      <c r="D835" s="524" t="str">
        <f>IFERROR(VLOOKUP(A835,特記事項B,2,FALSE)&amp;VLOOKUP(A835,特記事項B,3,FALSE),"")</f>
        <v/>
      </c>
      <c r="E835" s="1134" t="str">
        <f>IFERROR(VLOOKUP(A835,特記事項B,4,FALSE),"")</f>
        <v/>
      </c>
      <c r="F835" s="1135"/>
      <c r="G835" s="525" t="str">
        <f>IFERROR(IF(OR(VLOOKUP(A835,特記事項B,4,FALSE)="",VLOOKUP(A835,特記事項B,9,FALSE)="☑"),"☐","☑"),"☐")</f>
        <v>☐</v>
      </c>
      <c r="H835" s="386" t="s">
        <v>450</v>
      </c>
      <c r="I835" s="578" t="str">
        <f>IFERROR(IF(OR(VLOOKUP(A835,特記事項B,9,FALSE)="☑",VLOOKUP(A835,特記事項B,3,FALSE)=""),"☑","☐"),"☐")</f>
        <v>☐</v>
      </c>
      <c r="J835" s="386" t="s">
        <v>360</v>
      </c>
    </row>
    <row r="836" spans="1:10" ht="15" customHeight="1">
      <c r="B836" s="43"/>
      <c r="C836" s="44"/>
      <c r="D836" s="44"/>
      <c r="E836" s="44"/>
      <c r="F836" s="44"/>
      <c r="G836" s="1431" t="s">
        <v>388</v>
      </c>
      <c r="H836" s="1432"/>
      <c r="I836" s="1432"/>
      <c r="J836" s="1433"/>
    </row>
    <row r="837" spans="1:10" ht="15" customHeight="1">
      <c r="B837" s="45"/>
      <c r="C837" s="1421" t="s">
        <v>744</v>
      </c>
      <c r="D837" s="1421"/>
      <c r="E837" s="1421"/>
      <c r="F837" s="46"/>
      <c r="G837" s="1422"/>
      <c r="H837" s="1423"/>
      <c r="I837" s="1423"/>
      <c r="J837" s="1424"/>
    </row>
    <row r="838" spans="1:10" ht="15" customHeight="1">
      <c r="B838" s="45"/>
      <c r="C838" s="1421"/>
      <c r="D838" s="1421"/>
      <c r="E838" s="1421"/>
      <c r="F838" s="46"/>
      <c r="G838" s="1425" t="str">
        <f>IFERROR(VLOOKUP(A835,特記事項B,5,FALSE),"")</f>
        <v/>
      </c>
      <c r="H838" s="1426"/>
      <c r="I838" s="1426"/>
      <c r="J838" s="1427"/>
    </row>
    <row r="839" spans="1:10" ht="15" customHeight="1">
      <c r="B839" s="45"/>
      <c r="C839" s="1421"/>
      <c r="D839" s="1421"/>
      <c r="E839" s="1421"/>
      <c r="F839" s="46"/>
      <c r="G839" s="1425"/>
      <c r="H839" s="1426"/>
      <c r="I839" s="1426"/>
      <c r="J839" s="1427"/>
    </row>
    <row r="840" spans="1:10" ht="15" customHeight="1">
      <c r="B840" s="45"/>
      <c r="C840" s="1421"/>
      <c r="D840" s="1421"/>
      <c r="E840" s="1421"/>
      <c r="F840" s="46"/>
      <c r="G840" s="1425"/>
      <c r="H840" s="1426"/>
      <c r="I840" s="1426"/>
      <c r="J840" s="1427"/>
    </row>
    <row r="841" spans="1:10" ht="15" customHeight="1">
      <c r="B841" s="45"/>
      <c r="C841" s="1421"/>
      <c r="D841" s="1421"/>
      <c r="E841" s="1421"/>
      <c r="F841" s="46"/>
      <c r="G841" s="1425"/>
      <c r="H841" s="1426"/>
      <c r="I841" s="1426"/>
      <c r="J841" s="1427"/>
    </row>
    <row r="842" spans="1:10" ht="15" customHeight="1">
      <c r="B842" s="45"/>
      <c r="C842" s="1421"/>
      <c r="D842" s="1421"/>
      <c r="E842" s="1421"/>
      <c r="F842" s="46"/>
      <c r="G842" s="1425"/>
      <c r="H842" s="1426"/>
      <c r="I842" s="1426"/>
      <c r="J842" s="1427"/>
    </row>
    <row r="843" spans="1:10" ht="15" customHeight="1">
      <c r="B843" s="45"/>
      <c r="C843" s="1421"/>
      <c r="D843" s="1421"/>
      <c r="E843" s="1421"/>
      <c r="F843" s="46"/>
      <c r="G843" s="1425"/>
      <c r="H843" s="1426"/>
      <c r="I843" s="1426"/>
      <c r="J843" s="1427"/>
    </row>
    <row r="844" spans="1:10" ht="15" customHeight="1">
      <c r="B844" s="45"/>
      <c r="C844" s="1421"/>
      <c r="D844" s="1421"/>
      <c r="E844" s="1421"/>
      <c r="F844" s="46"/>
      <c r="G844" s="1425"/>
      <c r="H844" s="1426"/>
      <c r="I844" s="1426"/>
      <c r="J844" s="1427"/>
    </row>
    <row r="845" spans="1:10" ht="15" customHeight="1">
      <c r="B845" s="45"/>
      <c r="C845" s="1421"/>
      <c r="D845" s="1421"/>
      <c r="E845" s="1421"/>
      <c r="F845" s="46"/>
      <c r="G845" s="1425"/>
      <c r="H845" s="1426"/>
      <c r="I845" s="1426"/>
      <c r="J845" s="1427"/>
    </row>
    <row r="846" spans="1:10" ht="15" customHeight="1">
      <c r="B846" s="45"/>
      <c r="C846" s="1421"/>
      <c r="D846" s="1421"/>
      <c r="E846" s="1421"/>
      <c r="F846" s="46"/>
      <c r="G846" s="1425"/>
      <c r="H846" s="1426"/>
      <c r="I846" s="1426"/>
      <c r="J846" s="1427"/>
    </row>
    <row r="847" spans="1:10" ht="15" customHeight="1">
      <c r="B847" s="45"/>
      <c r="C847" s="1421"/>
      <c r="D847" s="1421"/>
      <c r="E847" s="1421"/>
      <c r="F847" s="46"/>
      <c r="G847" s="1425"/>
      <c r="H847" s="1426"/>
      <c r="I847" s="1426"/>
      <c r="J847" s="1427"/>
    </row>
    <row r="848" spans="1:10" ht="15" customHeight="1">
      <c r="B848" s="45"/>
      <c r="C848" s="1421"/>
      <c r="D848" s="1421"/>
      <c r="E848" s="1421"/>
      <c r="F848" s="46"/>
      <c r="G848" s="1425"/>
      <c r="H848" s="1426"/>
      <c r="I848" s="1426"/>
      <c r="J848" s="1427"/>
    </row>
    <row r="849" spans="1:10" ht="15" customHeight="1">
      <c r="B849" s="45"/>
      <c r="C849" s="1421"/>
      <c r="D849" s="1421"/>
      <c r="E849" s="1421"/>
      <c r="F849" s="46"/>
      <c r="G849" s="1425"/>
      <c r="H849" s="1426"/>
      <c r="I849" s="1426"/>
      <c r="J849" s="1427"/>
    </row>
    <row r="850" spans="1:10" ht="15" customHeight="1">
      <c r="B850" s="47"/>
      <c r="C850" s="48"/>
      <c r="D850" s="48"/>
      <c r="E850" s="48"/>
      <c r="F850" s="48"/>
      <c r="G850" s="1428"/>
      <c r="H850" s="1429"/>
      <c r="I850" s="1429"/>
      <c r="J850" s="1430"/>
    </row>
    <row r="852" spans="1:10" ht="15" customHeight="1">
      <c r="B852" s="1434" t="s">
        <v>387</v>
      </c>
      <c r="C852" s="1435"/>
      <c r="D852" s="524" t="s">
        <v>385</v>
      </c>
      <c r="E852" s="1134" t="s">
        <v>386</v>
      </c>
      <c r="F852" s="1135"/>
      <c r="G852" s="1134" t="s">
        <v>452</v>
      </c>
      <c r="H852" s="1135"/>
      <c r="I852" s="1135"/>
      <c r="J852" s="1136"/>
    </row>
    <row r="853" spans="1:10" ht="15" customHeight="1">
      <c r="A853" s="10">
        <f>A835+1</f>
        <v>48</v>
      </c>
      <c r="B853" s="1436"/>
      <c r="C853" s="1437"/>
      <c r="D853" s="524" t="str">
        <f>IFERROR(VLOOKUP(A853,特記事項B,2,FALSE)&amp;VLOOKUP(A853,特記事項B,3,FALSE),"")</f>
        <v/>
      </c>
      <c r="E853" s="1134" t="str">
        <f>IFERROR(VLOOKUP(A853,特記事項B,4,FALSE),"")</f>
        <v/>
      </c>
      <c r="F853" s="1135"/>
      <c r="G853" s="525" t="str">
        <f>IFERROR(IF(OR(VLOOKUP(A853,特記事項B,4,FALSE)="",VLOOKUP(A853,特記事項B,9,FALSE)="☑"),"☐","☑"),"☐")</f>
        <v>☐</v>
      </c>
      <c r="H853" s="386" t="s">
        <v>450</v>
      </c>
      <c r="I853" s="578" t="str">
        <f>IFERROR(IF(OR(VLOOKUP(A853,特記事項B,9,FALSE)="☑",VLOOKUP(A853,特記事項B,3,FALSE)=""),"☑","☐"),"☐")</f>
        <v>☐</v>
      </c>
      <c r="J853" s="386" t="s">
        <v>360</v>
      </c>
    </row>
    <row r="854" spans="1:10" ht="15" customHeight="1">
      <c r="B854" s="43"/>
      <c r="C854" s="44"/>
      <c r="D854" s="44"/>
      <c r="E854" s="44"/>
      <c r="F854" s="44"/>
      <c r="G854" s="1431" t="s">
        <v>388</v>
      </c>
      <c r="H854" s="1432"/>
      <c r="I854" s="1432"/>
      <c r="J854" s="1433"/>
    </row>
    <row r="855" spans="1:10" ht="15" customHeight="1">
      <c r="B855" s="45"/>
      <c r="C855" s="1421" t="s">
        <v>744</v>
      </c>
      <c r="D855" s="1421"/>
      <c r="E855" s="1421"/>
      <c r="F855" s="46"/>
      <c r="G855" s="1422"/>
      <c r="H855" s="1423"/>
      <c r="I855" s="1423"/>
      <c r="J855" s="1424"/>
    </row>
    <row r="856" spans="1:10" ht="15" customHeight="1">
      <c r="B856" s="45"/>
      <c r="C856" s="1421"/>
      <c r="D856" s="1421"/>
      <c r="E856" s="1421"/>
      <c r="F856" s="46"/>
      <c r="G856" s="1425" t="str">
        <f>IFERROR(VLOOKUP(A853,特記事項B,5,FALSE),"")</f>
        <v/>
      </c>
      <c r="H856" s="1426"/>
      <c r="I856" s="1426"/>
      <c r="J856" s="1427"/>
    </row>
    <row r="857" spans="1:10" ht="15" customHeight="1">
      <c r="B857" s="45"/>
      <c r="C857" s="1421"/>
      <c r="D857" s="1421"/>
      <c r="E857" s="1421"/>
      <c r="F857" s="46"/>
      <c r="G857" s="1425"/>
      <c r="H857" s="1426"/>
      <c r="I857" s="1426"/>
      <c r="J857" s="1427"/>
    </row>
    <row r="858" spans="1:10" ht="15" customHeight="1">
      <c r="B858" s="45"/>
      <c r="C858" s="1421"/>
      <c r="D858" s="1421"/>
      <c r="E858" s="1421"/>
      <c r="F858" s="46"/>
      <c r="G858" s="1425"/>
      <c r="H858" s="1426"/>
      <c r="I858" s="1426"/>
      <c r="J858" s="1427"/>
    </row>
    <row r="859" spans="1:10" ht="15" customHeight="1">
      <c r="B859" s="45"/>
      <c r="C859" s="1421"/>
      <c r="D859" s="1421"/>
      <c r="E859" s="1421"/>
      <c r="F859" s="46"/>
      <c r="G859" s="1425"/>
      <c r="H859" s="1426"/>
      <c r="I859" s="1426"/>
      <c r="J859" s="1427"/>
    </row>
    <row r="860" spans="1:10" ht="15" customHeight="1">
      <c r="B860" s="45"/>
      <c r="C860" s="1421"/>
      <c r="D860" s="1421"/>
      <c r="E860" s="1421"/>
      <c r="F860" s="46"/>
      <c r="G860" s="1425"/>
      <c r="H860" s="1426"/>
      <c r="I860" s="1426"/>
      <c r="J860" s="1427"/>
    </row>
    <row r="861" spans="1:10" ht="15" customHeight="1">
      <c r="B861" s="45"/>
      <c r="C861" s="1421"/>
      <c r="D861" s="1421"/>
      <c r="E861" s="1421"/>
      <c r="F861" s="46"/>
      <c r="G861" s="1425"/>
      <c r="H861" s="1426"/>
      <c r="I861" s="1426"/>
      <c r="J861" s="1427"/>
    </row>
    <row r="862" spans="1:10" ht="15" customHeight="1">
      <c r="B862" s="45"/>
      <c r="C862" s="1421"/>
      <c r="D862" s="1421"/>
      <c r="E862" s="1421"/>
      <c r="F862" s="46"/>
      <c r="G862" s="1425"/>
      <c r="H862" s="1426"/>
      <c r="I862" s="1426"/>
      <c r="J862" s="1427"/>
    </row>
    <row r="863" spans="1:10" ht="15" customHeight="1">
      <c r="B863" s="45"/>
      <c r="C863" s="1421"/>
      <c r="D863" s="1421"/>
      <c r="E863" s="1421"/>
      <c r="F863" s="46"/>
      <c r="G863" s="1425"/>
      <c r="H863" s="1426"/>
      <c r="I863" s="1426"/>
      <c r="J863" s="1427"/>
    </row>
    <row r="864" spans="1:10" ht="15" customHeight="1">
      <c r="B864" s="45"/>
      <c r="C864" s="1421"/>
      <c r="D864" s="1421"/>
      <c r="E864" s="1421"/>
      <c r="F864" s="46"/>
      <c r="G864" s="1425"/>
      <c r="H864" s="1426"/>
      <c r="I864" s="1426"/>
      <c r="J864" s="1427"/>
    </row>
    <row r="865" spans="2:10" ht="15" customHeight="1">
      <c r="B865" s="45"/>
      <c r="C865" s="1421"/>
      <c r="D865" s="1421"/>
      <c r="E865" s="1421"/>
      <c r="F865" s="46"/>
      <c r="G865" s="1425"/>
      <c r="H865" s="1426"/>
      <c r="I865" s="1426"/>
      <c r="J865" s="1427"/>
    </row>
    <row r="866" spans="2:10" ht="15" customHeight="1">
      <c r="B866" s="45"/>
      <c r="C866" s="1421"/>
      <c r="D866" s="1421"/>
      <c r="E866" s="1421"/>
      <c r="F866" s="46"/>
      <c r="G866" s="1425"/>
      <c r="H866" s="1426"/>
      <c r="I866" s="1426"/>
      <c r="J866" s="1427"/>
    </row>
    <row r="867" spans="2:10" ht="15" customHeight="1">
      <c r="B867" s="45"/>
      <c r="C867" s="1421"/>
      <c r="D867" s="1421"/>
      <c r="E867" s="1421"/>
      <c r="F867" s="46"/>
      <c r="G867" s="1425"/>
      <c r="H867" s="1426"/>
      <c r="I867" s="1426"/>
      <c r="J867" s="1427"/>
    </row>
    <row r="868" spans="2:10" ht="15" customHeight="1">
      <c r="B868" s="47"/>
      <c r="C868" s="48"/>
      <c r="D868" s="48"/>
      <c r="E868" s="48"/>
      <c r="F868" s="48"/>
      <c r="G868" s="1428"/>
      <c r="H868" s="1429"/>
      <c r="I868" s="1429"/>
      <c r="J868" s="1430"/>
    </row>
  </sheetData>
  <mergeCells count="434">
    <mergeCell ref="C9:E21"/>
    <mergeCell ref="G9:J9"/>
    <mergeCell ref="G10:J14"/>
    <mergeCell ref="G15:J22"/>
    <mergeCell ref="B24:C25"/>
    <mergeCell ref="E24:F24"/>
    <mergeCell ref="G24:J24"/>
    <mergeCell ref="E25:F25"/>
    <mergeCell ref="C1:E1"/>
    <mergeCell ref="B6:C7"/>
    <mergeCell ref="E6:F6"/>
    <mergeCell ref="G6:J6"/>
    <mergeCell ref="E7:F7"/>
    <mergeCell ref="G8:J8"/>
    <mergeCell ref="G26:J26"/>
    <mergeCell ref="C27:E39"/>
    <mergeCell ref="G27:J27"/>
    <mergeCell ref="G28:J32"/>
    <mergeCell ref="G33:J40"/>
    <mergeCell ref="B42:C43"/>
    <mergeCell ref="E42:F42"/>
    <mergeCell ref="G42:J42"/>
    <mergeCell ref="E43:F43"/>
    <mergeCell ref="G44:J44"/>
    <mergeCell ref="C45:E57"/>
    <mergeCell ref="G45:J45"/>
    <mergeCell ref="G46:J50"/>
    <mergeCell ref="G51:J58"/>
    <mergeCell ref="B60:C61"/>
    <mergeCell ref="E60:F60"/>
    <mergeCell ref="G60:J60"/>
    <mergeCell ref="E61:F61"/>
    <mergeCell ref="G62:J62"/>
    <mergeCell ref="C63:E75"/>
    <mergeCell ref="G63:J63"/>
    <mergeCell ref="G64:J68"/>
    <mergeCell ref="G69:J76"/>
    <mergeCell ref="B78:C79"/>
    <mergeCell ref="E78:F78"/>
    <mergeCell ref="G78:J78"/>
    <mergeCell ref="E79:F79"/>
    <mergeCell ref="G80:J80"/>
    <mergeCell ref="C81:E93"/>
    <mergeCell ref="G81:J81"/>
    <mergeCell ref="G82:J86"/>
    <mergeCell ref="G87:J94"/>
    <mergeCell ref="B96:C97"/>
    <mergeCell ref="E96:F96"/>
    <mergeCell ref="G96:J96"/>
    <mergeCell ref="E97:F97"/>
    <mergeCell ref="G98:J98"/>
    <mergeCell ref="C99:E111"/>
    <mergeCell ref="G99:J99"/>
    <mergeCell ref="G100:J104"/>
    <mergeCell ref="G105:J112"/>
    <mergeCell ref="B114:C115"/>
    <mergeCell ref="E114:F114"/>
    <mergeCell ref="G114:J114"/>
    <mergeCell ref="E115:F115"/>
    <mergeCell ref="G116:J116"/>
    <mergeCell ref="C117:E129"/>
    <mergeCell ref="G117:J117"/>
    <mergeCell ref="G118:J122"/>
    <mergeCell ref="G123:J130"/>
    <mergeCell ref="B132:C133"/>
    <mergeCell ref="E132:F132"/>
    <mergeCell ref="G132:J132"/>
    <mergeCell ref="E133:F133"/>
    <mergeCell ref="G134:J134"/>
    <mergeCell ref="C135:E147"/>
    <mergeCell ref="G135:J135"/>
    <mergeCell ref="G136:J140"/>
    <mergeCell ref="G141:J148"/>
    <mergeCell ref="B150:C151"/>
    <mergeCell ref="E150:F150"/>
    <mergeCell ref="G150:J150"/>
    <mergeCell ref="E151:F151"/>
    <mergeCell ref="G152:J152"/>
    <mergeCell ref="C153:E165"/>
    <mergeCell ref="G153:J153"/>
    <mergeCell ref="G154:J158"/>
    <mergeCell ref="G159:J166"/>
    <mergeCell ref="B168:C169"/>
    <mergeCell ref="E168:F168"/>
    <mergeCell ref="G168:J168"/>
    <mergeCell ref="E169:F169"/>
    <mergeCell ref="G170:J170"/>
    <mergeCell ref="C171:E183"/>
    <mergeCell ref="G171:J171"/>
    <mergeCell ref="G172:J176"/>
    <mergeCell ref="G177:J184"/>
    <mergeCell ref="B186:C187"/>
    <mergeCell ref="E186:F186"/>
    <mergeCell ref="G186:J186"/>
    <mergeCell ref="E187:F187"/>
    <mergeCell ref="G188:J188"/>
    <mergeCell ref="C189:E201"/>
    <mergeCell ref="G189:J189"/>
    <mergeCell ref="G190:J194"/>
    <mergeCell ref="G195:J202"/>
    <mergeCell ref="B204:C205"/>
    <mergeCell ref="E204:F204"/>
    <mergeCell ref="G204:J204"/>
    <mergeCell ref="E205:F205"/>
    <mergeCell ref="G206:J206"/>
    <mergeCell ref="C207:E219"/>
    <mergeCell ref="G207:J207"/>
    <mergeCell ref="G208:J212"/>
    <mergeCell ref="G213:J220"/>
    <mergeCell ref="B222:C223"/>
    <mergeCell ref="E222:F222"/>
    <mergeCell ref="G222:J222"/>
    <mergeCell ref="E223:F223"/>
    <mergeCell ref="G224:J224"/>
    <mergeCell ref="C225:E237"/>
    <mergeCell ref="G225:J225"/>
    <mergeCell ref="G226:J230"/>
    <mergeCell ref="G231:J238"/>
    <mergeCell ref="B240:C241"/>
    <mergeCell ref="E240:F240"/>
    <mergeCell ref="G240:J240"/>
    <mergeCell ref="E241:F241"/>
    <mergeCell ref="G242:J242"/>
    <mergeCell ref="C243:E255"/>
    <mergeCell ref="G243:J243"/>
    <mergeCell ref="G244:J248"/>
    <mergeCell ref="G249:J256"/>
    <mergeCell ref="B258:C259"/>
    <mergeCell ref="E258:F258"/>
    <mergeCell ref="G258:J258"/>
    <mergeCell ref="E259:F259"/>
    <mergeCell ref="G260:J260"/>
    <mergeCell ref="C261:E273"/>
    <mergeCell ref="G261:J261"/>
    <mergeCell ref="G262:J266"/>
    <mergeCell ref="G267:J274"/>
    <mergeCell ref="B276:C277"/>
    <mergeCell ref="E276:F276"/>
    <mergeCell ref="G276:J276"/>
    <mergeCell ref="E277:F277"/>
    <mergeCell ref="G278:J278"/>
    <mergeCell ref="C279:E291"/>
    <mergeCell ref="G279:J279"/>
    <mergeCell ref="G280:J284"/>
    <mergeCell ref="G285:J292"/>
    <mergeCell ref="B294:C295"/>
    <mergeCell ref="E294:F294"/>
    <mergeCell ref="G294:J294"/>
    <mergeCell ref="E295:F295"/>
    <mergeCell ref="G296:J296"/>
    <mergeCell ref="C297:E309"/>
    <mergeCell ref="G297:J297"/>
    <mergeCell ref="G298:J302"/>
    <mergeCell ref="G303:J310"/>
    <mergeCell ref="B312:C313"/>
    <mergeCell ref="E312:F312"/>
    <mergeCell ref="G312:J312"/>
    <mergeCell ref="E313:F313"/>
    <mergeCell ref="G314:J314"/>
    <mergeCell ref="C315:E327"/>
    <mergeCell ref="G315:J315"/>
    <mergeCell ref="G316:J320"/>
    <mergeCell ref="G321:J328"/>
    <mergeCell ref="B330:C331"/>
    <mergeCell ref="E330:F330"/>
    <mergeCell ref="G330:J330"/>
    <mergeCell ref="E331:F331"/>
    <mergeCell ref="G332:J332"/>
    <mergeCell ref="C333:E345"/>
    <mergeCell ref="G333:J333"/>
    <mergeCell ref="G334:J338"/>
    <mergeCell ref="G339:J346"/>
    <mergeCell ref="B348:C349"/>
    <mergeCell ref="E348:F348"/>
    <mergeCell ref="G348:J348"/>
    <mergeCell ref="E349:F349"/>
    <mergeCell ref="G350:J350"/>
    <mergeCell ref="C351:E363"/>
    <mergeCell ref="G351:J351"/>
    <mergeCell ref="G352:J356"/>
    <mergeCell ref="G357:J364"/>
    <mergeCell ref="B366:C367"/>
    <mergeCell ref="E366:F366"/>
    <mergeCell ref="G366:J366"/>
    <mergeCell ref="E367:F367"/>
    <mergeCell ref="G368:J368"/>
    <mergeCell ref="C369:E381"/>
    <mergeCell ref="G369:J369"/>
    <mergeCell ref="G370:J374"/>
    <mergeCell ref="G375:J382"/>
    <mergeCell ref="B384:C385"/>
    <mergeCell ref="E384:F384"/>
    <mergeCell ref="G384:J384"/>
    <mergeCell ref="E385:F385"/>
    <mergeCell ref="G386:J386"/>
    <mergeCell ref="C387:E399"/>
    <mergeCell ref="G387:J387"/>
    <mergeCell ref="G388:J392"/>
    <mergeCell ref="G393:J400"/>
    <mergeCell ref="B402:C403"/>
    <mergeCell ref="E402:F402"/>
    <mergeCell ref="G402:J402"/>
    <mergeCell ref="E403:F403"/>
    <mergeCell ref="G404:J404"/>
    <mergeCell ref="C405:E417"/>
    <mergeCell ref="G405:J405"/>
    <mergeCell ref="G406:J410"/>
    <mergeCell ref="G411:J418"/>
    <mergeCell ref="B420:C421"/>
    <mergeCell ref="E420:F420"/>
    <mergeCell ref="G420:J420"/>
    <mergeCell ref="E421:F421"/>
    <mergeCell ref="G458:J458"/>
    <mergeCell ref="E474:F474"/>
    <mergeCell ref="G474:J474"/>
    <mergeCell ref="G440:J440"/>
    <mergeCell ref="E456:F456"/>
    <mergeCell ref="G442:J446"/>
    <mergeCell ref="G422:J422"/>
    <mergeCell ref="C423:E435"/>
    <mergeCell ref="G423:J423"/>
    <mergeCell ref="G424:J428"/>
    <mergeCell ref="G429:J436"/>
    <mergeCell ref="E438:F438"/>
    <mergeCell ref="B438:C439"/>
    <mergeCell ref="G438:J438"/>
    <mergeCell ref="E439:F439"/>
    <mergeCell ref="C441:E453"/>
    <mergeCell ref="G441:J441"/>
    <mergeCell ref="G548:J548"/>
    <mergeCell ref="E564:F564"/>
    <mergeCell ref="C549:E561"/>
    <mergeCell ref="G530:J530"/>
    <mergeCell ref="E546:F546"/>
    <mergeCell ref="C531:E543"/>
    <mergeCell ref="G512:J512"/>
    <mergeCell ref="E528:F528"/>
    <mergeCell ref="C513:E525"/>
    <mergeCell ref="G620:J620"/>
    <mergeCell ref="E636:F636"/>
    <mergeCell ref="C621:E633"/>
    <mergeCell ref="G602:J602"/>
    <mergeCell ref="E618:F618"/>
    <mergeCell ref="C603:E615"/>
    <mergeCell ref="G584:J584"/>
    <mergeCell ref="E600:F600"/>
    <mergeCell ref="C585:E597"/>
    <mergeCell ref="G603:J603"/>
    <mergeCell ref="G604:J608"/>
    <mergeCell ref="G609:J616"/>
    <mergeCell ref="B618:C619"/>
    <mergeCell ref="G618:J618"/>
    <mergeCell ref="E619:F619"/>
    <mergeCell ref="G585:J585"/>
    <mergeCell ref="G586:J590"/>
    <mergeCell ref="G591:J598"/>
    <mergeCell ref="B600:C601"/>
    <mergeCell ref="G600:J600"/>
    <mergeCell ref="E601:F601"/>
    <mergeCell ref="E762:F762"/>
    <mergeCell ref="C747:E759"/>
    <mergeCell ref="B762:C763"/>
    <mergeCell ref="G762:J762"/>
    <mergeCell ref="E763:F763"/>
    <mergeCell ref="G836:J836"/>
    <mergeCell ref="E852:F852"/>
    <mergeCell ref="C837:E849"/>
    <mergeCell ref="G818:J818"/>
    <mergeCell ref="E834:F834"/>
    <mergeCell ref="C819:E831"/>
    <mergeCell ref="G800:J800"/>
    <mergeCell ref="E816:F816"/>
    <mergeCell ref="C801:E813"/>
    <mergeCell ref="G728:J728"/>
    <mergeCell ref="G447:J454"/>
    <mergeCell ref="B456:C457"/>
    <mergeCell ref="G456:J456"/>
    <mergeCell ref="E457:F457"/>
    <mergeCell ref="C459:E471"/>
    <mergeCell ref="G459:J459"/>
    <mergeCell ref="G460:J464"/>
    <mergeCell ref="G465:J472"/>
    <mergeCell ref="G674:J674"/>
    <mergeCell ref="E690:F690"/>
    <mergeCell ref="C675:E687"/>
    <mergeCell ref="G656:J656"/>
    <mergeCell ref="E672:F672"/>
    <mergeCell ref="C657:E669"/>
    <mergeCell ref="G638:J638"/>
    <mergeCell ref="G495:J495"/>
    <mergeCell ref="G496:J500"/>
    <mergeCell ref="G501:J508"/>
    <mergeCell ref="B510:C511"/>
    <mergeCell ref="G510:J510"/>
    <mergeCell ref="E511:F511"/>
    <mergeCell ref="E475:F475"/>
    <mergeCell ref="C477:E489"/>
    <mergeCell ref="G854:J854"/>
    <mergeCell ref="E744:F744"/>
    <mergeCell ref="C729:E741"/>
    <mergeCell ref="G710:J710"/>
    <mergeCell ref="E726:F726"/>
    <mergeCell ref="C711:E723"/>
    <mergeCell ref="G692:J692"/>
    <mergeCell ref="E708:F708"/>
    <mergeCell ref="C693:E705"/>
    <mergeCell ref="G711:J711"/>
    <mergeCell ref="G712:J716"/>
    <mergeCell ref="G717:J724"/>
    <mergeCell ref="B726:C727"/>
    <mergeCell ref="G726:J726"/>
    <mergeCell ref="E727:F727"/>
    <mergeCell ref="G693:J693"/>
    <mergeCell ref="G694:J698"/>
    <mergeCell ref="G699:J706"/>
    <mergeCell ref="B708:C709"/>
    <mergeCell ref="G708:J708"/>
    <mergeCell ref="E709:F709"/>
    <mergeCell ref="G747:J747"/>
    <mergeCell ref="G748:J752"/>
    <mergeCell ref="G753:J760"/>
    <mergeCell ref="G476:J476"/>
    <mergeCell ref="E492:F492"/>
    <mergeCell ref="B474:C475"/>
    <mergeCell ref="G531:J531"/>
    <mergeCell ref="G532:J536"/>
    <mergeCell ref="G537:J544"/>
    <mergeCell ref="B546:C547"/>
    <mergeCell ref="G546:J546"/>
    <mergeCell ref="E547:F547"/>
    <mergeCell ref="G513:J513"/>
    <mergeCell ref="G514:J518"/>
    <mergeCell ref="G519:J526"/>
    <mergeCell ref="B528:C529"/>
    <mergeCell ref="G528:J528"/>
    <mergeCell ref="E529:F529"/>
    <mergeCell ref="G477:J477"/>
    <mergeCell ref="G478:J482"/>
    <mergeCell ref="G483:J490"/>
    <mergeCell ref="B492:C493"/>
    <mergeCell ref="G492:J492"/>
    <mergeCell ref="E493:F493"/>
    <mergeCell ref="G494:J494"/>
    <mergeCell ref="E510:F510"/>
    <mergeCell ref="C495:E507"/>
    <mergeCell ref="G567:J567"/>
    <mergeCell ref="G568:J572"/>
    <mergeCell ref="G573:J580"/>
    <mergeCell ref="B582:C583"/>
    <mergeCell ref="G582:J582"/>
    <mergeCell ref="E583:F583"/>
    <mergeCell ref="G549:J549"/>
    <mergeCell ref="G550:J554"/>
    <mergeCell ref="G555:J562"/>
    <mergeCell ref="B564:C565"/>
    <mergeCell ref="G564:J564"/>
    <mergeCell ref="E565:F565"/>
    <mergeCell ref="G566:J566"/>
    <mergeCell ref="E582:F582"/>
    <mergeCell ref="C567:E579"/>
    <mergeCell ref="G639:J639"/>
    <mergeCell ref="G640:J644"/>
    <mergeCell ref="G645:J652"/>
    <mergeCell ref="B654:C655"/>
    <mergeCell ref="G654:J654"/>
    <mergeCell ref="E655:F655"/>
    <mergeCell ref="G621:J621"/>
    <mergeCell ref="G622:J626"/>
    <mergeCell ref="G627:J634"/>
    <mergeCell ref="B636:C637"/>
    <mergeCell ref="G636:J636"/>
    <mergeCell ref="E637:F637"/>
    <mergeCell ref="E654:F654"/>
    <mergeCell ref="C639:E651"/>
    <mergeCell ref="G675:J675"/>
    <mergeCell ref="G676:J680"/>
    <mergeCell ref="G681:J688"/>
    <mergeCell ref="B690:C691"/>
    <mergeCell ref="G690:J690"/>
    <mergeCell ref="E691:F691"/>
    <mergeCell ref="G657:J657"/>
    <mergeCell ref="G658:J662"/>
    <mergeCell ref="G663:J670"/>
    <mergeCell ref="B672:C673"/>
    <mergeCell ref="G672:J672"/>
    <mergeCell ref="E673:F673"/>
    <mergeCell ref="G729:J729"/>
    <mergeCell ref="G730:J734"/>
    <mergeCell ref="G735:J742"/>
    <mergeCell ref="B744:C745"/>
    <mergeCell ref="G744:J744"/>
    <mergeCell ref="E745:F745"/>
    <mergeCell ref="G784:J788"/>
    <mergeCell ref="G789:J796"/>
    <mergeCell ref="B798:C799"/>
    <mergeCell ref="G798:J798"/>
    <mergeCell ref="E799:F799"/>
    <mergeCell ref="G765:J765"/>
    <mergeCell ref="G766:J770"/>
    <mergeCell ref="G771:J778"/>
    <mergeCell ref="B780:C781"/>
    <mergeCell ref="G780:J780"/>
    <mergeCell ref="E781:F781"/>
    <mergeCell ref="G782:J782"/>
    <mergeCell ref="E798:F798"/>
    <mergeCell ref="C783:E795"/>
    <mergeCell ref="G764:J764"/>
    <mergeCell ref="E780:F780"/>
    <mergeCell ref="C765:E777"/>
    <mergeCell ref="G746:J746"/>
    <mergeCell ref="C855:E867"/>
    <mergeCell ref="G855:J855"/>
    <mergeCell ref="G856:J860"/>
    <mergeCell ref="G861:J868"/>
    <mergeCell ref="C2:K2"/>
    <mergeCell ref="G837:J837"/>
    <mergeCell ref="G838:J842"/>
    <mergeCell ref="G843:J850"/>
    <mergeCell ref="B852:C853"/>
    <mergeCell ref="G852:J852"/>
    <mergeCell ref="E853:F853"/>
    <mergeCell ref="G819:J819"/>
    <mergeCell ref="G820:J824"/>
    <mergeCell ref="G825:J832"/>
    <mergeCell ref="B834:C835"/>
    <mergeCell ref="G834:J834"/>
    <mergeCell ref="E835:F835"/>
    <mergeCell ref="G801:J801"/>
    <mergeCell ref="G802:J806"/>
    <mergeCell ref="G807:J814"/>
    <mergeCell ref="B816:C817"/>
    <mergeCell ref="G816:J816"/>
    <mergeCell ref="E817:F817"/>
    <mergeCell ref="G783:J783"/>
  </mergeCells>
  <phoneticPr fontId="3"/>
  <dataValidations count="1">
    <dataValidation type="list" allowBlank="1" showInputMessage="1" showErrorMessage="1" sqref="G7 I7 G385 I367 G403 I385 G25 I835 G43 I25 G61 I43 G79 I61 G97 I79 G115 I97 G133 I115 G151 I133 G169 I151 G187 I169 G205 I187 G223 I205 G241 I223 G259 I241 G277 I259 G295 I277 G313 I295 G331 I313 G349 I331 G367 I349 G421 I403 G439 I421 G817 I799 G835 I817 G457 I439 G475 I457 G493 I475 G511 I493 G529 I511 G547 I529 G565 I547 G583 I565 G601 I583 G619 I601 G637 I619 G655 I637 G673 I655 G691 I673 G709 I691 G727 I709 G745 I727 G763 I745 G781 I763 G799 I781 G853 I853">
      <formula1>"☐,☑"</formula1>
    </dataValidation>
  </dataValidations>
  <hyperlinks>
    <hyperlink ref="C1" location="記入要領!A88" display="「記入要領」シートを確認の上作成してください。"/>
    <hyperlink ref="C2:K2" location="'4特記事項B'!A1" display="このシートには、「4特記事項B」シートから写真の添付が必要なもの（既存不適格以外のもの）が自動的に転記されます。"/>
  </hyperlinks>
  <pageMargins left="0.98425196850393704" right="0.39370078740157483" top="0.78740157480314965" bottom="0.39370078740157483" header="0.31496062992125984" footer="0.31496062992125984"/>
  <pageSetup paperSize="9" scale="95" orientation="portrait" r:id="rId1"/>
  <rowBreaks count="7" manualBreakCount="7">
    <brk id="59" max="16383" man="1"/>
    <brk id="113" max="16383" man="1"/>
    <brk id="167" max="16383" man="1"/>
    <brk id="221" max="16383" man="1"/>
    <brk id="275" max="16383" man="1"/>
    <brk id="329" max="16383" man="1"/>
    <brk id="383" max="16383" man="1"/>
  </rowBreaks>
  <colBreaks count="1" manualBreakCount="1">
    <brk id="1"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sheetPr>
  <dimension ref="A1:AR50"/>
  <sheetViews>
    <sheetView showGridLines="0" showZeros="0" zoomScaleNormal="100" zoomScaleSheetLayoutView="100" workbookViewId="0">
      <selection activeCell="A3" sqref="A3:C3"/>
    </sheetView>
  </sheetViews>
  <sheetFormatPr defaultColWidth="3.453125" defaultRowHeight="18" customHeight="1"/>
  <cols>
    <col min="1" max="26" width="3.54296875" style="8" customWidth="1"/>
    <col min="27" max="27" width="3.453125" style="8"/>
    <col min="28" max="28" width="5" style="625" customWidth="1"/>
    <col min="29" max="29" width="8.1796875" style="8" bestFit="1" customWidth="1"/>
    <col min="30" max="16384" width="3.453125" style="8"/>
  </cols>
  <sheetData>
    <row r="1" spans="1:44" ht="18" customHeight="1">
      <c r="A1" s="388" t="s">
        <v>460</v>
      </c>
      <c r="B1" s="24" t="s">
        <v>775</v>
      </c>
    </row>
    <row r="2" spans="1:44" ht="18" customHeight="1" thickBot="1">
      <c r="A2" s="388" t="s">
        <v>460</v>
      </c>
      <c r="B2" s="24" t="s">
        <v>784</v>
      </c>
      <c r="Z2" s="713"/>
    </row>
    <row r="3" spans="1:44" ht="18" customHeight="1" thickBot="1">
      <c r="A3" s="1151" t="str">
        <f>'1表紙'!A3:C3</f>
        <v>R7-08</v>
      </c>
      <c r="B3" s="1152"/>
      <c r="C3" s="1153"/>
      <c r="G3" s="130"/>
      <c r="H3" s="130"/>
      <c r="I3" s="130"/>
      <c r="J3" s="130"/>
      <c r="K3" s="130"/>
      <c r="L3" s="130"/>
      <c r="M3" s="1159" t="s">
        <v>508</v>
      </c>
      <c r="N3" s="1160"/>
      <c r="O3" s="1160"/>
      <c r="P3" s="1439"/>
      <c r="Q3" s="1111">
        <f>B1コード1</f>
        <v>0</v>
      </c>
      <c r="R3" s="1112"/>
      <c r="S3" s="389" t="s">
        <v>504</v>
      </c>
      <c r="T3" s="1162">
        <f>B1コード2</f>
        <v>0</v>
      </c>
      <c r="U3" s="1162"/>
      <c r="V3" s="389" t="s">
        <v>504</v>
      </c>
      <c r="W3" s="1161">
        <f>B1コード3</f>
        <v>0</v>
      </c>
      <c r="X3" s="1161"/>
      <c r="Y3" s="389" t="s">
        <v>504</v>
      </c>
      <c r="Z3" s="740">
        <f>B1コード4</f>
        <v>0</v>
      </c>
      <c r="AA3" s="133"/>
      <c r="AC3" s="188"/>
      <c r="AD3" s="188"/>
      <c r="AE3" s="188"/>
      <c r="AF3" s="188"/>
      <c r="AG3" s="188"/>
      <c r="AH3" s="188"/>
      <c r="AI3" s="188"/>
      <c r="AJ3" s="188"/>
      <c r="AK3" s="188"/>
      <c r="AL3" s="188"/>
      <c r="AM3" s="188"/>
      <c r="AN3" s="188"/>
      <c r="AO3" s="188"/>
      <c r="AP3" s="188"/>
      <c r="AQ3" s="188"/>
      <c r="AR3" s="188"/>
    </row>
    <row r="4" spans="1:44" ht="18" customHeight="1">
      <c r="D4" s="391"/>
      <c r="E4" s="392"/>
      <c r="F4" s="392"/>
      <c r="G4" s="392"/>
      <c r="H4" s="1156" t="s">
        <v>1668</v>
      </c>
      <c r="I4" s="1156"/>
      <c r="J4" s="1156"/>
      <c r="K4" s="1156"/>
      <c r="L4" s="1156"/>
      <c r="M4" s="1156"/>
      <c r="N4" s="1156"/>
      <c r="O4" s="1156"/>
      <c r="P4" s="1156"/>
      <c r="Q4" s="1156"/>
      <c r="R4" s="1156"/>
      <c r="S4" s="1156"/>
      <c r="T4" s="392"/>
      <c r="U4" s="392"/>
      <c r="V4" s="392"/>
      <c r="W4" s="392"/>
      <c r="X4" s="392"/>
      <c r="Y4" s="392"/>
      <c r="Z4" s="392"/>
      <c r="AA4" s="123"/>
    </row>
    <row r="5" spans="1:44" ht="18" customHeight="1" thickBot="1">
      <c r="A5" s="393"/>
      <c r="B5" s="393"/>
      <c r="C5" s="393"/>
      <c r="D5" s="393"/>
      <c r="E5" s="394"/>
      <c r="F5" s="394"/>
      <c r="G5" s="394"/>
      <c r="H5" s="1157"/>
      <c r="I5" s="1157"/>
      <c r="J5" s="1157"/>
      <c r="K5" s="1157"/>
      <c r="L5" s="1157"/>
      <c r="M5" s="1157"/>
      <c r="N5" s="1157"/>
      <c r="O5" s="1157"/>
      <c r="P5" s="1157"/>
      <c r="Q5" s="1157"/>
      <c r="R5" s="1157"/>
      <c r="S5" s="1157"/>
      <c r="T5" s="394"/>
      <c r="U5" s="394"/>
      <c r="V5" s="394"/>
      <c r="W5" s="394"/>
      <c r="X5" s="394"/>
      <c r="Y5" s="394"/>
      <c r="Z5" s="394"/>
      <c r="AA5" s="123"/>
    </row>
    <row r="6" spans="1:44" ht="18" customHeight="1">
      <c r="A6" s="1450" t="s">
        <v>1541</v>
      </c>
      <c r="B6" s="1452" t="s">
        <v>374</v>
      </c>
      <c r="C6" s="1453"/>
      <c r="D6" s="1454"/>
      <c r="E6" s="1125">
        <f>B14対象名称</f>
        <v>0</v>
      </c>
      <c r="F6" s="1126"/>
      <c r="G6" s="1126"/>
      <c r="H6" s="1126"/>
      <c r="I6" s="1126"/>
      <c r="J6" s="1126"/>
      <c r="K6" s="1126"/>
      <c r="L6" s="1126"/>
      <c r="M6" s="1126"/>
      <c r="N6" s="1126"/>
      <c r="O6" s="1126"/>
      <c r="P6" s="1126"/>
      <c r="Q6" s="1126"/>
      <c r="R6" s="1126"/>
      <c r="S6" s="1126"/>
      <c r="T6" s="1126"/>
      <c r="U6" s="1126"/>
      <c r="V6" s="1126"/>
      <c r="W6" s="1126"/>
      <c r="X6" s="1126"/>
      <c r="Y6" s="1126"/>
      <c r="Z6" s="1127"/>
      <c r="AA6" s="721"/>
    </row>
    <row r="7" spans="1:44" ht="18" customHeight="1" thickBot="1">
      <c r="A7" s="1451"/>
      <c r="B7" s="1455" t="s">
        <v>375</v>
      </c>
      <c r="C7" s="1456"/>
      <c r="D7" s="1457"/>
      <c r="E7" s="1458" t="str">
        <f>IF(B14対象町番地="","","神戸市"&amp;B14対象区&amp;"区"&amp;B14対象町番地)</f>
        <v/>
      </c>
      <c r="F7" s="1459"/>
      <c r="G7" s="1459"/>
      <c r="H7" s="1459"/>
      <c r="I7" s="1459"/>
      <c r="J7" s="1459"/>
      <c r="K7" s="1459"/>
      <c r="L7" s="1459"/>
      <c r="M7" s="1459"/>
      <c r="N7" s="1459"/>
      <c r="O7" s="1459"/>
      <c r="P7" s="1459"/>
      <c r="Q7" s="1459"/>
      <c r="R7" s="1459"/>
      <c r="S7" s="1459"/>
      <c r="T7" s="1459"/>
      <c r="U7" s="1459"/>
      <c r="V7" s="1459"/>
      <c r="W7" s="1459"/>
      <c r="X7" s="1459"/>
      <c r="Y7" s="1459"/>
      <c r="Z7" s="1460"/>
      <c r="AA7" s="721"/>
    </row>
    <row r="8" spans="1:44" ht="8.5" customHeight="1">
      <c r="A8" s="723"/>
      <c r="B8" s="876"/>
      <c r="C8" s="876"/>
      <c r="D8" s="876"/>
      <c r="E8" s="875"/>
      <c r="F8" s="875"/>
      <c r="G8" s="875"/>
      <c r="H8" s="875"/>
      <c r="I8" s="875"/>
      <c r="J8" s="875"/>
      <c r="K8" s="875"/>
      <c r="L8" s="875"/>
      <c r="M8" s="875"/>
      <c r="N8" s="875"/>
      <c r="O8" s="875"/>
      <c r="P8" s="875"/>
      <c r="Q8" s="875"/>
      <c r="R8" s="875"/>
      <c r="S8" s="875"/>
      <c r="T8" s="875"/>
      <c r="U8" s="875"/>
      <c r="V8" s="875"/>
      <c r="W8" s="875"/>
      <c r="X8" s="875"/>
      <c r="Y8" s="875"/>
      <c r="Z8" s="875"/>
      <c r="AA8" s="721"/>
    </row>
    <row r="9" spans="1:44" ht="18" customHeight="1">
      <c r="A9" s="1461" t="s">
        <v>1544</v>
      </c>
      <c r="B9" s="1461"/>
      <c r="C9" s="1461"/>
      <c r="D9" s="1461"/>
      <c r="E9" s="1461"/>
      <c r="F9" s="1461"/>
      <c r="G9" s="1461"/>
      <c r="H9" s="1461"/>
      <c r="I9" s="1461"/>
      <c r="J9" s="1461"/>
      <c r="K9" s="1461"/>
      <c r="L9" s="1461"/>
      <c r="M9" s="1461"/>
      <c r="N9" s="1461"/>
      <c r="O9" s="1461"/>
      <c r="P9" s="1461"/>
      <c r="Q9" s="1461"/>
      <c r="R9" s="1461"/>
      <c r="S9" s="1461"/>
      <c r="T9" s="1461"/>
      <c r="U9" s="1461"/>
      <c r="V9" s="1461"/>
      <c r="W9" s="1461"/>
      <c r="X9" s="1461"/>
      <c r="Y9" s="1461"/>
      <c r="Z9" s="1461"/>
      <c r="AA9" s="9"/>
    </row>
    <row r="10" spans="1:44" ht="8.5" customHeight="1" thickBot="1">
      <c r="A10" s="724"/>
      <c r="AA10" s="9"/>
    </row>
    <row r="11" spans="1:44" ht="18" customHeight="1">
      <c r="A11" s="804" t="s">
        <v>1540</v>
      </c>
      <c r="B11" s="718"/>
      <c r="C11" s="718"/>
      <c r="D11" s="718"/>
      <c r="E11" s="718"/>
      <c r="F11" s="718"/>
      <c r="G11" s="718"/>
      <c r="H11" s="718"/>
      <c r="I11" s="718"/>
      <c r="J11" s="718"/>
      <c r="K11" s="718"/>
      <c r="L11" s="718"/>
      <c r="M11" s="718"/>
      <c r="N11" s="718"/>
      <c r="O11" s="718"/>
      <c r="P11" s="718"/>
      <c r="Q11" s="718"/>
      <c r="R11" s="718"/>
      <c r="S11" s="718"/>
      <c r="T11" s="718"/>
      <c r="U11" s="718"/>
      <c r="V11" s="718"/>
      <c r="W11" s="718"/>
      <c r="X11" s="718"/>
      <c r="Y11" s="718"/>
      <c r="Z11" s="719"/>
      <c r="AA11" s="9"/>
    </row>
    <row r="12" spans="1:44" ht="18" customHeight="1">
      <c r="A12" s="866"/>
      <c r="B12" s="736" t="s">
        <v>1636</v>
      </c>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7"/>
      <c r="AA12" s="9"/>
    </row>
    <row r="13" spans="1:44" ht="18" customHeight="1">
      <c r="A13" s="866"/>
      <c r="B13" s="736" t="s">
        <v>1571</v>
      </c>
      <c r="C13" s="736"/>
      <c r="D13" s="736"/>
      <c r="E13" s="736"/>
      <c r="F13" s="736"/>
      <c r="G13" s="736"/>
      <c r="H13" s="736"/>
      <c r="I13" s="736"/>
      <c r="J13" s="736"/>
      <c r="K13" s="736"/>
      <c r="L13" s="736"/>
      <c r="M13" s="736"/>
      <c r="N13" s="736"/>
      <c r="O13" s="736"/>
      <c r="P13" s="736"/>
      <c r="Q13" s="736"/>
      <c r="R13" s="736"/>
      <c r="S13" s="736"/>
      <c r="T13" s="736"/>
      <c r="U13" s="736"/>
      <c r="V13" s="736"/>
      <c r="W13" s="736"/>
      <c r="X13" s="736"/>
      <c r="Y13" s="736"/>
      <c r="Z13" s="737"/>
      <c r="AA13" s="9"/>
    </row>
    <row r="14" spans="1:44" ht="18" customHeight="1">
      <c r="A14" s="770"/>
      <c r="B14" s="769" t="s">
        <v>371</v>
      </c>
      <c r="C14" s="727" t="s">
        <v>1593</v>
      </c>
      <c r="D14" s="727"/>
      <c r="E14" s="727"/>
      <c r="F14" s="727"/>
      <c r="G14" s="727"/>
      <c r="H14" s="727"/>
      <c r="I14" s="727"/>
      <c r="J14" s="727"/>
      <c r="K14" s="727"/>
      <c r="L14" s="727"/>
      <c r="M14" s="727"/>
      <c r="N14" s="727"/>
      <c r="O14" s="727"/>
      <c r="P14" s="727"/>
      <c r="Q14" s="727"/>
      <c r="R14" s="727"/>
      <c r="S14" s="727"/>
      <c r="T14" s="727"/>
      <c r="U14" s="727"/>
      <c r="V14" s="727"/>
      <c r="W14" s="727"/>
      <c r="X14" s="727"/>
      <c r="Y14" s="727"/>
      <c r="Z14" s="728"/>
      <c r="AA14" s="9"/>
    </row>
    <row r="15" spans="1:44" ht="18" customHeight="1">
      <c r="A15" s="770"/>
      <c r="B15" s="769" t="s">
        <v>371</v>
      </c>
      <c r="C15" s="727" t="s">
        <v>1575</v>
      </c>
      <c r="D15" s="727"/>
      <c r="E15" s="727"/>
      <c r="F15" s="727"/>
      <c r="G15" s="727"/>
      <c r="H15" s="727"/>
      <c r="I15" s="727"/>
      <c r="J15" s="727"/>
      <c r="K15" s="727"/>
      <c r="L15" s="727"/>
      <c r="M15" s="727"/>
      <c r="N15" s="727"/>
      <c r="O15" s="727"/>
      <c r="P15" s="727"/>
      <c r="Q15" s="727"/>
      <c r="R15" s="727"/>
      <c r="S15" s="727"/>
      <c r="T15" s="727"/>
      <c r="U15" s="727"/>
      <c r="V15" s="727"/>
      <c r="W15" s="727"/>
      <c r="X15" s="727"/>
      <c r="Y15" s="727"/>
      <c r="Z15" s="728"/>
      <c r="AA15" s="741" t="str">
        <f>IF(COUNTIF('4結果表'!Z13:Z159,0)=0,"","調査結果表に未記入箇所があります")</f>
        <v>調査結果表に未記入箇所があります</v>
      </c>
    </row>
    <row r="16" spans="1:44" ht="18" customHeight="1">
      <c r="A16" s="770"/>
      <c r="B16" s="769" t="s">
        <v>371</v>
      </c>
      <c r="C16" s="727" t="s">
        <v>1597</v>
      </c>
      <c r="D16" s="727"/>
      <c r="E16" s="727"/>
      <c r="F16" s="727"/>
      <c r="G16" s="727"/>
      <c r="H16" s="727"/>
      <c r="I16" s="727"/>
      <c r="J16" s="727"/>
      <c r="K16" s="727"/>
      <c r="L16" s="727"/>
      <c r="M16" s="727"/>
      <c r="N16" s="727"/>
      <c r="O16" s="727"/>
      <c r="P16" s="727"/>
      <c r="Q16" s="727"/>
      <c r="R16" s="727"/>
      <c r="S16" s="727"/>
      <c r="T16" s="727"/>
      <c r="U16" s="727"/>
      <c r="V16" s="727"/>
      <c r="W16" s="727"/>
      <c r="X16" s="727"/>
      <c r="Y16" s="727"/>
      <c r="Z16" s="728"/>
      <c r="AA16" s="9"/>
    </row>
    <row r="17" spans="1:29" ht="18" customHeight="1">
      <c r="A17" s="770"/>
      <c r="B17" s="743" t="s">
        <v>371</v>
      </c>
      <c r="C17" s="727" t="s">
        <v>1539</v>
      </c>
      <c r="D17" s="727"/>
      <c r="E17" s="727"/>
      <c r="F17" s="727"/>
      <c r="G17" s="727"/>
      <c r="H17" s="727"/>
      <c r="I17" s="727"/>
      <c r="J17" s="727"/>
      <c r="K17" s="727"/>
      <c r="L17" s="727"/>
      <c r="M17" s="727"/>
      <c r="N17" s="727"/>
      <c r="O17" s="727"/>
      <c r="P17" s="727"/>
      <c r="Q17" s="727"/>
      <c r="R17" s="727"/>
      <c r="S17" s="727"/>
      <c r="T17" s="727"/>
      <c r="U17" s="727"/>
      <c r="V17" s="727"/>
      <c r="W17" s="727"/>
      <c r="X17" s="727"/>
      <c r="Y17" s="727"/>
      <c r="Z17" s="728"/>
      <c r="AA17" s="9"/>
    </row>
    <row r="18" spans="1:29" ht="18" customHeight="1">
      <c r="A18" s="770"/>
      <c r="B18" s="490" t="s">
        <v>371</v>
      </c>
      <c r="C18" s="9" t="s">
        <v>1620</v>
      </c>
      <c r="D18" s="9"/>
      <c r="E18" s="9"/>
      <c r="F18" s="9"/>
      <c r="G18" s="9"/>
      <c r="H18" s="9"/>
      <c r="I18" s="9"/>
      <c r="J18" s="9"/>
      <c r="K18" s="9"/>
      <c r="L18" s="9"/>
      <c r="M18" s="9"/>
      <c r="N18" s="9"/>
      <c r="O18" s="9"/>
      <c r="P18" s="9"/>
      <c r="Q18" s="9"/>
      <c r="R18" s="9"/>
      <c r="S18" s="9"/>
      <c r="T18" s="9"/>
      <c r="U18" s="9"/>
      <c r="V18" s="9"/>
      <c r="W18" s="9"/>
      <c r="X18" s="9"/>
      <c r="Y18" s="9"/>
      <c r="Z18" s="790"/>
      <c r="AA18" s="9"/>
    </row>
    <row r="19" spans="1:29" ht="18" customHeight="1">
      <c r="A19" s="772"/>
      <c r="B19" s="785"/>
      <c r="C19" s="26" t="s">
        <v>1619</v>
      </c>
      <c r="D19" s="26"/>
      <c r="E19" s="26"/>
      <c r="F19" s="26"/>
      <c r="G19" s="26"/>
      <c r="H19" s="26"/>
      <c r="I19" s="26"/>
      <c r="J19" s="26"/>
      <c r="K19" s="26"/>
      <c r="L19" s="26"/>
      <c r="M19" s="26"/>
      <c r="N19" s="26"/>
      <c r="O19" s="26"/>
      <c r="P19" s="26"/>
      <c r="Q19" s="26"/>
      <c r="R19" s="26"/>
      <c r="S19" s="26"/>
      <c r="T19" s="26"/>
      <c r="U19" s="26"/>
      <c r="V19" s="26"/>
      <c r="W19" s="26"/>
      <c r="X19" s="26"/>
      <c r="Y19" s="26"/>
      <c r="Z19" s="786"/>
      <c r="AA19" s="9"/>
    </row>
    <row r="20" spans="1:29" ht="18" customHeight="1">
      <c r="A20" s="867"/>
      <c r="B20" s="9" t="s">
        <v>1572</v>
      </c>
      <c r="C20" s="735"/>
      <c r="D20" s="735"/>
      <c r="E20" s="735"/>
      <c r="F20" s="735"/>
      <c r="G20" s="735"/>
      <c r="H20" s="735"/>
      <c r="I20" s="735"/>
      <c r="J20" s="735"/>
      <c r="K20" s="735"/>
      <c r="L20" s="735"/>
      <c r="M20" s="735"/>
      <c r="N20" s="735"/>
      <c r="O20" s="735"/>
      <c r="P20" s="735"/>
      <c r="Q20" s="735"/>
      <c r="R20" s="735"/>
      <c r="S20" s="735"/>
      <c r="T20" s="735"/>
      <c r="U20" s="735"/>
      <c r="V20" s="735"/>
      <c r="W20" s="735"/>
      <c r="X20" s="735"/>
      <c r="Y20" s="735"/>
      <c r="Z20" s="751"/>
      <c r="AA20" s="741"/>
    </row>
    <row r="21" spans="1:29" ht="18" customHeight="1">
      <c r="A21" s="770"/>
      <c r="B21" s="769" t="s">
        <v>371</v>
      </c>
      <c r="C21" s="727" t="s">
        <v>1573</v>
      </c>
      <c r="D21" s="727"/>
      <c r="E21" s="727"/>
      <c r="F21" s="727"/>
      <c r="G21" s="727"/>
      <c r="H21" s="727"/>
      <c r="I21" s="727"/>
      <c r="J21" s="727"/>
      <c r="K21" s="727"/>
      <c r="L21" s="727"/>
      <c r="M21" s="727"/>
      <c r="N21" s="727"/>
      <c r="O21" s="727"/>
      <c r="P21" s="727"/>
      <c r="Q21" s="727"/>
      <c r="R21" s="727"/>
      <c r="S21" s="727"/>
      <c r="T21" s="727"/>
      <c r="U21" s="727"/>
      <c r="V21" s="727"/>
      <c r="W21" s="727"/>
      <c r="X21" s="727"/>
      <c r="Y21" s="727"/>
      <c r="Z21" s="813" t="s">
        <v>1711</v>
      </c>
      <c r="AA21" s="9"/>
    </row>
    <row r="22" spans="1:29" ht="18" customHeight="1">
      <c r="A22" s="770"/>
      <c r="B22" s="769" t="s">
        <v>371</v>
      </c>
      <c r="C22" s="727" t="s">
        <v>1574</v>
      </c>
      <c r="D22" s="727"/>
      <c r="E22" s="727"/>
      <c r="F22" s="727"/>
      <c r="G22" s="727"/>
      <c r="H22" s="727"/>
      <c r="I22" s="727"/>
      <c r="J22" s="727"/>
      <c r="K22" s="727"/>
      <c r="L22" s="727"/>
      <c r="M22" s="727"/>
      <c r="N22" s="727"/>
      <c r="O22" s="727"/>
      <c r="P22" s="727"/>
      <c r="Q22" s="727"/>
      <c r="R22" s="727"/>
      <c r="S22" s="727"/>
      <c r="T22" s="727"/>
      <c r="U22" s="727"/>
      <c r="V22" s="727"/>
      <c r="W22" s="727"/>
      <c r="X22" s="727"/>
      <c r="Y22" s="727"/>
      <c r="Z22" s="813" t="s">
        <v>1712</v>
      </c>
      <c r="AA22" s="9"/>
    </row>
    <row r="23" spans="1:29" ht="18" customHeight="1">
      <c r="A23" s="772"/>
      <c r="B23" s="795" t="s">
        <v>371</v>
      </c>
      <c r="C23" s="739" t="s">
        <v>1592</v>
      </c>
      <c r="D23" s="739"/>
      <c r="E23" s="739"/>
      <c r="F23" s="739"/>
      <c r="G23" s="739"/>
      <c r="H23" s="739"/>
      <c r="I23" s="739"/>
      <c r="J23" s="739"/>
      <c r="K23" s="739"/>
      <c r="L23" s="739"/>
      <c r="M23" s="739"/>
      <c r="N23" s="739"/>
      <c r="O23" s="739"/>
      <c r="P23" s="739"/>
      <c r="Q23" s="739"/>
      <c r="R23" s="739"/>
      <c r="S23" s="739"/>
      <c r="T23" s="739"/>
      <c r="U23" s="739"/>
      <c r="V23" s="739"/>
      <c r="W23" s="739"/>
      <c r="X23" s="739"/>
      <c r="Y23" s="739"/>
      <c r="Z23" s="814" t="s">
        <v>1713</v>
      </c>
      <c r="AA23" s="9"/>
    </row>
    <row r="24" spans="1:29" s="9" customFormat="1" ht="18" customHeight="1">
      <c r="A24" s="805" t="s">
        <v>1618</v>
      </c>
      <c r="B24" s="791"/>
      <c r="C24" s="792"/>
      <c r="D24" s="792"/>
      <c r="E24" s="792"/>
      <c r="F24" s="792"/>
      <c r="G24" s="792"/>
      <c r="H24" s="792"/>
      <c r="I24" s="792"/>
      <c r="J24" s="792"/>
      <c r="K24" s="792"/>
      <c r="L24" s="792"/>
      <c r="M24" s="792"/>
      <c r="N24" s="792"/>
      <c r="O24" s="792"/>
      <c r="P24" s="792"/>
      <c r="Q24" s="792"/>
      <c r="R24" s="792"/>
      <c r="S24" s="792"/>
      <c r="T24" s="792"/>
      <c r="U24" s="792"/>
      <c r="V24" s="792"/>
      <c r="W24" s="792"/>
      <c r="X24" s="792"/>
      <c r="Y24" s="792"/>
      <c r="Z24" s="815" t="s">
        <v>1714</v>
      </c>
      <c r="AB24" s="778"/>
    </row>
    <row r="25" spans="1:29" s="9" customFormat="1" ht="18" customHeight="1">
      <c r="A25" s="1440" t="s">
        <v>1605</v>
      </c>
      <c r="B25" s="1441"/>
      <c r="C25" s="868"/>
      <c r="D25" s="779" t="s">
        <v>1613</v>
      </c>
      <c r="E25" s="727"/>
      <c r="F25" s="727"/>
      <c r="G25" s="727"/>
      <c r="H25" s="727"/>
      <c r="I25" s="727"/>
      <c r="J25" s="727"/>
      <c r="K25" s="727"/>
      <c r="L25" s="727"/>
      <c r="M25" s="727"/>
      <c r="N25" s="727"/>
      <c r="O25" s="769"/>
      <c r="P25" s="727"/>
      <c r="Q25" s="727"/>
      <c r="R25" s="727"/>
      <c r="S25" s="727"/>
      <c r="T25" s="727"/>
      <c r="U25" s="727"/>
      <c r="V25" s="727"/>
      <c r="W25" s="727"/>
      <c r="X25" s="727"/>
      <c r="Y25" s="727"/>
      <c r="Z25" s="748"/>
      <c r="AA25" s="777"/>
      <c r="AC25" s="778"/>
    </row>
    <row r="26" spans="1:29" s="9" customFormat="1" ht="18" customHeight="1">
      <c r="A26" s="1442"/>
      <c r="B26" s="1443"/>
      <c r="C26" s="869"/>
      <c r="D26" s="794" t="s">
        <v>1781</v>
      </c>
      <c r="E26" s="739"/>
      <c r="F26" s="739"/>
      <c r="G26" s="739"/>
      <c r="H26" s="739"/>
      <c r="I26" s="739"/>
      <c r="J26" s="739"/>
      <c r="K26" s="739"/>
      <c r="L26" s="739"/>
      <c r="M26" s="739"/>
      <c r="N26" s="739"/>
      <c r="O26" s="794"/>
      <c r="P26" s="739"/>
      <c r="Q26" s="739"/>
      <c r="R26" s="739"/>
      <c r="S26" s="739"/>
      <c r="T26" s="739"/>
      <c r="U26" s="739"/>
      <c r="V26" s="739"/>
      <c r="W26" s="739"/>
      <c r="X26" s="739"/>
      <c r="Y26" s="739"/>
      <c r="Z26" s="808"/>
      <c r="AA26" s="777"/>
      <c r="AC26" s="778"/>
    </row>
    <row r="27" spans="1:29" s="9" customFormat="1" ht="18" customHeight="1">
      <c r="A27" s="806" t="s">
        <v>1614</v>
      </c>
      <c r="B27" s="735"/>
      <c r="C27" s="807"/>
      <c r="D27" s="735"/>
      <c r="E27" s="735"/>
      <c r="F27" s="735"/>
      <c r="G27" s="735"/>
      <c r="H27" s="735"/>
      <c r="I27" s="735"/>
      <c r="J27" s="735"/>
      <c r="K27" s="735"/>
      <c r="L27" s="735"/>
      <c r="M27" s="735"/>
      <c r="N27" s="735"/>
      <c r="O27" s="797"/>
      <c r="P27" s="735"/>
      <c r="Q27" s="735"/>
      <c r="R27" s="735"/>
      <c r="S27" s="735"/>
      <c r="T27" s="735"/>
      <c r="U27" s="735"/>
      <c r="V27" s="735"/>
      <c r="W27" s="735"/>
      <c r="X27" s="735"/>
      <c r="Y27" s="735"/>
      <c r="Z27" s="816" t="s">
        <v>1715</v>
      </c>
      <c r="AA27" s="777"/>
      <c r="AC27" s="778"/>
    </row>
    <row r="28" spans="1:29" s="9" customFormat="1" ht="18" customHeight="1">
      <c r="A28" s="1440" t="s">
        <v>1605</v>
      </c>
      <c r="B28" s="1441"/>
      <c r="C28" s="868"/>
      <c r="D28" s="793" t="s">
        <v>1603</v>
      </c>
      <c r="E28" s="727"/>
      <c r="F28" s="727"/>
      <c r="G28" s="727"/>
      <c r="H28" s="727"/>
      <c r="I28" s="727"/>
      <c r="J28" s="727"/>
      <c r="K28" s="727"/>
      <c r="L28" s="727"/>
      <c r="M28" s="727"/>
      <c r="N28" s="727"/>
      <c r="O28" s="769"/>
      <c r="P28" s="727"/>
      <c r="Q28" s="727"/>
      <c r="R28" s="727"/>
      <c r="S28" s="727"/>
      <c r="T28" s="727"/>
      <c r="U28" s="727"/>
      <c r="V28" s="727"/>
      <c r="W28" s="727"/>
      <c r="X28" s="727"/>
      <c r="Y28" s="727"/>
      <c r="Z28" s="784"/>
      <c r="AA28" s="777"/>
      <c r="AC28" s="778"/>
    </row>
    <row r="29" spans="1:29" s="9" customFormat="1" ht="18" customHeight="1">
      <c r="A29" s="1442"/>
      <c r="B29" s="1443"/>
      <c r="C29" s="869"/>
      <c r="D29" s="794" t="s">
        <v>1622</v>
      </c>
      <c r="E29" s="739"/>
      <c r="F29" s="739"/>
      <c r="G29" s="739"/>
      <c r="H29" s="739"/>
      <c r="I29" s="739"/>
      <c r="J29" s="739"/>
      <c r="K29" s="739"/>
      <c r="L29" s="739"/>
      <c r="M29" s="739"/>
      <c r="N29" s="739"/>
      <c r="O29" s="795"/>
      <c r="P29" s="739"/>
      <c r="Q29" s="739"/>
      <c r="R29" s="739"/>
      <c r="S29" s="739"/>
      <c r="T29" s="739"/>
      <c r="U29" s="739"/>
      <c r="V29" s="739"/>
      <c r="W29" s="739"/>
      <c r="X29" s="739"/>
      <c r="Y29" s="739"/>
      <c r="Z29" s="808"/>
      <c r="AA29" s="777"/>
      <c r="AC29" s="778"/>
    </row>
    <row r="30" spans="1:29" s="9" customFormat="1" ht="18" customHeight="1">
      <c r="A30" s="806" t="s">
        <v>1604</v>
      </c>
      <c r="B30" s="797"/>
      <c r="C30" s="747"/>
      <c r="D30" s="735"/>
      <c r="E30" s="735"/>
      <c r="F30" s="735"/>
      <c r="G30" s="735"/>
      <c r="H30" s="735"/>
      <c r="I30" s="735"/>
      <c r="J30" s="735"/>
      <c r="K30" s="735"/>
      <c r="L30" s="735"/>
      <c r="M30" s="735"/>
      <c r="N30" s="735"/>
      <c r="O30" s="797"/>
      <c r="P30" s="735"/>
      <c r="Q30" s="735"/>
      <c r="R30" s="735"/>
      <c r="S30" s="735"/>
      <c r="T30" s="735"/>
      <c r="U30" s="735"/>
      <c r="V30" s="735"/>
      <c r="W30" s="735"/>
      <c r="X30" s="735"/>
      <c r="Y30" s="735"/>
      <c r="Z30" s="816" t="s">
        <v>1716</v>
      </c>
      <c r="AA30" s="777"/>
      <c r="AC30" s="778"/>
    </row>
    <row r="31" spans="1:29" s="9" customFormat="1" ht="18" customHeight="1">
      <c r="A31" s="1440" t="s">
        <v>1605</v>
      </c>
      <c r="B31" s="1441"/>
      <c r="C31" s="868"/>
      <c r="D31" s="793" t="s">
        <v>1779</v>
      </c>
      <c r="E31" s="727"/>
      <c r="F31" s="727"/>
      <c r="G31" s="727"/>
      <c r="H31" s="727"/>
      <c r="I31" s="727"/>
      <c r="J31" s="727"/>
      <c r="K31" s="727"/>
      <c r="L31" s="727"/>
      <c r="M31" s="727"/>
      <c r="N31" s="727"/>
      <c r="O31" s="769"/>
      <c r="P31" s="727"/>
      <c r="Q31" s="727"/>
      <c r="R31" s="727"/>
      <c r="S31" s="727"/>
      <c r="T31" s="727"/>
      <c r="U31" s="727"/>
      <c r="V31" s="727"/>
      <c r="W31" s="727"/>
      <c r="X31" s="727"/>
      <c r="Y31" s="727"/>
      <c r="Z31" s="784"/>
      <c r="AB31" s="778"/>
    </row>
    <row r="32" spans="1:29" s="9" customFormat="1" ht="18" customHeight="1">
      <c r="A32" s="1444"/>
      <c r="B32" s="1445"/>
      <c r="C32" s="870"/>
      <c r="D32" s="738" t="s">
        <v>1780</v>
      </c>
      <c r="E32" s="738"/>
      <c r="F32" s="738"/>
      <c r="G32" s="738"/>
      <c r="H32" s="738"/>
      <c r="I32" s="738"/>
      <c r="J32" s="738"/>
      <c r="K32" s="738"/>
      <c r="L32" s="738"/>
      <c r="M32" s="738"/>
      <c r="N32" s="738"/>
      <c r="O32" s="796"/>
      <c r="P32" s="738"/>
      <c r="Q32" s="738"/>
      <c r="R32" s="738"/>
      <c r="S32" s="738"/>
      <c r="T32" s="738"/>
      <c r="U32" s="738"/>
      <c r="V32" s="738"/>
      <c r="W32" s="738"/>
      <c r="X32" s="738"/>
      <c r="Y32" s="738"/>
      <c r="Z32" s="782"/>
      <c r="AB32" s="778"/>
    </row>
    <row r="33" spans="1:28" s="9" customFormat="1" ht="18" customHeight="1">
      <c r="A33" s="1442"/>
      <c r="B33" s="1443"/>
      <c r="C33" s="810"/>
      <c r="D33" s="26" t="s">
        <v>1679</v>
      </c>
      <c r="E33" s="26"/>
      <c r="F33" s="26"/>
      <c r="G33" s="26"/>
      <c r="H33" s="26"/>
      <c r="I33" s="26"/>
      <c r="J33" s="26"/>
      <c r="K33" s="26"/>
      <c r="L33" s="26"/>
      <c r="M33" s="26"/>
      <c r="N33" s="26"/>
      <c r="O33" s="811"/>
      <c r="P33" s="26"/>
      <c r="Q33" s="26"/>
      <c r="R33" s="26"/>
      <c r="S33" s="26"/>
      <c r="T33" s="26"/>
      <c r="U33" s="26"/>
      <c r="V33" s="26"/>
      <c r="W33" s="26"/>
      <c r="X33" s="26"/>
      <c r="Y33" s="26"/>
      <c r="Z33" s="781"/>
      <c r="AB33" s="778"/>
    </row>
    <row r="34" spans="1:28" s="9" customFormat="1" ht="18" customHeight="1">
      <c r="A34" s="806" t="s">
        <v>1606</v>
      </c>
      <c r="B34" s="809"/>
      <c r="C34" s="735"/>
      <c r="D34" s="735"/>
      <c r="E34" s="735"/>
      <c r="F34" s="735"/>
      <c r="G34" s="735"/>
      <c r="H34" s="735"/>
      <c r="I34" s="735"/>
      <c r="J34" s="735"/>
      <c r="K34" s="735"/>
      <c r="L34" s="735"/>
      <c r="M34" s="735"/>
      <c r="N34" s="735"/>
      <c r="O34" s="797"/>
      <c r="P34" s="735"/>
      <c r="Q34" s="735"/>
      <c r="R34" s="735"/>
      <c r="S34" s="735"/>
      <c r="T34" s="735"/>
      <c r="U34" s="735"/>
      <c r="V34" s="735"/>
      <c r="W34" s="735"/>
      <c r="X34" s="735"/>
      <c r="Y34" s="735"/>
      <c r="Z34" s="748"/>
      <c r="AB34" s="778"/>
    </row>
    <row r="35" spans="1:28" s="9" customFormat="1" ht="18" customHeight="1">
      <c r="A35" s="1440" t="s">
        <v>1605</v>
      </c>
      <c r="B35" s="1441"/>
      <c r="C35" s="868"/>
      <c r="D35" s="793" t="s">
        <v>1607</v>
      </c>
      <c r="E35" s="727"/>
      <c r="F35" s="727"/>
      <c r="G35" s="727"/>
      <c r="H35" s="727"/>
      <c r="I35" s="727"/>
      <c r="J35" s="727"/>
      <c r="K35" s="727"/>
      <c r="L35" s="727"/>
      <c r="M35" s="727"/>
      <c r="N35" s="727"/>
      <c r="O35" s="769"/>
      <c r="P35" s="727"/>
      <c r="Q35" s="727"/>
      <c r="R35" s="727"/>
      <c r="S35" s="727"/>
      <c r="T35" s="727"/>
      <c r="U35" s="727"/>
      <c r="V35" s="727"/>
      <c r="W35" s="727"/>
      <c r="X35" s="727"/>
      <c r="Y35" s="727"/>
      <c r="Z35" s="784"/>
      <c r="AB35" s="778"/>
    </row>
    <row r="36" spans="1:28" s="9" customFormat="1" ht="18" customHeight="1">
      <c r="A36" s="1444"/>
      <c r="B36" s="1445"/>
      <c r="C36" s="870"/>
      <c r="D36" s="738" t="s">
        <v>1608</v>
      </c>
      <c r="E36" s="738"/>
      <c r="F36" s="738"/>
      <c r="G36" s="738"/>
      <c r="H36" s="738"/>
      <c r="I36" s="738"/>
      <c r="J36" s="738"/>
      <c r="K36" s="738"/>
      <c r="L36" s="738"/>
      <c r="M36" s="738"/>
      <c r="N36" s="738"/>
      <c r="O36" s="796"/>
      <c r="P36" s="738"/>
      <c r="Q36" s="738"/>
      <c r="R36" s="738"/>
      <c r="S36" s="738"/>
      <c r="T36" s="738"/>
      <c r="U36" s="738"/>
      <c r="V36" s="738"/>
      <c r="W36" s="738"/>
      <c r="X36" s="738"/>
      <c r="Y36" s="738"/>
      <c r="Z36" s="782"/>
      <c r="AB36" s="778"/>
    </row>
    <row r="37" spans="1:28" s="9" customFormat="1" ht="18" customHeight="1" thickBot="1">
      <c r="A37" s="1446"/>
      <c r="B37" s="1447"/>
      <c r="C37" s="798"/>
      <c r="D37" s="780" t="s">
        <v>1609</v>
      </c>
      <c r="E37" s="780"/>
      <c r="F37" s="780"/>
      <c r="G37" s="780"/>
      <c r="H37" s="780"/>
      <c r="I37" s="780"/>
      <c r="J37" s="780"/>
      <c r="K37" s="780"/>
      <c r="L37" s="780"/>
      <c r="M37" s="780"/>
      <c r="N37" s="780"/>
      <c r="O37" s="799"/>
      <c r="P37" s="780"/>
      <c r="Q37" s="780"/>
      <c r="R37" s="780"/>
      <c r="S37" s="780"/>
      <c r="T37" s="780"/>
      <c r="U37" s="780"/>
      <c r="V37" s="780"/>
      <c r="W37" s="780"/>
      <c r="X37" s="780"/>
      <c r="Y37" s="780"/>
      <c r="Z37" s="800"/>
      <c r="AB37" s="778"/>
    </row>
    <row r="38" spans="1:28" s="9" customFormat="1" ht="8.5" customHeight="1" thickBot="1">
      <c r="A38" s="789"/>
      <c r="B38" s="789"/>
      <c r="O38" s="490"/>
      <c r="AB38" s="778"/>
    </row>
    <row r="39" spans="1:28" ht="18" customHeight="1">
      <c r="A39" s="804" t="s">
        <v>1542</v>
      </c>
      <c r="B39" s="718"/>
      <c r="C39" s="718"/>
      <c r="D39" s="718"/>
      <c r="E39" s="718"/>
      <c r="F39" s="718"/>
      <c r="G39" s="718"/>
      <c r="H39" s="718"/>
      <c r="I39" s="718"/>
      <c r="J39" s="718"/>
      <c r="K39" s="871"/>
      <c r="L39" s="718" t="s">
        <v>1610</v>
      </c>
      <c r="M39" s="718"/>
      <c r="N39" s="718"/>
      <c r="O39" s="718"/>
      <c r="P39" s="718"/>
      <c r="Q39" s="718"/>
      <c r="R39" s="718"/>
      <c r="S39" s="718"/>
      <c r="T39" s="718"/>
      <c r="U39" s="718"/>
      <c r="V39" s="718"/>
      <c r="W39" s="718"/>
      <c r="X39" s="718"/>
      <c r="Y39" s="718"/>
      <c r="Z39" s="719"/>
      <c r="AA39" s="9"/>
    </row>
    <row r="40" spans="1:28" ht="18" customHeight="1">
      <c r="A40" s="866"/>
      <c r="B40" s="736" t="s">
        <v>1633</v>
      </c>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7"/>
      <c r="AA40" s="9"/>
    </row>
    <row r="41" spans="1:28" ht="18" customHeight="1">
      <c r="A41" s="773"/>
      <c r="B41" s="9" t="s">
        <v>1643</v>
      </c>
      <c r="C41" s="9"/>
      <c r="D41" s="9"/>
      <c r="E41" s="9"/>
      <c r="F41" s="9"/>
      <c r="G41" s="9"/>
      <c r="H41" s="9"/>
      <c r="I41" s="9"/>
      <c r="J41" s="9"/>
      <c r="K41" s="9"/>
      <c r="L41" s="9"/>
      <c r="M41" s="9"/>
      <c r="N41" s="9"/>
      <c r="O41" s="9"/>
      <c r="P41" s="9"/>
      <c r="Q41" s="9"/>
      <c r="R41" s="9"/>
      <c r="S41" s="9"/>
      <c r="T41" s="9"/>
      <c r="U41" s="9"/>
      <c r="V41" s="9"/>
      <c r="W41" s="9"/>
      <c r="X41" s="9"/>
      <c r="Y41" s="9"/>
      <c r="Z41" s="790"/>
      <c r="AA41" s="9"/>
    </row>
    <row r="42" spans="1:28" ht="18" customHeight="1">
      <c r="A42" s="787"/>
      <c r="B42" s="26" t="s">
        <v>1644</v>
      </c>
      <c r="C42" s="26"/>
      <c r="D42" s="26"/>
      <c r="E42" s="26"/>
      <c r="F42" s="26"/>
      <c r="G42" s="26"/>
      <c r="H42" s="26"/>
      <c r="I42" s="26"/>
      <c r="J42" s="26"/>
      <c r="K42" s="26"/>
      <c r="L42" s="26"/>
      <c r="M42" s="26"/>
      <c r="N42" s="26"/>
      <c r="O42" s="26"/>
      <c r="P42" s="26"/>
      <c r="Q42" s="26"/>
      <c r="R42" s="26"/>
      <c r="S42" s="26"/>
      <c r="T42" s="26"/>
      <c r="U42" s="26"/>
      <c r="V42" s="26"/>
      <c r="W42" s="26"/>
      <c r="X42" s="26"/>
      <c r="Y42" s="26"/>
      <c r="Z42" s="786"/>
      <c r="AA42" s="9"/>
    </row>
    <row r="43" spans="1:28" ht="18" customHeight="1">
      <c r="A43" s="867"/>
      <c r="B43" s="9" t="s">
        <v>1572</v>
      </c>
      <c r="C43" s="735"/>
      <c r="D43" s="735"/>
      <c r="E43" s="735"/>
      <c r="F43" s="735"/>
      <c r="G43" s="735"/>
      <c r="H43" s="735"/>
      <c r="I43" s="735"/>
      <c r="J43" s="735"/>
      <c r="K43" s="735"/>
      <c r="L43" s="735"/>
      <c r="M43" s="735"/>
      <c r="N43" s="735"/>
      <c r="O43" s="735"/>
      <c r="P43" s="735"/>
      <c r="Q43" s="735"/>
      <c r="R43" s="735"/>
      <c r="S43" s="735"/>
      <c r="T43" s="735"/>
      <c r="U43" s="735"/>
      <c r="V43" s="735"/>
      <c r="W43" s="735"/>
      <c r="X43" s="735"/>
      <c r="Y43" s="735"/>
      <c r="Z43" s="751"/>
      <c r="AA43" s="741"/>
    </row>
    <row r="44" spans="1:28" ht="18" customHeight="1">
      <c r="A44" s="770"/>
      <c r="B44" s="769" t="s">
        <v>371</v>
      </c>
      <c r="C44" s="727" t="s">
        <v>1611</v>
      </c>
      <c r="D44" s="727"/>
      <c r="E44" s="727"/>
      <c r="F44" s="727"/>
      <c r="G44" s="727"/>
      <c r="H44" s="727"/>
      <c r="I44" s="727"/>
      <c r="J44" s="727"/>
      <c r="K44" s="727"/>
      <c r="L44" s="727"/>
      <c r="M44" s="727"/>
      <c r="N44" s="727"/>
      <c r="O44" s="727"/>
      <c r="P44" s="727"/>
      <c r="Q44" s="727"/>
      <c r="R44" s="727"/>
      <c r="S44" s="727"/>
      <c r="T44" s="727"/>
      <c r="U44" s="727"/>
      <c r="V44" s="727"/>
      <c r="W44" s="727"/>
      <c r="X44" s="727"/>
      <c r="Y44" s="727"/>
      <c r="Z44" s="813" t="s">
        <v>1717</v>
      </c>
      <c r="AA44" s="9"/>
    </row>
    <row r="45" spans="1:28" ht="18" customHeight="1" thickBot="1">
      <c r="A45" s="771"/>
      <c r="B45" s="801" t="s">
        <v>371</v>
      </c>
      <c r="C45" s="730" t="s">
        <v>1576</v>
      </c>
      <c r="D45" s="730"/>
      <c r="E45" s="730"/>
      <c r="F45" s="730"/>
      <c r="G45" s="730"/>
      <c r="H45" s="730"/>
      <c r="I45" s="730"/>
      <c r="J45" s="730"/>
      <c r="K45" s="730"/>
      <c r="L45" s="730"/>
      <c r="M45" s="730"/>
      <c r="N45" s="730"/>
      <c r="O45" s="730"/>
      <c r="P45" s="730"/>
      <c r="Q45" s="730"/>
      <c r="R45" s="730"/>
      <c r="S45" s="730"/>
      <c r="T45" s="730"/>
      <c r="U45" s="730"/>
      <c r="V45" s="730"/>
      <c r="W45" s="730"/>
      <c r="X45" s="730"/>
      <c r="Y45" s="730"/>
      <c r="Z45" s="817" t="s">
        <v>1718</v>
      </c>
      <c r="AA45" s="9"/>
    </row>
    <row r="46" spans="1:28" ht="18" customHeight="1" thickBot="1">
      <c r="AA46" s="9"/>
    </row>
    <row r="47" spans="1:28" ht="18" customHeight="1">
      <c r="A47" s="725" t="s">
        <v>1621</v>
      </c>
      <c r="B47" s="718"/>
      <c r="C47" s="718"/>
      <c r="D47" s="718"/>
      <c r="E47" s="718"/>
      <c r="F47" s="718"/>
      <c r="G47" s="718"/>
      <c r="H47" s="718"/>
      <c r="I47" s="718"/>
      <c r="J47" s="718"/>
      <c r="K47" s="718"/>
      <c r="L47" s="718"/>
      <c r="M47" s="718"/>
      <c r="N47" s="718"/>
      <c r="O47" s="718"/>
      <c r="P47" s="718"/>
      <c r="Q47" s="718"/>
      <c r="R47" s="718"/>
      <c r="S47" s="718" t="s">
        <v>1569</v>
      </c>
      <c r="T47" s="718"/>
      <c r="U47" s="718"/>
      <c r="V47" s="1448" t="str">
        <f>IF(OR('2報告書'!J131="",'2報告書'!M131="",'2報告書'!P131=""),"未記入","令和"&amp;'2報告書'!J131&amp;"年"&amp;'2報告書'!M131&amp;"月"&amp;'2報告書'!P131&amp;"日")</f>
        <v>未記入</v>
      </c>
      <c r="W47" s="1448"/>
      <c r="X47" s="1448"/>
      <c r="Y47" s="1448"/>
      <c r="Z47" s="812" t="s">
        <v>477</v>
      </c>
      <c r="AA47" s="9"/>
      <c r="AB47" s="778"/>
    </row>
    <row r="48" spans="1:28" ht="18" customHeight="1">
      <c r="A48" s="802" t="str">
        <f>IF(AND(要是正数=0,既存不適格数=0,B14対象名称&lt;&gt;""),"☑","☐")</f>
        <v>☐</v>
      </c>
      <c r="B48" s="792" t="s">
        <v>1560</v>
      </c>
      <c r="C48" s="792"/>
      <c r="D48" s="792"/>
      <c r="E48" s="792"/>
      <c r="F48" s="803" t="str">
        <f>IF(AND(B35C不具合有=TRUE,B35C不具合改善済=FALSE),"☑","☐")</f>
        <v>☐</v>
      </c>
      <c r="G48" s="792" t="s">
        <v>1563</v>
      </c>
      <c r="H48" s="792"/>
      <c r="I48" s="792"/>
      <c r="J48" s="792"/>
      <c r="K48" s="792"/>
      <c r="L48" s="803" t="str">
        <f>IF(AND(H1Cタイル10から13年=TRUE,E49="☐",E50="☐"),"☑","☐")</f>
        <v>☐</v>
      </c>
      <c r="M48" s="792" t="s">
        <v>1612</v>
      </c>
      <c r="N48" s="792"/>
      <c r="O48" s="792"/>
      <c r="P48" s="792"/>
      <c r="Q48" s="792"/>
      <c r="R48" s="783" t="str">
        <f>IF(H外壁直近&lt;DATE(2017,8,1),"☑","☐")</f>
        <v>☐</v>
      </c>
      <c r="S48" s="9" t="s">
        <v>1725</v>
      </c>
      <c r="T48" s="9"/>
      <c r="U48" s="9"/>
      <c r="V48" s="9"/>
      <c r="W48" s="9"/>
      <c r="X48" s="9"/>
      <c r="Y48" s="9"/>
      <c r="Z48" s="419"/>
      <c r="AA48" s="9"/>
      <c r="AB48" s="778"/>
    </row>
    <row r="49" spans="1:29" ht="18" customHeight="1">
      <c r="A49" s="726" t="str">
        <f>IF(既存不適格数&lt;&gt;0,"☑","☐")</f>
        <v>☐</v>
      </c>
      <c r="B49" s="727" t="s">
        <v>1558</v>
      </c>
      <c r="C49" s="727"/>
      <c r="D49" s="727"/>
      <c r="E49" s="727"/>
      <c r="F49" s="743" t="str">
        <f>IF(H1Cタイル13年以上=TRUE,"☑","☐")</f>
        <v>☐</v>
      </c>
      <c r="G49" s="727" t="s">
        <v>1634</v>
      </c>
      <c r="H49" s="727"/>
      <c r="I49" s="727"/>
      <c r="J49" s="727"/>
      <c r="K49" s="727"/>
      <c r="L49" s="743" t="str">
        <f>IF(B34C診断無=TRUE,"☑","☐")</f>
        <v>☐</v>
      </c>
      <c r="M49" s="727" t="s">
        <v>1561</v>
      </c>
      <c r="N49" s="727"/>
      <c r="O49" s="727"/>
      <c r="P49" s="727"/>
      <c r="Q49" s="727"/>
      <c r="R49" s="744" t="s">
        <v>1615</v>
      </c>
      <c r="S49" s="727"/>
      <c r="T49" s="727"/>
      <c r="U49" s="727"/>
      <c r="V49" s="1449" t="str">
        <f>IF(AND('3履歴事項'!P8="",'3履歴事項'!R10=""),"未記入",IF('3履歴事項'!O10="",'3履歴事項'!M8&amp;'3履歴事項'!P8&amp;"年"&amp;'3履歴事項'!S8&amp;"月",'3履歴事項'!O10&amp;'3履歴事項'!R10&amp;"年"&amp;'3履歴事項'!U10&amp;"月"))</f>
        <v>未記入</v>
      </c>
      <c r="W49" s="1449"/>
      <c r="X49" s="1449"/>
      <c r="Y49" s="1449"/>
      <c r="Z49" s="745" t="s">
        <v>477</v>
      </c>
      <c r="AA49" s="9"/>
      <c r="AB49" s="778"/>
      <c r="AC49" s="9"/>
    </row>
    <row r="50" spans="1:29" ht="18" customHeight="1" thickBot="1">
      <c r="A50" s="729" t="str">
        <f>IF(要是正数&lt;&gt;既存不適格数,"☑","☐")</f>
        <v>☐</v>
      </c>
      <c r="B50" s="730" t="s">
        <v>1559</v>
      </c>
      <c r="C50" s="730"/>
      <c r="D50" s="730"/>
      <c r="E50" s="730"/>
      <c r="F50" s="746" t="str">
        <f>IF(H1C部分打診NG=TRUE,"☑","☐")</f>
        <v>☐</v>
      </c>
      <c r="G50" s="730" t="s">
        <v>1635</v>
      </c>
      <c r="H50" s="730"/>
      <c r="I50" s="730"/>
      <c r="J50" s="730"/>
      <c r="K50" s="730"/>
      <c r="L50" s="746" t="str">
        <f>IF(B33C石綿未調査=TRUE,"☑","☐")</f>
        <v>☐</v>
      </c>
      <c r="M50" s="730" t="s">
        <v>1562</v>
      </c>
      <c r="N50" s="730"/>
      <c r="O50" s="730"/>
      <c r="P50" s="730"/>
      <c r="Q50" s="730"/>
      <c r="R50" s="818" t="str">
        <f>IF(H1Cタイル無=TRUE,"☑","☐")</f>
        <v>☐</v>
      </c>
      <c r="S50" s="780" t="s">
        <v>1564</v>
      </c>
      <c r="T50" s="780"/>
      <c r="U50" s="780"/>
      <c r="V50" s="780"/>
      <c r="W50" s="780"/>
      <c r="X50" s="780"/>
      <c r="Y50" s="780"/>
      <c r="Z50" s="800"/>
      <c r="AA50" s="403"/>
      <c r="AB50" s="778"/>
      <c r="AC50" s="9"/>
    </row>
  </sheetData>
  <sheetProtection sheet="1" objects="1" scenarios="1"/>
  <mergeCells count="18">
    <mergeCell ref="V47:Y47"/>
    <mergeCell ref="V49:Y49"/>
    <mergeCell ref="A6:A7"/>
    <mergeCell ref="B6:D6"/>
    <mergeCell ref="E6:Z6"/>
    <mergeCell ref="B7:D7"/>
    <mergeCell ref="E7:Z7"/>
    <mergeCell ref="A9:Z9"/>
    <mergeCell ref="H4:S5"/>
    <mergeCell ref="A25:B26"/>
    <mergeCell ref="A28:B29"/>
    <mergeCell ref="A31:B33"/>
    <mergeCell ref="A35:B37"/>
    <mergeCell ref="A3:C3"/>
    <mergeCell ref="M3:P3"/>
    <mergeCell ref="Q3:R3"/>
    <mergeCell ref="T3:U3"/>
    <mergeCell ref="W3:X3"/>
  </mergeCells>
  <phoneticPr fontId="3"/>
  <conditionalFormatting sqref="Q3:R3 T3:U3 W3:X3 Z3">
    <cfRule type="containsBlanks" dxfId="5" priority="19">
      <formula>LEN(TRIM(Q3))=0</formula>
    </cfRule>
  </conditionalFormatting>
  <dataValidations count="1">
    <dataValidation type="list" allowBlank="1" showInputMessage="1" showErrorMessage="1" sqref="R50 A44:A45 F48:F50 R48 A14:A19 A21:A23 B30 A41:A42 A48 A50 A49">
      <formula1>$H$2:$H$3</formula1>
    </dataValidation>
  </dataValidations>
  <hyperlinks>
    <hyperlink ref="Q3:R3" location="B1コード1" display="B1コード1"/>
    <hyperlink ref="T3:U3" location="B1コード2" display="B1コード2"/>
    <hyperlink ref="W3:X3" location="B1コード3" display="B1コード3"/>
    <hyperlink ref="Z3" location="B1コード4" display="B1コード4"/>
    <hyperlink ref="E6:Z6" location="B14対象名称" display="B14対象名称"/>
  </hyperlinks>
  <pageMargins left="0.70866141732283472" right="0.39370078740157483" top="0.47244094488188981" bottom="0.39370078740157483" header="0.31496062992125984" footer="0.31496062992125984"/>
  <pageSetup paperSize="9" scale="99" firstPageNumber="0" orientation="portrait" blackAndWhite="1" useFirstPageNumber="1" r:id="rId1"/>
  <headerFooter>
    <oddFooter>&amp;C&amp;"-,太字"&amp;9R7-(&amp;P)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0</xdr:col>
                    <xdr:colOff>31750</xdr:colOff>
                    <xdr:row>10</xdr:row>
                    <xdr:rowOff>222250</xdr:rowOff>
                  </from>
                  <to>
                    <xdr:col>2</xdr:col>
                    <xdr:colOff>101600</xdr:colOff>
                    <xdr:row>12</xdr:row>
                    <xdr:rowOff>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0</xdr:col>
                    <xdr:colOff>31750</xdr:colOff>
                    <xdr:row>11</xdr:row>
                    <xdr:rowOff>228600</xdr:rowOff>
                  </from>
                  <to>
                    <xdr:col>2</xdr:col>
                    <xdr:colOff>101600</xdr:colOff>
                    <xdr:row>13</xdr:row>
                    <xdr:rowOff>25400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0</xdr:col>
                    <xdr:colOff>31750</xdr:colOff>
                    <xdr:row>19</xdr:row>
                    <xdr:rowOff>0</xdr:rowOff>
                  </from>
                  <to>
                    <xdr:col>2</xdr:col>
                    <xdr:colOff>101600</xdr:colOff>
                    <xdr:row>20</xdr:row>
                    <xdr:rowOff>25400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xdr:col>
                    <xdr:colOff>31750</xdr:colOff>
                    <xdr:row>23</xdr:row>
                    <xdr:rowOff>228600</xdr:rowOff>
                  </from>
                  <to>
                    <xdr:col>4</xdr:col>
                    <xdr:colOff>101600</xdr:colOff>
                    <xdr:row>25</xdr:row>
                    <xdr:rowOff>25400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xdr:col>
                    <xdr:colOff>31750</xdr:colOff>
                    <xdr:row>24</xdr:row>
                    <xdr:rowOff>222250</xdr:rowOff>
                  </from>
                  <to>
                    <xdr:col>4</xdr:col>
                    <xdr:colOff>101600</xdr:colOff>
                    <xdr:row>26</xdr:row>
                    <xdr:rowOff>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xdr:col>
                    <xdr:colOff>31750</xdr:colOff>
                    <xdr:row>26</xdr:row>
                    <xdr:rowOff>228600</xdr:rowOff>
                  </from>
                  <to>
                    <xdr:col>4</xdr:col>
                    <xdr:colOff>101600</xdr:colOff>
                    <xdr:row>28</xdr:row>
                    <xdr:rowOff>25400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2</xdr:col>
                    <xdr:colOff>31750</xdr:colOff>
                    <xdr:row>27</xdr:row>
                    <xdr:rowOff>222250</xdr:rowOff>
                  </from>
                  <to>
                    <xdr:col>4</xdr:col>
                    <xdr:colOff>101600</xdr:colOff>
                    <xdr:row>29</xdr:row>
                    <xdr:rowOff>25400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2</xdr:col>
                    <xdr:colOff>31750</xdr:colOff>
                    <xdr:row>29</xdr:row>
                    <xdr:rowOff>228600</xdr:rowOff>
                  </from>
                  <to>
                    <xdr:col>4</xdr:col>
                    <xdr:colOff>101600</xdr:colOff>
                    <xdr:row>31</xdr:row>
                    <xdr:rowOff>25400</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2</xdr:col>
                    <xdr:colOff>31750</xdr:colOff>
                    <xdr:row>31</xdr:row>
                    <xdr:rowOff>0</xdr:rowOff>
                  </from>
                  <to>
                    <xdr:col>4</xdr:col>
                    <xdr:colOff>101600</xdr:colOff>
                    <xdr:row>32</xdr:row>
                    <xdr:rowOff>25400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2</xdr:col>
                    <xdr:colOff>31750</xdr:colOff>
                    <xdr:row>34</xdr:row>
                    <xdr:rowOff>0</xdr:rowOff>
                  </from>
                  <to>
                    <xdr:col>4</xdr:col>
                    <xdr:colOff>101600</xdr:colOff>
                    <xdr:row>35</xdr:row>
                    <xdr:rowOff>25400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xdr:col>
                    <xdr:colOff>31750</xdr:colOff>
                    <xdr:row>35</xdr:row>
                    <xdr:rowOff>0</xdr:rowOff>
                  </from>
                  <to>
                    <xdr:col>4</xdr:col>
                    <xdr:colOff>101600</xdr:colOff>
                    <xdr:row>36</xdr:row>
                    <xdr:rowOff>25400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10</xdr:col>
                    <xdr:colOff>31750</xdr:colOff>
                    <xdr:row>38</xdr:row>
                    <xdr:rowOff>12700</xdr:rowOff>
                  </from>
                  <to>
                    <xdr:col>12</xdr:col>
                    <xdr:colOff>101600</xdr:colOff>
                    <xdr:row>39</xdr:row>
                    <xdr:rowOff>25400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0</xdr:col>
                    <xdr:colOff>31750</xdr:colOff>
                    <xdr:row>39</xdr:row>
                    <xdr:rowOff>12700</xdr:rowOff>
                  </from>
                  <to>
                    <xdr:col>2</xdr:col>
                    <xdr:colOff>101600</xdr:colOff>
                    <xdr:row>40</xdr:row>
                    <xdr:rowOff>25400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0</xdr:col>
                    <xdr:colOff>31750</xdr:colOff>
                    <xdr:row>42</xdr:row>
                    <xdr:rowOff>0</xdr:rowOff>
                  </from>
                  <to>
                    <xdr:col>2</xdr:col>
                    <xdr:colOff>101600</xdr:colOff>
                    <xdr:row>43</xdr:row>
                    <xdr:rowOff>25400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outlinePr showOutlineSymbols="0"/>
  </sheetPr>
  <dimension ref="A1:BF134"/>
  <sheetViews>
    <sheetView showGridLines="0" showZeros="0" zoomScaleNormal="100" zoomScaleSheetLayoutView="100" workbookViewId="0">
      <selection activeCell="V3" sqref="V3:W3"/>
    </sheetView>
  </sheetViews>
  <sheetFormatPr defaultColWidth="3" defaultRowHeight="13.25" customHeight="1"/>
  <cols>
    <col min="1" max="1" width="3" style="249"/>
    <col min="2" max="2" width="3" style="195"/>
    <col min="3" max="8" width="3" style="157" customWidth="1"/>
    <col min="9" max="30" width="3" style="157"/>
    <col min="31" max="31" width="3" style="157" customWidth="1"/>
    <col min="32" max="35" width="3" style="151"/>
    <col min="36" max="36" width="3.81640625" style="151" customWidth="1"/>
    <col min="37" max="16384" width="3" style="151"/>
  </cols>
  <sheetData>
    <row r="1" spans="1:31" s="258" customFormat="1" ht="13.25" customHeight="1">
      <c r="A1" s="825" t="s">
        <v>460</v>
      </c>
      <c r="B1" s="825" t="s">
        <v>1637</v>
      </c>
    </row>
    <row r="2" spans="1:31" s="258" customFormat="1" ht="13.25" customHeight="1" thickBot="1">
      <c r="A2" s="257"/>
      <c r="B2" s="257"/>
    </row>
    <row r="3" spans="1:31" s="287" customFormat="1" ht="13.25" customHeight="1" thickBot="1">
      <c r="A3" s="282" t="s">
        <v>1131</v>
      </c>
      <c r="B3" s="283"/>
      <c r="C3" s="284"/>
      <c r="D3" s="284"/>
      <c r="E3" s="284"/>
      <c r="F3" s="284"/>
      <c r="G3" s="284"/>
      <c r="H3" s="284"/>
      <c r="I3" s="284"/>
      <c r="J3" s="284"/>
      <c r="K3" s="284"/>
      <c r="L3" s="284"/>
      <c r="M3" s="284"/>
      <c r="N3" s="284"/>
      <c r="O3" s="284"/>
      <c r="P3" s="284"/>
      <c r="Q3" s="284"/>
      <c r="R3" s="284"/>
      <c r="S3" s="1511" t="s">
        <v>1267</v>
      </c>
      <c r="T3" s="1512"/>
      <c r="U3" s="1513"/>
      <c r="V3" s="1514" t="str">
        <f>IF(B1コード1="","",B1コード1)</f>
        <v/>
      </c>
      <c r="W3" s="1515"/>
      <c r="X3" s="285" t="s">
        <v>505</v>
      </c>
      <c r="Y3" s="1516" t="str">
        <f>IF(B1コード2="","",B1コード2)</f>
        <v/>
      </c>
      <c r="Z3" s="1516"/>
      <c r="AA3" s="285" t="s">
        <v>505</v>
      </c>
      <c r="AB3" s="1517" t="str">
        <f>IF(B1コード3="","",B1コード3)</f>
        <v/>
      </c>
      <c r="AC3" s="1517"/>
      <c r="AD3" s="285" t="s">
        <v>505</v>
      </c>
      <c r="AE3" s="286" t="str">
        <f>IF(B1コード4="","",B1コード4)</f>
        <v/>
      </c>
    </row>
    <row r="4" spans="1:31" ht="13.25" customHeight="1">
      <c r="A4" s="1463" t="s">
        <v>747</v>
      </c>
      <c r="B4" s="1463"/>
      <c r="C4" s="1463"/>
      <c r="D4" s="1463"/>
      <c r="E4" s="1463"/>
      <c r="F4" s="1463"/>
      <c r="G4" s="1463"/>
      <c r="H4" s="1463"/>
      <c r="I4" s="1463"/>
      <c r="J4" s="1463"/>
      <c r="K4" s="1463"/>
      <c r="L4" s="1463"/>
      <c r="M4" s="1463"/>
      <c r="N4" s="1463"/>
      <c r="O4" s="1463"/>
      <c r="P4" s="1463"/>
      <c r="Q4" s="1463"/>
      <c r="R4" s="1463"/>
      <c r="S4" s="1463"/>
      <c r="T4" s="1463"/>
      <c r="U4" s="1463"/>
      <c r="V4" s="1463"/>
      <c r="W4" s="1463"/>
      <c r="X4" s="1463"/>
      <c r="Y4" s="1463"/>
      <c r="Z4" s="1463"/>
      <c r="AA4" s="1463"/>
      <c r="AB4" s="1463"/>
      <c r="AC4" s="1463"/>
      <c r="AD4" s="1463"/>
      <c r="AE4" s="1463"/>
    </row>
    <row r="5" spans="1:31" ht="13.25" customHeight="1">
      <c r="A5" s="1463" t="s">
        <v>7</v>
      </c>
      <c r="B5" s="1463"/>
      <c r="C5" s="1463"/>
      <c r="D5" s="1463"/>
      <c r="E5" s="1463"/>
      <c r="F5" s="1463"/>
      <c r="G5" s="1463"/>
      <c r="H5" s="1463"/>
      <c r="I5" s="1463"/>
      <c r="J5" s="1463"/>
      <c r="K5" s="1463"/>
      <c r="L5" s="1463"/>
      <c r="M5" s="1463"/>
      <c r="N5" s="1463"/>
      <c r="O5" s="1463"/>
      <c r="P5" s="1463"/>
      <c r="Q5" s="1463"/>
      <c r="R5" s="1463"/>
      <c r="S5" s="1463"/>
      <c r="T5" s="1463"/>
      <c r="U5" s="1463"/>
      <c r="V5" s="1463"/>
      <c r="W5" s="1463"/>
      <c r="X5" s="1463"/>
      <c r="Y5" s="1463"/>
      <c r="Z5" s="1463"/>
      <c r="AA5" s="1463"/>
      <c r="AB5" s="1463"/>
      <c r="AC5" s="1463"/>
      <c r="AD5" s="1463"/>
      <c r="AE5" s="1463"/>
    </row>
    <row r="6" spans="1:31" ht="13.25" customHeight="1">
      <c r="A6" s="232" t="s">
        <v>748</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row>
    <row r="7" spans="1:31" ht="13.25" customHeight="1">
      <c r="A7" s="241">
        <v>1</v>
      </c>
      <c r="B7" s="242" t="s">
        <v>0</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row>
    <row r="8" spans="1:31" ht="13.25" customHeight="1">
      <c r="A8" s="209" t="s">
        <v>791</v>
      </c>
      <c r="B8" s="195" t="s">
        <v>806</v>
      </c>
      <c r="C8" s="157" t="s">
        <v>812</v>
      </c>
      <c r="H8" s="1518" t="str">
        <f>B11所有者フリガナ</f>
        <v/>
      </c>
      <c r="I8" s="1518"/>
      <c r="J8" s="1518"/>
      <c r="K8" s="1518"/>
      <c r="L8" s="1518"/>
      <c r="M8" s="1518"/>
      <c r="N8" s="1518"/>
      <c r="O8" s="1518"/>
      <c r="P8" s="1518"/>
      <c r="Q8" s="1518"/>
      <c r="R8" s="1518"/>
      <c r="S8" s="1518"/>
      <c r="T8" s="1518"/>
      <c r="U8" s="1518"/>
      <c r="V8" s="1518"/>
      <c r="W8" s="1518"/>
      <c r="X8" s="1518"/>
      <c r="Y8" s="1518"/>
      <c r="Z8" s="1518"/>
      <c r="AA8" s="1518"/>
      <c r="AB8" s="1518"/>
      <c r="AC8" s="1518"/>
      <c r="AD8" s="1518"/>
      <c r="AE8" s="1518"/>
    </row>
    <row r="9" spans="1:31" ht="13.25" customHeight="1">
      <c r="A9" s="209" t="s">
        <v>791</v>
      </c>
      <c r="B9" s="195" t="s">
        <v>808</v>
      </c>
      <c r="C9" s="157" t="s">
        <v>813</v>
      </c>
      <c r="H9" s="1464">
        <f>B11所有者氏名</f>
        <v>0</v>
      </c>
      <c r="I9" s="1464" t="str">
        <f t="shared" ref="I9:AE9" si="0">IF(B11所有者氏名="","",B11所有者氏名)</f>
        <v/>
      </c>
      <c r="J9" s="1464" t="str">
        <f t="shared" si="0"/>
        <v/>
      </c>
      <c r="K9" s="1464" t="str">
        <f t="shared" si="0"/>
        <v/>
      </c>
      <c r="L9" s="1464" t="str">
        <f t="shared" si="0"/>
        <v/>
      </c>
      <c r="M9" s="1464" t="str">
        <f t="shared" si="0"/>
        <v/>
      </c>
      <c r="N9" s="1464" t="str">
        <f t="shared" si="0"/>
        <v/>
      </c>
      <c r="O9" s="1464" t="str">
        <f t="shared" si="0"/>
        <v/>
      </c>
      <c r="P9" s="1464" t="str">
        <f t="shared" si="0"/>
        <v/>
      </c>
      <c r="Q9" s="1464" t="str">
        <f t="shared" si="0"/>
        <v/>
      </c>
      <c r="R9" s="1464" t="str">
        <f t="shared" si="0"/>
        <v/>
      </c>
      <c r="S9" s="1464" t="str">
        <f t="shared" si="0"/>
        <v/>
      </c>
      <c r="T9" s="1464" t="str">
        <f t="shared" si="0"/>
        <v/>
      </c>
      <c r="U9" s="1464" t="str">
        <f t="shared" si="0"/>
        <v/>
      </c>
      <c r="V9" s="1464" t="str">
        <f t="shared" si="0"/>
        <v/>
      </c>
      <c r="W9" s="1464" t="str">
        <f t="shared" si="0"/>
        <v/>
      </c>
      <c r="X9" s="1464" t="str">
        <f t="shared" si="0"/>
        <v/>
      </c>
      <c r="Y9" s="1464" t="str">
        <f t="shared" si="0"/>
        <v/>
      </c>
      <c r="Z9" s="1464" t="str">
        <f t="shared" si="0"/>
        <v/>
      </c>
      <c r="AA9" s="1464" t="str">
        <f t="shared" si="0"/>
        <v/>
      </c>
      <c r="AB9" s="1464" t="str">
        <f t="shared" si="0"/>
        <v/>
      </c>
      <c r="AC9" s="1464" t="str">
        <f t="shared" si="0"/>
        <v/>
      </c>
      <c r="AD9" s="1464" t="str">
        <f t="shared" si="0"/>
        <v/>
      </c>
      <c r="AE9" s="1464" t="str">
        <f t="shared" si="0"/>
        <v/>
      </c>
    </row>
    <row r="10" spans="1:31" ht="13.25" customHeight="1">
      <c r="A10" s="209" t="s">
        <v>791</v>
      </c>
      <c r="B10" s="195" t="s">
        <v>809</v>
      </c>
      <c r="C10" s="157" t="s">
        <v>814</v>
      </c>
      <c r="D10" s="243"/>
      <c r="H10" s="1464">
        <f>B11所有者郵便番号</f>
        <v>0</v>
      </c>
      <c r="I10" s="1464" t="str">
        <f t="shared" ref="I10:AE10" si="1">IF(B11所有者郵便番号="","",B11所有者郵便番号)</f>
        <v/>
      </c>
      <c r="J10" s="1464" t="str">
        <f t="shared" si="1"/>
        <v/>
      </c>
      <c r="K10" s="1464" t="str">
        <f t="shared" si="1"/>
        <v/>
      </c>
      <c r="L10" s="1464" t="str">
        <f t="shared" si="1"/>
        <v/>
      </c>
      <c r="M10" s="1464" t="str">
        <f t="shared" si="1"/>
        <v/>
      </c>
      <c r="N10" s="1464" t="str">
        <f t="shared" si="1"/>
        <v/>
      </c>
      <c r="O10" s="1464" t="str">
        <f t="shared" si="1"/>
        <v/>
      </c>
      <c r="P10" s="1464" t="str">
        <f t="shared" si="1"/>
        <v/>
      </c>
      <c r="Q10" s="1464" t="str">
        <f t="shared" si="1"/>
        <v/>
      </c>
      <c r="R10" s="1464" t="str">
        <f t="shared" si="1"/>
        <v/>
      </c>
      <c r="S10" s="1464" t="str">
        <f t="shared" si="1"/>
        <v/>
      </c>
      <c r="T10" s="1464" t="str">
        <f t="shared" si="1"/>
        <v/>
      </c>
      <c r="U10" s="1464" t="str">
        <f t="shared" si="1"/>
        <v/>
      </c>
      <c r="V10" s="1464" t="str">
        <f t="shared" si="1"/>
        <v/>
      </c>
      <c r="W10" s="1464" t="str">
        <f t="shared" si="1"/>
        <v/>
      </c>
      <c r="X10" s="1464" t="str">
        <f t="shared" si="1"/>
        <v/>
      </c>
      <c r="Y10" s="1464" t="str">
        <f t="shared" si="1"/>
        <v/>
      </c>
      <c r="Z10" s="1464" t="str">
        <f t="shared" si="1"/>
        <v/>
      </c>
      <c r="AA10" s="1464" t="str">
        <f t="shared" si="1"/>
        <v/>
      </c>
      <c r="AB10" s="1464" t="str">
        <f t="shared" si="1"/>
        <v/>
      </c>
      <c r="AC10" s="1464" t="str">
        <f t="shared" si="1"/>
        <v/>
      </c>
      <c r="AD10" s="1464" t="str">
        <f t="shared" si="1"/>
        <v/>
      </c>
      <c r="AE10" s="1464" t="str">
        <f t="shared" si="1"/>
        <v/>
      </c>
    </row>
    <row r="11" spans="1:31" ht="13.25" customHeight="1">
      <c r="A11" s="240" t="s">
        <v>791</v>
      </c>
      <c r="B11" s="244" t="s">
        <v>810</v>
      </c>
      <c r="C11" s="224" t="s">
        <v>815</v>
      </c>
      <c r="D11" s="224"/>
      <c r="E11" s="224"/>
      <c r="F11" s="224"/>
      <c r="G11" s="224"/>
      <c r="H11" s="1467">
        <f>B11所有者住所</f>
        <v>0</v>
      </c>
      <c r="I11" s="1467" t="str">
        <f t="shared" ref="I11:AE11" si="2">IF(B11所有者住所="","",B11所有者住所)</f>
        <v/>
      </c>
      <c r="J11" s="1467" t="str">
        <f t="shared" si="2"/>
        <v/>
      </c>
      <c r="K11" s="1467" t="str">
        <f t="shared" si="2"/>
        <v/>
      </c>
      <c r="L11" s="1467" t="str">
        <f t="shared" si="2"/>
        <v/>
      </c>
      <c r="M11" s="1467" t="str">
        <f t="shared" si="2"/>
        <v/>
      </c>
      <c r="N11" s="1467" t="str">
        <f t="shared" si="2"/>
        <v/>
      </c>
      <c r="O11" s="1467" t="str">
        <f t="shared" si="2"/>
        <v/>
      </c>
      <c r="P11" s="1467" t="str">
        <f t="shared" si="2"/>
        <v/>
      </c>
      <c r="Q11" s="1467" t="str">
        <f t="shared" si="2"/>
        <v/>
      </c>
      <c r="R11" s="1467" t="str">
        <f t="shared" si="2"/>
        <v/>
      </c>
      <c r="S11" s="1467" t="str">
        <f t="shared" si="2"/>
        <v/>
      </c>
      <c r="T11" s="1467" t="str">
        <f t="shared" si="2"/>
        <v/>
      </c>
      <c r="U11" s="1467" t="str">
        <f t="shared" si="2"/>
        <v/>
      </c>
      <c r="V11" s="1467" t="str">
        <f t="shared" si="2"/>
        <v/>
      </c>
      <c r="W11" s="1467" t="str">
        <f t="shared" si="2"/>
        <v/>
      </c>
      <c r="X11" s="1467" t="str">
        <f t="shared" si="2"/>
        <v/>
      </c>
      <c r="Y11" s="1467" t="str">
        <f t="shared" si="2"/>
        <v/>
      </c>
      <c r="Z11" s="1467" t="str">
        <f t="shared" si="2"/>
        <v/>
      </c>
      <c r="AA11" s="1467" t="str">
        <f t="shared" si="2"/>
        <v/>
      </c>
      <c r="AB11" s="1467" t="str">
        <f t="shared" si="2"/>
        <v/>
      </c>
      <c r="AC11" s="1467" t="str">
        <f t="shared" si="2"/>
        <v/>
      </c>
      <c r="AD11" s="1467" t="str">
        <f t="shared" si="2"/>
        <v/>
      </c>
      <c r="AE11" s="1467" t="str">
        <f t="shared" si="2"/>
        <v/>
      </c>
    </row>
    <row r="12" spans="1:31" ht="13.25" customHeight="1">
      <c r="A12" s="245">
        <v>2</v>
      </c>
      <c r="B12" s="246" t="s">
        <v>1</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row>
    <row r="13" spans="1:31" ht="13.25" customHeight="1">
      <c r="A13" s="209" t="s">
        <v>791</v>
      </c>
      <c r="B13" s="195" t="s">
        <v>806</v>
      </c>
      <c r="C13" s="157" t="s">
        <v>812</v>
      </c>
      <c r="H13" s="1518" t="str">
        <f>IF(B12C所有者報告=TRUE,B11所有者フリガナ,B12管理者フリガナ)</f>
        <v/>
      </c>
      <c r="I13" s="1518"/>
      <c r="J13" s="1518"/>
      <c r="K13" s="1518"/>
      <c r="L13" s="1518"/>
      <c r="M13" s="1518"/>
      <c r="N13" s="1518"/>
      <c r="O13" s="1518"/>
      <c r="P13" s="1518"/>
      <c r="Q13" s="1518"/>
      <c r="R13" s="1518"/>
      <c r="S13" s="1518"/>
      <c r="T13" s="1518"/>
      <c r="U13" s="1518"/>
      <c r="V13" s="1518"/>
      <c r="W13" s="1518"/>
      <c r="X13" s="1518"/>
      <c r="Y13" s="1518"/>
      <c r="Z13" s="1518"/>
      <c r="AA13" s="1518"/>
      <c r="AB13" s="1518"/>
      <c r="AC13" s="1518"/>
      <c r="AD13" s="1518"/>
      <c r="AE13" s="1518"/>
    </row>
    <row r="14" spans="1:31" ht="13.25" customHeight="1">
      <c r="A14" s="209" t="s">
        <v>791</v>
      </c>
      <c r="B14" s="195" t="s">
        <v>808</v>
      </c>
      <c r="C14" s="157" t="s">
        <v>813</v>
      </c>
      <c r="H14" s="1464">
        <f>IF(B12C所有者報告=TRUE,B11所有者氏名,B12管理者氏名)</f>
        <v>0</v>
      </c>
      <c r="I14" s="1464" t="str">
        <f t="shared" ref="I14:AE14" si="3">IF(B12管理者氏名="","",B12管理者氏名)</f>
        <v/>
      </c>
      <c r="J14" s="1464" t="str">
        <f t="shared" si="3"/>
        <v/>
      </c>
      <c r="K14" s="1464" t="str">
        <f t="shared" si="3"/>
        <v/>
      </c>
      <c r="L14" s="1464" t="str">
        <f t="shared" si="3"/>
        <v/>
      </c>
      <c r="M14" s="1464" t="str">
        <f t="shared" si="3"/>
        <v/>
      </c>
      <c r="N14" s="1464" t="str">
        <f t="shared" si="3"/>
        <v/>
      </c>
      <c r="O14" s="1464" t="str">
        <f t="shared" si="3"/>
        <v/>
      </c>
      <c r="P14" s="1464" t="str">
        <f t="shared" si="3"/>
        <v/>
      </c>
      <c r="Q14" s="1464" t="str">
        <f t="shared" si="3"/>
        <v/>
      </c>
      <c r="R14" s="1464" t="str">
        <f t="shared" si="3"/>
        <v/>
      </c>
      <c r="S14" s="1464" t="str">
        <f t="shared" si="3"/>
        <v/>
      </c>
      <c r="T14" s="1464" t="str">
        <f t="shared" si="3"/>
        <v/>
      </c>
      <c r="U14" s="1464" t="str">
        <f t="shared" si="3"/>
        <v/>
      </c>
      <c r="V14" s="1464" t="str">
        <f t="shared" si="3"/>
        <v/>
      </c>
      <c r="W14" s="1464" t="str">
        <f t="shared" si="3"/>
        <v/>
      </c>
      <c r="X14" s="1464" t="str">
        <f t="shared" si="3"/>
        <v/>
      </c>
      <c r="Y14" s="1464" t="str">
        <f t="shared" si="3"/>
        <v/>
      </c>
      <c r="Z14" s="1464" t="str">
        <f t="shared" si="3"/>
        <v/>
      </c>
      <c r="AA14" s="1464" t="str">
        <f t="shared" si="3"/>
        <v/>
      </c>
      <c r="AB14" s="1464" t="str">
        <f t="shared" si="3"/>
        <v/>
      </c>
      <c r="AC14" s="1464" t="str">
        <f t="shared" si="3"/>
        <v/>
      </c>
      <c r="AD14" s="1464" t="str">
        <f t="shared" si="3"/>
        <v/>
      </c>
      <c r="AE14" s="1464" t="str">
        <f t="shared" si="3"/>
        <v/>
      </c>
    </row>
    <row r="15" spans="1:31" ht="13.25" customHeight="1">
      <c r="A15" s="209" t="s">
        <v>791</v>
      </c>
      <c r="B15" s="195" t="s">
        <v>809</v>
      </c>
      <c r="C15" s="157" t="s">
        <v>814</v>
      </c>
      <c r="H15" s="1464">
        <f>IF(B12C所有者報告=TRUE,B11所有者郵便番号,B12管理者郵便番号)</f>
        <v>0</v>
      </c>
      <c r="I15" s="1464" t="str">
        <f t="shared" ref="I15:AE15" si="4">IF(B12管理者郵便番号="","",B12管理者郵便番号)</f>
        <v/>
      </c>
      <c r="J15" s="1464" t="str">
        <f t="shared" si="4"/>
        <v/>
      </c>
      <c r="K15" s="1464" t="str">
        <f t="shared" si="4"/>
        <v/>
      </c>
      <c r="L15" s="1464" t="str">
        <f t="shared" si="4"/>
        <v/>
      </c>
      <c r="M15" s="1464" t="str">
        <f t="shared" si="4"/>
        <v/>
      </c>
      <c r="N15" s="1464" t="str">
        <f t="shared" si="4"/>
        <v/>
      </c>
      <c r="O15" s="1464" t="str">
        <f t="shared" si="4"/>
        <v/>
      </c>
      <c r="P15" s="1464" t="str">
        <f t="shared" si="4"/>
        <v/>
      </c>
      <c r="Q15" s="1464" t="str">
        <f t="shared" si="4"/>
        <v/>
      </c>
      <c r="R15" s="1464" t="str">
        <f t="shared" si="4"/>
        <v/>
      </c>
      <c r="S15" s="1464" t="str">
        <f t="shared" si="4"/>
        <v/>
      </c>
      <c r="T15" s="1464" t="str">
        <f t="shared" si="4"/>
        <v/>
      </c>
      <c r="U15" s="1464" t="str">
        <f t="shared" si="4"/>
        <v/>
      </c>
      <c r="V15" s="1464" t="str">
        <f t="shared" si="4"/>
        <v/>
      </c>
      <c r="W15" s="1464" t="str">
        <f t="shared" si="4"/>
        <v/>
      </c>
      <c r="X15" s="1464" t="str">
        <f t="shared" si="4"/>
        <v/>
      </c>
      <c r="Y15" s="1464" t="str">
        <f t="shared" si="4"/>
        <v/>
      </c>
      <c r="Z15" s="1464" t="str">
        <f t="shared" si="4"/>
        <v/>
      </c>
      <c r="AA15" s="1464" t="str">
        <f t="shared" si="4"/>
        <v/>
      </c>
      <c r="AB15" s="1464" t="str">
        <f t="shared" si="4"/>
        <v/>
      </c>
      <c r="AC15" s="1464" t="str">
        <f t="shared" si="4"/>
        <v/>
      </c>
      <c r="AD15" s="1464" t="str">
        <f t="shared" si="4"/>
        <v/>
      </c>
      <c r="AE15" s="1464" t="str">
        <f t="shared" si="4"/>
        <v/>
      </c>
    </row>
    <row r="16" spans="1:31" ht="13.25" customHeight="1">
      <c r="A16" s="240" t="s">
        <v>791</v>
      </c>
      <c r="B16" s="244" t="s">
        <v>810</v>
      </c>
      <c r="C16" s="224" t="s">
        <v>815</v>
      </c>
      <c r="D16" s="224"/>
      <c r="E16" s="224"/>
      <c r="F16" s="224"/>
      <c r="G16" s="224"/>
      <c r="H16" s="1467">
        <f>IF(B12C所有者報告=TRUE,B11所有者住所,B12管理者住所)</f>
        <v>0</v>
      </c>
      <c r="I16" s="1467" t="str">
        <f t="shared" ref="I16:AE16" si="5">IF(B12管理者住所="","",B12管理者住所)</f>
        <v/>
      </c>
      <c r="J16" s="1467" t="str">
        <f t="shared" si="5"/>
        <v/>
      </c>
      <c r="K16" s="1467" t="str">
        <f t="shared" si="5"/>
        <v/>
      </c>
      <c r="L16" s="1467" t="str">
        <f t="shared" si="5"/>
        <v/>
      </c>
      <c r="M16" s="1467" t="str">
        <f t="shared" si="5"/>
        <v/>
      </c>
      <c r="N16" s="1467" t="str">
        <f t="shared" si="5"/>
        <v/>
      </c>
      <c r="O16" s="1467" t="str">
        <f t="shared" si="5"/>
        <v/>
      </c>
      <c r="P16" s="1467" t="str">
        <f t="shared" si="5"/>
        <v/>
      </c>
      <c r="Q16" s="1467" t="str">
        <f t="shared" si="5"/>
        <v/>
      </c>
      <c r="R16" s="1467" t="str">
        <f t="shared" si="5"/>
        <v/>
      </c>
      <c r="S16" s="1467" t="str">
        <f t="shared" si="5"/>
        <v/>
      </c>
      <c r="T16" s="1467" t="str">
        <f t="shared" si="5"/>
        <v/>
      </c>
      <c r="U16" s="1467" t="str">
        <f t="shared" si="5"/>
        <v/>
      </c>
      <c r="V16" s="1467" t="str">
        <f t="shared" si="5"/>
        <v/>
      </c>
      <c r="W16" s="1467" t="str">
        <f t="shared" si="5"/>
        <v/>
      </c>
      <c r="X16" s="1467" t="str">
        <f t="shared" si="5"/>
        <v/>
      </c>
      <c r="Y16" s="1467" t="str">
        <f t="shared" si="5"/>
        <v/>
      </c>
      <c r="Z16" s="1467" t="str">
        <f t="shared" si="5"/>
        <v/>
      </c>
      <c r="AA16" s="1467" t="str">
        <f t="shared" si="5"/>
        <v/>
      </c>
      <c r="AB16" s="1467" t="str">
        <f t="shared" si="5"/>
        <v/>
      </c>
      <c r="AC16" s="1467" t="str">
        <f t="shared" si="5"/>
        <v/>
      </c>
      <c r="AD16" s="1467" t="str">
        <f t="shared" si="5"/>
        <v/>
      </c>
      <c r="AE16" s="1467" t="str">
        <f t="shared" si="5"/>
        <v/>
      </c>
    </row>
    <row r="17" spans="1:33" ht="13.25" customHeight="1">
      <c r="A17" s="245">
        <v>3</v>
      </c>
      <c r="B17" s="246" t="s">
        <v>2</v>
      </c>
    </row>
    <row r="18" spans="1:33" ht="13.25" customHeight="1">
      <c r="A18" s="232" t="s">
        <v>29</v>
      </c>
      <c r="B18" s="157"/>
    </row>
    <row r="19" spans="1:33" ht="13.25" customHeight="1">
      <c r="A19" s="209" t="s">
        <v>791</v>
      </c>
      <c r="B19" s="157" t="s">
        <v>806</v>
      </c>
      <c r="C19" s="157" t="s">
        <v>888</v>
      </c>
      <c r="H19" s="184" t="s">
        <v>474</v>
      </c>
      <c r="I19" s="1469">
        <f>B13調査者A建築士</f>
        <v>0</v>
      </c>
      <c r="J19" s="1469"/>
      <c r="K19" s="1469"/>
      <c r="L19" s="185" t="s">
        <v>802</v>
      </c>
      <c r="M19" s="185"/>
      <c r="N19" s="185"/>
      <c r="O19" s="184" t="s">
        <v>30</v>
      </c>
      <c r="P19" s="1470">
        <f>B13調査者A建築士登録</f>
        <v>0</v>
      </c>
      <c r="Q19" s="1470"/>
      <c r="R19" s="1470"/>
      <c r="S19" s="1470"/>
      <c r="T19" s="1470"/>
      <c r="U19" s="185" t="s">
        <v>803</v>
      </c>
      <c r="V19" s="185"/>
      <c r="W19" s="261"/>
      <c r="X19" s="185" t="s">
        <v>23</v>
      </c>
      <c r="Y19" s="1469">
        <f>B13調査者A建築士番号</f>
        <v>0</v>
      </c>
      <c r="Z19" s="1469"/>
      <c r="AA19" s="1469"/>
      <c r="AB19" s="1469"/>
      <c r="AC19" s="1469"/>
      <c r="AD19" s="1469"/>
      <c r="AE19" s="185" t="s">
        <v>24</v>
      </c>
    </row>
    <row r="20" spans="1:33" ht="13.25" customHeight="1">
      <c r="A20" s="209"/>
      <c r="B20" s="157"/>
      <c r="H20" s="248" t="s">
        <v>25</v>
      </c>
      <c r="I20" s="248"/>
      <c r="J20" s="248"/>
      <c r="K20" s="248"/>
      <c r="L20" s="248"/>
      <c r="M20" s="248"/>
      <c r="N20" s="248"/>
      <c r="O20" s="248"/>
      <c r="P20" s="248"/>
      <c r="Q20" s="248"/>
      <c r="R20" s="248"/>
      <c r="S20" s="248"/>
      <c r="T20" s="248"/>
      <c r="U20" s="248"/>
      <c r="V20" s="248"/>
      <c r="W20" s="154"/>
      <c r="X20" s="248" t="s">
        <v>23</v>
      </c>
      <c r="Y20" s="1471">
        <f>B13調査者A調査員</f>
        <v>0</v>
      </c>
      <c r="Z20" s="1471"/>
      <c r="AA20" s="1471"/>
      <c r="AB20" s="1471"/>
      <c r="AC20" s="1471"/>
      <c r="AD20" s="1471"/>
      <c r="AE20" s="248" t="s">
        <v>24</v>
      </c>
      <c r="AF20" s="154"/>
      <c r="AG20" s="154"/>
    </row>
    <row r="21" spans="1:33" ht="13.25" customHeight="1">
      <c r="A21" s="209" t="s">
        <v>791</v>
      </c>
      <c r="B21" s="157" t="s">
        <v>808</v>
      </c>
      <c r="C21" s="157" t="s">
        <v>797</v>
      </c>
      <c r="H21" s="1464" t="str">
        <f>B13調査者Aフリガナ</f>
        <v/>
      </c>
      <c r="I21" s="1464"/>
      <c r="J21" s="1464"/>
      <c r="K21" s="1464"/>
      <c r="L21" s="1464"/>
      <c r="M21" s="1464"/>
      <c r="N21" s="1464"/>
      <c r="O21" s="1464"/>
      <c r="P21" s="1464"/>
      <c r="Q21" s="1464"/>
      <c r="R21" s="1464"/>
      <c r="S21" s="1464"/>
      <c r="T21" s="1464"/>
      <c r="U21" s="1464"/>
      <c r="V21" s="1464"/>
      <c r="W21" s="1464"/>
      <c r="X21" s="1464"/>
      <c r="Y21" s="1464"/>
      <c r="Z21" s="1464"/>
      <c r="AA21" s="1464"/>
      <c r="AB21" s="1464"/>
      <c r="AC21" s="1464"/>
      <c r="AD21" s="1464"/>
      <c r="AE21" s="1464"/>
      <c r="AF21" s="154"/>
      <c r="AG21" s="154"/>
    </row>
    <row r="22" spans="1:33" ht="13.25" customHeight="1">
      <c r="A22" s="209" t="s">
        <v>791</v>
      </c>
      <c r="B22" s="157" t="s">
        <v>809</v>
      </c>
      <c r="C22" s="157" t="s">
        <v>793</v>
      </c>
      <c r="H22" s="1464">
        <f>B13調査者A氏名</f>
        <v>0</v>
      </c>
      <c r="I22" s="1464"/>
      <c r="J22" s="1464"/>
      <c r="K22" s="1464"/>
      <c r="L22" s="1464"/>
      <c r="M22" s="1464"/>
      <c r="N22" s="1464"/>
      <c r="O22" s="1464"/>
      <c r="P22" s="1464"/>
      <c r="Q22" s="1464"/>
      <c r="R22" s="1464"/>
      <c r="S22" s="1464"/>
      <c r="T22" s="1464"/>
      <c r="U22" s="1464"/>
      <c r="V22" s="1464"/>
      <c r="W22" s="1464"/>
      <c r="X22" s="1464"/>
      <c r="Y22" s="1464"/>
      <c r="Z22" s="1464"/>
      <c r="AA22" s="1464"/>
      <c r="AB22" s="1464"/>
      <c r="AC22" s="1464"/>
      <c r="AD22" s="1464"/>
      <c r="AE22" s="1464"/>
      <c r="AF22" s="154"/>
      <c r="AG22" s="154"/>
    </row>
    <row r="23" spans="1:33" ht="13.25" customHeight="1">
      <c r="A23" s="209" t="s">
        <v>791</v>
      </c>
      <c r="B23" s="157" t="s">
        <v>810</v>
      </c>
      <c r="C23" s="157" t="s">
        <v>889</v>
      </c>
      <c r="H23" s="1464">
        <f>B13調査者A勤務先</f>
        <v>0</v>
      </c>
      <c r="I23" s="1464"/>
      <c r="J23" s="1464"/>
      <c r="K23" s="1464"/>
      <c r="L23" s="1464"/>
      <c r="M23" s="1464"/>
      <c r="N23" s="1464"/>
      <c r="O23" s="1464"/>
      <c r="P23" s="1464"/>
      <c r="Q23" s="1464"/>
      <c r="R23" s="1464"/>
      <c r="S23" s="1464"/>
      <c r="T23" s="1464"/>
      <c r="U23" s="1464"/>
      <c r="V23" s="1464"/>
      <c r="W23" s="1464"/>
      <c r="X23" s="1464"/>
      <c r="Y23" s="1464"/>
      <c r="Z23" s="1464"/>
      <c r="AA23" s="1464"/>
      <c r="AB23" s="1464"/>
      <c r="AC23" s="1464"/>
      <c r="AD23" s="1464"/>
      <c r="AE23" s="1464"/>
      <c r="AF23" s="154"/>
      <c r="AG23" s="154"/>
    </row>
    <row r="24" spans="1:33" ht="13.25" customHeight="1">
      <c r="A24" s="209"/>
      <c r="B24" s="157"/>
      <c r="H24" s="186" t="s">
        <v>474</v>
      </c>
      <c r="I24" s="1465">
        <f>B13調査者A勤務先事務所</f>
        <v>0</v>
      </c>
      <c r="J24" s="1465"/>
      <c r="K24" s="1465"/>
      <c r="L24" s="187" t="s">
        <v>961</v>
      </c>
      <c r="M24" s="187"/>
      <c r="N24" s="187"/>
      <c r="O24" s="187"/>
      <c r="P24" s="259" t="s">
        <v>30</v>
      </c>
      <c r="Q24" s="1465">
        <f>B13調査者A勤務先登録</f>
        <v>0</v>
      </c>
      <c r="R24" s="1465"/>
      <c r="S24" s="1465"/>
      <c r="T24" s="187" t="s">
        <v>805</v>
      </c>
      <c r="U24" s="187"/>
      <c r="V24" s="187"/>
      <c r="W24" s="187"/>
      <c r="X24" s="187" t="s">
        <v>23</v>
      </c>
      <c r="Y24" s="1465">
        <f>B13調査者A勤務先番号</f>
        <v>0</v>
      </c>
      <c r="Z24" s="1465"/>
      <c r="AA24" s="1465"/>
      <c r="AB24" s="1465"/>
      <c r="AC24" s="1465"/>
      <c r="AD24" s="1465"/>
      <c r="AE24" s="187" t="s">
        <v>24</v>
      </c>
      <c r="AF24" s="154"/>
      <c r="AG24" s="154"/>
    </row>
    <row r="25" spans="1:33" ht="13.25" customHeight="1">
      <c r="A25" s="209" t="s">
        <v>791</v>
      </c>
      <c r="B25" s="157" t="s">
        <v>811</v>
      </c>
      <c r="C25" s="157" t="s">
        <v>794</v>
      </c>
      <c r="H25" s="1464">
        <f>B13調査者A郵便番号</f>
        <v>0</v>
      </c>
      <c r="I25" s="1464"/>
      <c r="J25" s="1464"/>
      <c r="K25" s="1464"/>
      <c r="L25" s="1464"/>
      <c r="M25" s="1464"/>
      <c r="N25" s="1464"/>
      <c r="O25" s="1464"/>
      <c r="P25" s="1464"/>
      <c r="Q25" s="1464"/>
      <c r="R25" s="1464"/>
      <c r="S25" s="1464"/>
      <c r="T25" s="1464"/>
      <c r="U25" s="1464"/>
      <c r="V25" s="1464"/>
      <c r="W25" s="1464"/>
      <c r="X25" s="1464"/>
      <c r="Y25" s="1464"/>
      <c r="Z25" s="1464"/>
      <c r="AA25" s="1464"/>
      <c r="AB25" s="1464"/>
      <c r="AC25" s="1464"/>
      <c r="AD25" s="1464"/>
      <c r="AE25" s="1464"/>
      <c r="AF25" s="154"/>
      <c r="AG25" s="154"/>
    </row>
    <row r="26" spans="1:33" ht="13.25" customHeight="1">
      <c r="A26" s="209" t="s">
        <v>791</v>
      </c>
      <c r="B26" s="157" t="s">
        <v>890</v>
      </c>
      <c r="C26" s="157" t="s">
        <v>891</v>
      </c>
      <c r="H26" s="1464">
        <f>B13調査者A所在地</f>
        <v>0</v>
      </c>
      <c r="I26" s="1464"/>
      <c r="J26" s="1464"/>
      <c r="K26" s="1464"/>
      <c r="L26" s="1464"/>
      <c r="M26" s="1464"/>
      <c r="N26" s="1464"/>
      <c r="O26" s="1464"/>
      <c r="P26" s="1464"/>
      <c r="Q26" s="1464"/>
      <c r="R26" s="1464"/>
      <c r="S26" s="1464"/>
      <c r="T26" s="1464"/>
      <c r="U26" s="1464"/>
      <c r="V26" s="1464"/>
      <c r="W26" s="1464"/>
      <c r="X26" s="1464"/>
      <c r="Y26" s="1464"/>
      <c r="Z26" s="1464"/>
      <c r="AA26" s="1464"/>
      <c r="AB26" s="1464"/>
      <c r="AC26" s="1464"/>
      <c r="AD26" s="1464"/>
      <c r="AE26" s="1464"/>
      <c r="AF26" s="154"/>
      <c r="AG26" s="154"/>
    </row>
    <row r="27" spans="1:33" ht="13.25" customHeight="1">
      <c r="A27" s="209" t="s">
        <v>791</v>
      </c>
      <c r="B27" s="384" t="s">
        <v>1241</v>
      </c>
      <c r="C27" s="384" t="s">
        <v>1242</v>
      </c>
      <c r="D27" s="384"/>
      <c r="E27" s="384"/>
      <c r="F27" s="384"/>
      <c r="G27" s="384"/>
      <c r="H27" s="1464">
        <f>B13調査者A電話番号</f>
        <v>0</v>
      </c>
      <c r="I27" s="1464"/>
      <c r="J27" s="1464"/>
      <c r="K27" s="1464"/>
      <c r="L27" s="1464"/>
      <c r="M27" s="1464"/>
      <c r="N27" s="1464"/>
      <c r="O27" s="1464"/>
      <c r="P27" s="1464"/>
      <c r="Q27" s="1464"/>
      <c r="R27" s="1464"/>
      <c r="S27" s="1464"/>
      <c r="T27" s="1464"/>
      <c r="U27" s="1464"/>
      <c r="V27" s="1464"/>
      <c r="W27" s="1464"/>
      <c r="X27" s="1464"/>
      <c r="Y27" s="1464"/>
      <c r="Z27" s="1464"/>
      <c r="AA27" s="1464"/>
      <c r="AB27" s="1464"/>
      <c r="AC27" s="1464"/>
      <c r="AD27" s="1464"/>
      <c r="AE27" s="1464"/>
      <c r="AF27" s="154"/>
      <c r="AG27" s="154"/>
    </row>
    <row r="28" spans="1:33" ht="13.25" customHeight="1">
      <c r="A28" s="232" t="s">
        <v>28</v>
      </c>
      <c r="B28" s="157"/>
      <c r="AF28" s="154"/>
      <c r="AG28" s="154"/>
    </row>
    <row r="29" spans="1:33" ht="13.25" customHeight="1">
      <c r="A29" s="209" t="s">
        <v>791</v>
      </c>
      <c r="B29" s="157" t="s">
        <v>806</v>
      </c>
      <c r="C29" s="157" t="s">
        <v>888</v>
      </c>
      <c r="H29" s="184" t="s">
        <v>474</v>
      </c>
      <c r="I29" s="1469">
        <f>B13調査者B建築士</f>
        <v>0</v>
      </c>
      <c r="J29" s="1469"/>
      <c r="K29" s="1469"/>
      <c r="L29" s="185" t="s">
        <v>802</v>
      </c>
      <c r="M29" s="185"/>
      <c r="N29" s="185"/>
      <c r="O29" s="184" t="s">
        <v>30</v>
      </c>
      <c r="P29" s="1470">
        <f>B13調査者B建築士登録</f>
        <v>0</v>
      </c>
      <c r="Q29" s="1470"/>
      <c r="R29" s="1470"/>
      <c r="S29" s="1470"/>
      <c r="T29" s="1470"/>
      <c r="U29" s="185" t="s">
        <v>803</v>
      </c>
      <c r="V29" s="185"/>
      <c r="W29" s="261"/>
      <c r="X29" s="185" t="s">
        <v>23</v>
      </c>
      <c r="Y29" s="1469">
        <f>B13調査者B建築士番号</f>
        <v>0</v>
      </c>
      <c r="Z29" s="1469"/>
      <c r="AA29" s="1469"/>
      <c r="AB29" s="1469"/>
      <c r="AC29" s="1469"/>
      <c r="AD29" s="1469"/>
      <c r="AE29" s="185" t="s">
        <v>24</v>
      </c>
      <c r="AF29" s="154"/>
      <c r="AG29" s="154"/>
    </row>
    <row r="30" spans="1:33" ht="13.25" customHeight="1">
      <c r="A30" s="209"/>
      <c r="B30" s="157"/>
      <c r="H30" s="248" t="s">
        <v>25</v>
      </c>
      <c r="I30" s="248"/>
      <c r="J30" s="248"/>
      <c r="K30" s="248"/>
      <c r="L30" s="248"/>
      <c r="M30" s="248"/>
      <c r="N30" s="248"/>
      <c r="O30" s="248"/>
      <c r="P30" s="248"/>
      <c r="Q30" s="248"/>
      <c r="R30" s="248"/>
      <c r="S30" s="248"/>
      <c r="T30" s="248"/>
      <c r="U30" s="248"/>
      <c r="V30" s="248"/>
      <c r="W30" s="154"/>
      <c r="X30" s="248" t="s">
        <v>23</v>
      </c>
      <c r="Y30" s="1471">
        <f>B13調査者B調査員</f>
        <v>0</v>
      </c>
      <c r="Z30" s="1471"/>
      <c r="AA30" s="1471"/>
      <c r="AB30" s="1471"/>
      <c r="AC30" s="1471"/>
      <c r="AD30" s="1471"/>
      <c r="AE30" s="248" t="s">
        <v>24</v>
      </c>
      <c r="AF30" s="154"/>
      <c r="AG30" s="154"/>
    </row>
    <row r="31" spans="1:33" ht="13.25" customHeight="1">
      <c r="A31" s="209" t="s">
        <v>791</v>
      </c>
      <c r="B31" s="157" t="s">
        <v>808</v>
      </c>
      <c r="C31" s="157" t="s">
        <v>797</v>
      </c>
      <c r="H31" s="1464" t="str">
        <f>B13調査者Bフリガナ</f>
        <v/>
      </c>
      <c r="I31" s="1464"/>
      <c r="J31" s="1464"/>
      <c r="K31" s="1464"/>
      <c r="L31" s="1464"/>
      <c r="M31" s="1464"/>
      <c r="N31" s="1464"/>
      <c r="O31" s="1464"/>
      <c r="P31" s="1464"/>
      <c r="Q31" s="1464"/>
      <c r="R31" s="1464"/>
      <c r="S31" s="1464"/>
      <c r="T31" s="1464"/>
      <c r="U31" s="1464"/>
      <c r="V31" s="1464"/>
      <c r="W31" s="1464"/>
      <c r="X31" s="1464"/>
      <c r="Y31" s="1464"/>
      <c r="Z31" s="1464"/>
      <c r="AA31" s="1464"/>
      <c r="AB31" s="1464"/>
      <c r="AC31" s="1464"/>
      <c r="AD31" s="1464"/>
      <c r="AE31" s="1464"/>
      <c r="AF31" s="154"/>
      <c r="AG31" s="154"/>
    </row>
    <row r="32" spans="1:33" ht="13.25" customHeight="1">
      <c r="A32" s="209" t="s">
        <v>791</v>
      </c>
      <c r="B32" s="157" t="s">
        <v>809</v>
      </c>
      <c r="C32" s="157" t="s">
        <v>793</v>
      </c>
      <c r="H32" s="1464">
        <f>B13調査者B氏名</f>
        <v>0</v>
      </c>
      <c r="I32" s="1464"/>
      <c r="J32" s="1464"/>
      <c r="K32" s="1464"/>
      <c r="L32" s="1464"/>
      <c r="M32" s="1464"/>
      <c r="N32" s="1464"/>
      <c r="O32" s="1464"/>
      <c r="P32" s="1464"/>
      <c r="Q32" s="1464"/>
      <c r="R32" s="1464"/>
      <c r="S32" s="1464"/>
      <c r="T32" s="1464"/>
      <c r="U32" s="1464"/>
      <c r="V32" s="1464"/>
      <c r="W32" s="1464"/>
      <c r="X32" s="1464"/>
      <c r="Y32" s="1464"/>
      <c r="Z32" s="1464"/>
      <c r="AA32" s="1464"/>
      <c r="AB32" s="1464"/>
      <c r="AC32" s="1464"/>
      <c r="AD32" s="1464"/>
      <c r="AE32" s="1464"/>
      <c r="AF32" s="154"/>
      <c r="AG32" s="154"/>
    </row>
    <row r="33" spans="1:55" ht="13.25" customHeight="1">
      <c r="A33" s="209" t="s">
        <v>791</v>
      </c>
      <c r="B33" s="157" t="s">
        <v>810</v>
      </c>
      <c r="C33" s="157" t="s">
        <v>889</v>
      </c>
      <c r="H33" s="1464">
        <f>B13調査者B勤務先</f>
        <v>0</v>
      </c>
      <c r="I33" s="1464"/>
      <c r="J33" s="1464"/>
      <c r="K33" s="1464"/>
      <c r="L33" s="1464"/>
      <c r="M33" s="1464"/>
      <c r="N33" s="1464"/>
      <c r="O33" s="1464"/>
      <c r="P33" s="1464"/>
      <c r="Q33" s="1464"/>
      <c r="R33" s="1464"/>
      <c r="S33" s="1464"/>
      <c r="T33" s="1464"/>
      <c r="U33" s="1464"/>
      <c r="V33" s="1464"/>
      <c r="W33" s="1464"/>
      <c r="X33" s="1464"/>
      <c r="Y33" s="1464"/>
      <c r="Z33" s="1464"/>
      <c r="AA33" s="1464"/>
      <c r="AB33" s="1464"/>
      <c r="AC33" s="1464"/>
      <c r="AD33" s="1464"/>
      <c r="AE33" s="1464"/>
      <c r="AF33" s="154"/>
      <c r="AG33" s="154"/>
    </row>
    <row r="34" spans="1:55" ht="13.25" customHeight="1">
      <c r="A34" s="209"/>
      <c r="B34" s="157"/>
      <c r="H34" s="186" t="s">
        <v>474</v>
      </c>
      <c r="I34" s="1465">
        <f>B13調査者B勤務先事務所</f>
        <v>0</v>
      </c>
      <c r="J34" s="1465"/>
      <c r="K34" s="1465"/>
      <c r="L34" s="187" t="s">
        <v>961</v>
      </c>
      <c r="M34" s="187"/>
      <c r="N34" s="187"/>
      <c r="O34" s="187"/>
      <c r="P34" s="259" t="s">
        <v>30</v>
      </c>
      <c r="Q34" s="1465">
        <f>B13調査者B勤務先登録</f>
        <v>0</v>
      </c>
      <c r="R34" s="1465"/>
      <c r="S34" s="1465"/>
      <c r="T34" s="187" t="s">
        <v>805</v>
      </c>
      <c r="U34" s="187"/>
      <c r="V34" s="187"/>
      <c r="W34" s="187"/>
      <c r="X34" s="187" t="s">
        <v>23</v>
      </c>
      <c r="Y34" s="1465">
        <f>B13調査者B勤務先番号</f>
        <v>0</v>
      </c>
      <c r="Z34" s="1465"/>
      <c r="AA34" s="1465"/>
      <c r="AB34" s="1465"/>
      <c r="AC34" s="1465"/>
      <c r="AD34" s="1465"/>
      <c r="AE34" s="187" t="s">
        <v>24</v>
      </c>
      <c r="AF34" s="154"/>
      <c r="AG34" s="154"/>
    </row>
    <row r="35" spans="1:55" ht="13.25" customHeight="1">
      <c r="A35" s="209" t="s">
        <v>791</v>
      </c>
      <c r="B35" s="157" t="s">
        <v>811</v>
      </c>
      <c r="C35" s="157" t="s">
        <v>892</v>
      </c>
      <c r="H35" s="1464">
        <f>B13調査者B郵便番号</f>
        <v>0</v>
      </c>
      <c r="I35" s="1464"/>
      <c r="J35" s="1464"/>
      <c r="K35" s="1464"/>
      <c r="L35" s="1464"/>
      <c r="M35" s="1464"/>
      <c r="N35" s="1464"/>
      <c r="O35" s="1464"/>
      <c r="P35" s="1464"/>
      <c r="Q35" s="1464"/>
      <c r="R35" s="1464"/>
      <c r="S35" s="1464"/>
      <c r="T35" s="1464"/>
      <c r="U35" s="1464"/>
      <c r="V35" s="1464"/>
      <c r="W35" s="1464"/>
      <c r="X35" s="1464"/>
      <c r="Y35" s="1464"/>
      <c r="Z35" s="1464"/>
      <c r="AA35" s="1464"/>
      <c r="AB35" s="1464"/>
      <c r="AC35" s="1464"/>
      <c r="AD35" s="1464"/>
      <c r="AE35" s="1464"/>
    </row>
    <row r="36" spans="1:55" ht="13.25" customHeight="1">
      <c r="A36" s="209" t="s">
        <v>791</v>
      </c>
      <c r="B36" s="384" t="s">
        <v>890</v>
      </c>
      <c r="C36" s="384" t="s">
        <v>891</v>
      </c>
      <c r="D36" s="384"/>
      <c r="E36" s="384"/>
      <c r="F36" s="384"/>
      <c r="G36" s="384"/>
      <c r="H36" s="1473">
        <f>B13調査者B所在地</f>
        <v>0</v>
      </c>
      <c r="I36" s="1473"/>
      <c r="J36" s="1473"/>
      <c r="K36" s="1473"/>
      <c r="L36" s="1473"/>
      <c r="M36" s="1473"/>
      <c r="N36" s="1473"/>
      <c r="O36" s="1473"/>
      <c r="P36" s="1473"/>
      <c r="Q36" s="1473"/>
      <c r="R36" s="1473"/>
      <c r="S36" s="1473"/>
      <c r="T36" s="1473"/>
      <c r="U36" s="1473"/>
      <c r="V36" s="1473"/>
      <c r="W36" s="1473"/>
      <c r="X36" s="1473"/>
      <c r="Y36" s="1473"/>
      <c r="Z36" s="1473"/>
      <c r="AA36" s="1473"/>
      <c r="AB36" s="1473"/>
      <c r="AC36" s="1473"/>
      <c r="AD36" s="1473"/>
      <c r="AE36" s="1473"/>
    </row>
    <row r="37" spans="1:55" ht="13.25" customHeight="1">
      <c r="A37" s="240" t="s">
        <v>791</v>
      </c>
      <c r="B37" s="574" t="s">
        <v>1241</v>
      </c>
      <c r="C37" s="574" t="s">
        <v>1242</v>
      </c>
      <c r="D37" s="574"/>
      <c r="E37" s="574"/>
      <c r="F37" s="574"/>
      <c r="G37" s="574"/>
      <c r="H37" s="1467">
        <f>B13調査者B電話番号</f>
        <v>0</v>
      </c>
      <c r="I37" s="1467"/>
      <c r="J37" s="1467"/>
      <c r="K37" s="1467"/>
      <c r="L37" s="1467"/>
      <c r="M37" s="1467"/>
      <c r="N37" s="1467"/>
      <c r="O37" s="1467"/>
      <c r="P37" s="1467"/>
      <c r="Q37" s="1467"/>
      <c r="R37" s="1467"/>
      <c r="S37" s="1467"/>
      <c r="T37" s="1467"/>
      <c r="U37" s="1467"/>
      <c r="V37" s="1467"/>
      <c r="W37" s="1467"/>
      <c r="X37" s="1467"/>
      <c r="Y37" s="1467"/>
      <c r="Z37" s="1467"/>
      <c r="AA37" s="1467"/>
      <c r="AB37" s="1467"/>
      <c r="AC37" s="1467"/>
      <c r="AD37" s="1467"/>
      <c r="AE37" s="1467"/>
      <c r="AF37" s="154"/>
      <c r="AG37" s="154"/>
    </row>
    <row r="38" spans="1:55" ht="13.25" customHeight="1">
      <c r="A38" s="245">
        <v>4</v>
      </c>
      <c r="B38" s="246" t="s">
        <v>3</v>
      </c>
    </row>
    <row r="39" spans="1:55" ht="13.25" customHeight="1">
      <c r="A39" s="209" t="s">
        <v>791</v>
      </c>
      <c r="B39" s="157" t="s">
        <v>806</v>
      </c>
      <c r="C39" s="157" t="s">
        <v>893</v>
      </c>
      <c r="H39" s="1474" t="s">
        <v>26</v>
      </c>
      <c r="I39" s="1474"/>
      <c r="J39" s="1474"/>
      <c r="K39" s="1474"/>
      <c r="L39" s="1474">
        <f>B14対象区</f>
        <v>0</v>
      </c>
      <c r="M39" s="1474"/>
      <c r="N39" s="1474"/>
      <c r="O39" s="247" t="s">
        <v>27</v>
      </c>
      <c r="P39" s="1475">
        <f>B14対象町番地</f>
        <v>0</v>
      </c>
      <c r="Q39" s="1475"/>
      <c r="R39" s="1475"/>
      <c r="S39" s="1475"/>
      <c r="T39" s="1475"/>
      <c r="U39" s="1475"/>
      <c r="V39" s="1475"/>
      <c r="W39" s="1475"/>
      <c r="X39" s="1475"/>
      <c r="Y39" s="1475"/>
      <c r="Z39" s="1475"/>
      <c r="AA39" s="1475"/>
      <c r="AB39" s="1475"/>
      <c r="AC39" s="1475"/>
      <c r="AD39" s="1475"/>
      <c r="AE39" s="1475"/>
    </row>
    <row r="40" spans="1:55" ht="13.25" customHeight="1">
      <c r="A40" s="209" t="s">
        <v>791</v>
      </c>
      <c r="B40" s="157" t="s">
        <v>808</v>
      </c>
      <c r="C40" s="157" t="s">
        <v>894</v>
      </c>
      <c r="H40" s="1464" t="str">
        <f>B14対象フリガナ</f>
        <v/>
      </c>
      <c r="I40" s="1464"/>
      <c r="J40" s="1464"/>
      <c r="K40" s="1464"/>
      <c r="L40" s="1464"/>
      <c r="M40" s="1464"/>
      <c r="N40" s="1464"/>
      <c r="O40" s="1464"/>
      <c r="P40" s="1464"/>
      <c r="Q40" s="1464"/>
      <c r="R40" s="1464"/>
      <c r="S40" s="1464"/>
      <c r="T40" s="1464"/>
      <c r="U40" s="1464"/>
      <c r="V40" s="1464"/>
      <c r="W40" s="1464"/>
      <c r="X40" s="1464"/>
      <c r="Y40" s="1464"/>
      <c r="Z40" s="1464"/>
      <c r="AA40" s="1464"/>
      <c r="AB40" s="1464"/>
      <c r="AC40" s="1464"/>
      <c r="AD40" s="1464"/>
      <c r="AE40" s="1464"/>
    </row>
    <row r="41" spans="1:55" ht="13.25" customHeight="1">
      <c r="A41" s="209" t="s">
        <v>791</v>
      </c>
      <c r="B41" s="195" t="s">
        <v>809</v>
      </c>
      <c r="C41" s="157" t="s">
        <v>895</v>
      </c>
      <c r="H41" s="1464">
        <f>B14対象名称</f>
        <v>0</v>
      </c>
      <c r="I41" s="1464"/>
      <c r="J41" s="1464"/>
      <c r="K41" s="1464"/>
      <c r="L41" s="1464"/>
      <c r="M41" s="1464"/>
      <c r="N41" s="1464"/>
      <c r="O41" s="1464"/>
      <c r="P41" s="1464"/>
      <c r="Q41" s="1464"/>
      <c r="R41" s="1464"/>
      <c r="S41" s="1464"/>
      <c r="T41" s="1464"/>
      <c r="U41" s="1464"/>
      <c r="V41" s="1464"/>
      <c r="W41" s="1464"/>
      <c r="X41" s="1464"/>
      <c r="Y41" s="1464"/>
      <c r="Z41" s="1464"/>
      <c r="AA41" s="1464"/>
      <c r="AB41" s="1464"/>
      <c r="AC41" s="1464"/>
      <c r="AD41" s="1464"/>
      <c r="AE41" s="1464"/>
    </row>
    <row r="42" spans="1:55" ht="13.25" customHeight="1">
      <c r="A42" s="240" t="s">
        <v>791</v>
      </c>
      <c r="B42" s="244" t="s">
        <v>810</v>
      </c>
      <c r="C42" s="224" t="s">
        <v>896</v>
      </c>
      <c r="D42" s="224"/>
      <c r="E42" s="224"/>
      <c r="F42" s="224"/>
      <c r="G42" s="224"/>
      <c r="H42" s="1467">
        <f>B14対象用途</f>
        <v>0</v>
      </c>
      <c r="I42" s="1467"/>
      <c r="J42" s="1467"/>
      <c r="K42" s="1467"/>
      <c r="L42" s="1467"/>
      <c r="M42" s="1467"/>
      <c r="N42" s="1467"/>
      <c r="O42" s="1467"/>
      <c r="P42" s="1467"/>
      <c r="Q42" s="1467"/>
      <c r="R42" s="1467"/>
      <c r="S42" s="1467"/>
      <c r="T42" s="1467"/>
      <c r="U42" s="1467"/>
      <c r="V42" s="1467"/>
      <c r="W42" s="1467"/>
      <c r="X42" s="1467"/>
      <c r="Y42" s="1467"/>
      <c r="Z42" s="1467"/>
      <c r="AA42" s="1467"/>
      <c r="AB42" s="1467"/>
      <c r="AC42" s="1467"/>
      <c r="AD42" s="1467"/>
      <c r="AE42" s="1467"/>
    </row>
    <row r="43" spans="1:55" ht="13.25" customHeight="1">
      <c r="A43" s="245">
        <v>5</v>
      </c>
      <c r="B43" s="246" t="s">
        <v>5</v>
      </c>
    </row>
    <row r="44" spans="1:55" ht="13.25" customHeight="1">
      <c r="A44" s="209" t="s">
        <v>791</v>
      </c>
      <c r="B44" s="157" t="s">
        <v>806</v>
      </c>
      <c r="C44" s="157" t="s">
        <v>897</v>
      </c>
      <c r="H44" s="157" t="str">
        <f>B15C指摘有</f>
        <v>☐</v>
      </c>
      <c r="I44" s="157" t="s">
        <v>389</v>
      </c>
      <c r="N44" s="195" t="s">
        <v>30</v>
      </c>
      <c r="O44" s="384"/>
      <c r="P44" s="157" t="s">
        <v>393</v>
      </c>
      <c r="S44" s="196"/>
      <c r="T44" s="196"/>
      <c r="V44" s="157" t="str">
        <f>IF(H44="☐","☑","☐")</f>
        <v>☑</v>
      </c>
      <c r="W44" s="157" t="s">
        <v>390</v>
      </c>
      <c r="AH44" s="824"/>
      <c r="AI44" s="824" t="s">
        <v>1628</v>
      </c>
      <c r="AJ44" s="824"/>
      <c r="AK44" s="824"/>
      <c r="AL44" s="824"/>
      <c r="AM44" s="824"/>
      <c r="AN44" s="824"/>
      <c r="AO44" s="824"/>
      <c r="AP44" s="824"/>
      <c r="AQ44" s="824"/>
      <c r="AR44" s="824" t="s">
        <v>1629</v>
      </c>
      <c r="AS44" s="824"/>
      <c r="AT44" s="824"/>
      <c r="AU44" s="824"/>
      <c r="AV44" s="824"/>
      <c r="AW44" s="824"/>
      <c r="AX44" s="824"/>
      <c r="AY44" s="824"/>
      <c r="AZ44" s="824"/>
    </row>
    <row r="45" spans="1:55" ht="13.25" customHeight="1">
      <c r="A45" s="209" t="s">
        <v>791</v>
      </c>
      <c r="B45" s="157" t="s">
        <v>808</v>
      </c>
      <c r="C45" s="157" t="s">
        <v>898</v>
      </c>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BA45" s="154"/>
    </row>
    <row r="46" spans="1:55" ht="13.25" customHeight="1">
      <c r="C46" s="1491" t="str">
        <f>IF(OR(概要書A添付=TRUE,概要書B添付=TRUE),"別紙による",TRIM(B32敷地指摘&amp;"　"&amp;B32外部指摘&amp;"　"&amp;B32屋上指摘&amp;"　"&amp;B32内部指摘&amp;"　"&amp;B32避難指摘&amp;"　"&amp;B32その他指摘&amp;"　"&amp;B36上記以外指摘))</f>
        <v/>
      </c>
      <c r="D46" s="1491"/>
      <c r="E46" s="1491"/>
      <c r="F46" s="1491"/>
      <c r="G46" s="1491"/>
      <c r="H46" s="1491"/>
      <c r="I46" s="1491"/>
      <c r="J46" s="1491"/>
      <c r="K46" s="1491"/>
      <c r="L46" s="1491"/>
      <c r="M46" s="1491"/>
      <c r="N46" s="1491"/>
      <c r="O46" s="1491"/>
      <c r="P46" s="1491"/>
      <c r="Q46" s="1491"/>
      <c r="R46" s="1491"/>
      <c r="S46" s="1491"/>
      <c r="T46" s="1491"/>
      <c r="U46" s="1491"/>
      <c r="V46" s="1491"/>
      <c r="W46" s="1491"/>
      <c r="X46" s="1491"/>
      <c r="Y46" s="1491"/>
      <c r="Z46" s="1491"/>
      <c r="AA46" s="1491"/>
      <c r="AB46" s="1491"/>
      <c r="AC46" s="1491"/>
      <c r="AD46" s="1491"/>
      <c r="AE46" s="262"/>
      <c r="AG46" s="149" t="s">
        <v>418</v>
      </c>
      <c r="AH46" s="162" t="s">
        <v>1638</v>
      </c>
      <c r="AI46" s="162"/>
      <c r="AJ46" s="162"/>
      <c r="AK46" s="162"/>
      <c r="AL46" s="162"/>
      <c r="AM46" s="162"/>
      <c r="AN46" s="162"/>
      <c r="AO46" s="162"/>
      <c r="AP46" s="162"/>
      <c r="AQ46" s="162"/>
      <c r="AR46" s="162"/>
      <c r="AS46" s="162"/>
      <c r="AT46" s="162"/>
      <c r="AU46" s="162"/>
      <c r="AV46" s="162"/>
      <c r="AW46" s="162"/>
      <c r="AX46" s="162"/>
      <c r="AY46" s="163"/>
      <c r="AZ46" s="163"/>
      <c r="BA46" s="163"/>
      <c r="BB46" s="163"/>
      <c r="BC46" s="163"/>
    </row>
    <row r="47" spans="1:55" ht="13.25" customHeight="1">
      <c r="C47" s="1491"/>
      <c r="D47" s="1491"/>
      <c r="E47" s="1491"/>
      <c r="F47" s="1491"/>
      <c r="G47" s="1491"/>
      <c r="H47" s="1491"/>
      <c r="I47" s="1491"/>
      <c r="J47" s="1491"/>
      <c r="K47" s="1491"/>
      <c r="L47" s="1491"/>
      <c r="M47" s="1491"/>
      <c r="N47" s="1491"/>
      <c r="O47" s="1491"/>
      <c r="P47" s="1491"/>
      <c r="Q47" s="1491"/>
      <c r="R47" s="1491"/>
      <c r="S47" s="1491"/>
      <c r="T47" s="1491"/>
      <c r="U47" s="1491"/>
      <c r="V47" s="1491"/>
      <c r="W47" s="1491"/>
      <c r="X47" s="1491"/>
      <c r="Y47" s="1491"/>
      <c r="Z47" s="1491"/>
      <c r="AA47" s="1491"/>
      <c r="AB47" s="1491"/>
      <c r="AC47" s="1491"/>
      <c r="AD47" s="1491"/>
      <c r="AE47" s="262"/>
      <c r="AG47" s="149"/>
      <c r="AH47" s="162" t="s">
        <v>1639</v>
      </c>
      <c r="AI47" s="162"/>
      <c r="AJ47" s="162"/>
      <c r="AK47" s="162"/>
      <c r="AL47" s="162"/>
      <c r="AM47" s="162"/>
      <c r="AN47" s="162"/>
      <c r="AO47" s="162"/>
      <c r="AP47" s="162"/>
      <c r="AQ47" s="162"/>
      <c r="AR47" s="162"/>
      <c r="AS47" s="162"/>
      <c r="AT47" s="162"/>
      <c r="AU47" s="162"/>
      <c r="AV47" s="162"/>
      <c r="AW47" s="162"/>
      <c r="AX47" s="162"/>
      <c r="AY47" s="163"/>
      <c r="AZ47" s="163"/>
      <c r="BA47" s="163"/>
      <c r="BB47" s="163"/>
      <c r="BC47" s="163"/>
    </row>
    <row r="48" spans="1:55" ht="13.25" customHeight="1">
      <c r="B48" s="536"/>
      <c r="C48" s="1491"/>
      <c r="D48" s="1491"/>
      <c r="E48" s="1491"/>
      <c r="F48" s="1491"/>
      <c r="G48" s="1491"/>
      <c r="H48" s="1491"/>
      <c r="I48" s="1491"/>
      <c r="J48" s="1491"/>
      <c r="K48" s="1491"/>
      <c r="L48" s="1491"/>
      <c r="M48" s="1491"/>
      <c r="N48" s="1491"/>
      <c r="O48" s="1491"/>
      <c r="P48" s="1491"/>
      <c r="Q48" s="1491"/>
      <c r="R48" s="1491"/>
      <c r="S48" s="1491"/>
      <c r="T48" s="1491"/>
      <c r="U48" s="1491"/>
      <c r="V48" s="1491"/>
      <c r="W48" s="1491"/>
      <c r="X48" s="1491"/>
      <c r="Y48" s="1491"/>
      <c r="Z48" s="1491"/>
      <c r="AA48" s="1491"/>
      <c r="AB48" s="1491"/>
      <c r="AC48" s="1491"/>
      <c r="AD48" s="1491"/>
      <c r="AE48" s="535"/>
      <c r="AH48" s="162" t="s">
        <v>1641</v>
      </c>
      <c r="AI48" s="163"/>
      <c r="AJ48" s="163"/>
      <c r="AK48" s="163"/>
      <c r="AL48" s="163"/>
      <c r="AM48" s="163"/>
      <c r="AN48" s="163"/>
      <c r="AO48" s="163"/>
      <c r="AP48" s="163"/>
      <c r="AQ48" s="163"/>
      <c r="AR48" s="163"/>
      <c r="AS48" s="163"/>
      <c r="AT48" s="163"/>
      <c r="AU48" s="163"/>
      <c r="AV48" s="163"/>
      <c r="AW48" s="163"/>
      <c r="AX48" s="163"/>
      <c r="AY48" s="163"/>
      <c r="AZ48" s="163"/>
      <c r="BA48" s="163"/>
      <c r="BB48" s="163"/>
      <c r="BC48" s="163"/>
    </row>
    <row r="49" spans="1:58" ht="13.25" customHeight="1">
      <c r="C49" s="1491"/>
      <c r="D49" s="1491"/>
      <c r="E49" s="1491"/>
      <c r="F49" s="1491"/>
      <c r="G49" s="1491"/>
      <c r="H49" s="1491"/>
      <c r="I49" s="1491"/>
      <c r="J49" s="1491"/>
      <c r="K49" s="1491"/>
      <c r="L49" s="1491"/>
      <c r="M49" s="1491"/>
      <c r="N49" s="1491"/>
      <c r="O49" s="1491"/>
      <c r="P49" s="1491"/>
      <c r="Q49" s="1491"/>
      <c r="R49" s="1491"/>
      <c r="S49" s="1491"/>
      <c r="T49" s="1491"/>
      <c r="U49" s="1491"/>
      <c r="V49" s="1491"/>
      <c r="W49" s="1491"/>
      <c r="X49" s="1491"/>
      <c r="Y49" s="1491"/>
      <c r="Z49" s="1491"/>
      <c r="AA49" s="1491"/>
      <c r="AB49" s="1491"/>
      <c r="AC49" s="1491"/>
      <c r="AD49" s="1491"/>
      <c r="AE49" s="262"/>
      <c r="AH49" s="162" t="s">
        <v>1640</v>
      </c>
      <c r="AI49" s="163"/>
      <c r="AJ49" s="163"/>
      <c r="AK49" s="163"/>
      <c r="AL49" s="163"/>
      <c r="AM49" s="163"/>
      <c r="AN49" s="163"/>
      <c r="AO49" s="163"/>
      <c r="AP49" s="163"/>
      <c r="AQ49" s="163"/>
      <c r="AR49" s="163"/>
      <c r="AS49" s="163"/>
      <c r="AT49" s="163"/>
      <c r="AU49" s="163"/>
      <c r="AV49" s="163"/>
      <c r="AW49" s="163"/>
      <c r="AX49" s="163"/>
      <c r="AY49" s="163"/>
      <c r="AZ49" s="163"/>
      <c r="BA49" s="163"/>
      <c r="BB49" s="163"/>
      <c r="BC49" s="163"/>
    </row>
    <row r="50" spans="1:58" ht="13.25" customHeight="1">
      <c r="A50" s="156" t="s">
        <v>791</v>
      </c>
      <c r="B50" s="144" t="s">
        <v>820</v>
      </c>
      <c r="C50" s="145" t="s">
        <v>899</v>
      </c>
      <c r="D50" s="145"/>
      <c r="E50" s="145"/>
      <c r="F50" s="145"/>
      <c r="G50" s="145"/>
      <c r="I50" s="157" t="s">
        <v>686</v>
      </c>
      <c r="L50" s="1468">
        <f>'2報告書'!L57</f>
        <v>0</v>
      </c>
      <c r="M50" s="1468"/>
      <c r="N50" s="157" t="s">
        <v>33</v>
      </c>
      <c r="O50" s="1468">
        <f>'2報告書'!O57</f>
        <v>0</v>
      </c>
      <c r="P50" s="1468"/>
      <c r="Q50" s="157" t="s">
        <v>557</v>
      </c>
      <c r="U50" s="1468">
        <f>'2報告書'!U57</f>
        <v>0</v>
      </c>
      <c r="V50" s="1468"/>
      <c r="W50" s="1468"/>
      <c r="X50" s="1468"/>
      <c r="Y50" s="1468"/>
      <c r="Z50" s="157" t="s">
        <v>31</v>
      </c>
      <c r="AC50" s="157" t="s">
        <v>392</v>
      </c>
      <c r="AE50" s="151"/>
      <c r="BA50" s="154"/>
    </row>
    <row r="51" spans="1:58" ht="13.25" customHeight="1">
      <c r="A51" s="156" t="s">
        <v>791</v>
      </c>
      <c r="B51" s="144" t="s">
        <v>822</v>
      </c>
      <c r="C51" s="145" t="s">
        <v>900</v>
      </c>
      <c r="D51" s="145"/>
      <c r="E51" s="145"/>
      <c r="F51" s="145"/>
      <c r="G51" s="145"/>
      <c r="H51" s="1462" t="str">
        <f>B15指摘の概要その他1</f>
        <v/>
      </c>
      <c r="I51" s="1462"/>
      <c r="J51" s="1462"/>
      <c r="K51" s="1462"/>
      <c r="L51" s="1462"/>
      <c r="M51" s="1462"/>
      <c r="N51" s="1462"/>
      <c r="O51" s="1462"/>
      <c r="P51" s="1462"/>
      <c r="Q51" s="1462"/>
      <c r="R51" s="1462"/>
      <c r="S51" s="1462"/>
      <c r="T51" s="1462"/>
      <c r="U51" s="1462"/>
      <c r="V51" s="1462"/>
      <c r="W51" s="1462"/>
      <c r="X51" s="1462"/>
      <c r="Y51" s="1462"/>
      <c r="Z51" s="1462"/>
      <c r="AA51" s="1462"/>
      <c r="AB51" s="1462"/>
      <c r="AC51" s="1462"/>
      <c r="AD51" s="1462"/>
      <c r="AE51" s="1462"/>
      <c r="BA51" s="154"/>
    </row>
    <row r="52" spans="1:58" ht="13.25" customHeight="1">
      <c r="A52" s="156"/>
      <c r="B52" s="526"/>
      <c r="C52" s="145"/>
      <c r="D52" s="145"/>
      <c r="E52" s="145"/>
      <c r="F52" s="145"/>
      <c r="G52" s="145"/>
      <c r="H52" s="1462"/>
      <c r="I52" s="1462"/>
      <c r="J52" s="1462"/>
      <c r="K52" s="1462"/>
      <c r="L52" s="1462"/>
      <c r="M52" s="1462"/>
      <c r="N52" s="1462"/>
      <c r="O52" s="1462"/>
      <c r="P52" s="1462"/>
      <c r="Q52" s="1462"/>
      <c r="R52" s="1462"/>
      <c r="S52" s="1462"/>
      <c r="T52" s="1462"/>
      <c r="U52" s="1462"/>
      <c r="V52" s="1462"/>
      <c r="W52" s="1462"/>
      <c r="X52" s="1462"/>
      <c r="Y52" s="1462"/>
      <c r="Z52" s="1462"/>
      <c r="AA52" s="1462"/>
      <c r="AB52" s="1462"/>
      <c r="AC52" s="1462"/>
      <c r="AD52" s="1462"/>
      <c r="AE52" s="1462"/>
    </row>
    <row r="53" spans="1:58" ht="13.25" customHeight="1">
      <c r="A53" s="156"/>
      <c r="B53" s="1520">
        <f>B15指摘の概要その他2</f>
        <v>0</v>
      </c>
      <c r="C53" s="1520"/>
      <c r="D53" s="1520"/>
      <c r="E53" s="1520"/>
      <c r="F53" s="1520"/>
      <c r="G53" s="1520"/>
      <c r="H53" s="1520"/>
      <c r="I53" s="1520"/>
      <c r="J53" s="1520"/>
      <c r="K53" s="1520"/>
      <c r="L53" s="1520"/>
      <c r="M53" s="1520"/>
      <c r="N53" s="1520"/>
      <c r="O53" s="1520"/>
      <c r="P53" s="1520"/>
      <c r="Q53" s="1520"/>
      <c r="R53" s="1520"/>
      <c r="S53" s="1520"/>
      <c r="T53" s="1520"/>
      <c r="U53" s="1520"/>
      <c r="V53" s="1520"/>
      <c r="W53" s="1520"/>
      <c r="X53" s="1520"/>
      <c r="Y53" s="1520"/>
      <c r="Z53" s="1520"/>
      <c r="AA53" s="1520"/>
      <c r="AB53" s="1520"/>
      <c r="AC53" s="1520"/>
      <c r="AD53" s="1520"/>
      <c r="AE53" s="1520"/>
    </row>
    <row r="54" spans="1:58" ht="13.25" customHeight="1">
      <c r="A54" s="250"/>
      <c r="B54" s="1521"/>
      <c r="C54" s="1521"/>
      <c r="D54" s="1521"/>
      <c r="E54" s="1521"/>
      <c r="F54" s="1521"/>
      <c r="G54" s="1521"/>
      <c r="H54" s="1521"/>
      <c r="I54" s="1521"/>
      <c r="J54" s="1521"/>
      <c r="K54" s="1521"/>
      <c r="L54" s="1521"/>
      <c r="M54" s="1521"/>
      <c r="N54" s="1521"/>
      <c r="O54" s="1521"/>
      <c r="P54" s="1521"/>
      <c r="Q54" s="1521"/>
      <c r="R54" s="1521"/>
      <c r="S54" s="1521"/>
      <c r="T54" s="1521"/>
      <c r="U54" s="1521"/>
      <c r="V54" s="1521"/>
      <c r="W54" s="1521"/>
      <c r="X54" s="1521"/>
      <c r="Y54" s="1521"/>
      <c r="Z54" s="1521"/>
      <c r="AA54" s="1521"/>
      <c r="AB54" s="1521"/>
      <c r="AC54" s="1521"/>
      <c r="AD54" s="1521"/>
      <c r="AE54" s="1521"/>
    </row>
    <row r="55" spans="1:58" ht="13.25" customHeight="1">
      <c r="A55" s="245">
        <v>6</v>
      </c>
      <c r="B55" s="246" t="s">
        <v>21</v>
      </c>
    </row>
    <row r="56" spans="1:58" ht="13.25" customHeight="1">
      <c r="A56" s="156" t="s">
        <v>791</v>
      </c>
      <c r="B56" s="144" t="s">
        <v>807</v>
      </c>
      <c r="C56" s="145" t="s">
        <v>850</v>
      </c>
      <c r="D56" s="145"/>
      <c r="E56" s="145"/>
      <c r="F56" s="145"/>
      <c r="G56" s="145"/>
      <c r="H56" s="1463" t="s">
        <v>36</v>
      </c>
      <c r="I56" s="1463"/>
      <c r="J56" s="1463">
        <f>'2報告書'!J131</f>
        <v>0</v>
      </c>
      <c r="K56" s="1463"/>
      <c r="L56" s="157" t="s">
        <v>33</v>
      </c>
      <c r="M56" s="1463">
        <f>'2報告書'!M131</f>
        <v>0</v>
      </c>
      <c r="N56" s="1463"/>
      <c r="O56" s="157" t="s">
        <v>35</v>
      </c>
      <c r="P56" s="1463">
        <f>'2報告書'!P131</f>
        <v>0</v>
      </c>
      <c r="Q56" s="1463"/>
      <c r="R56" s="157" t="s">
        <v>34</v>
      </c>
      <c r="S56" s="157" t="s">
        <v>76</v>
      </c>
    </row>
    <row r="57" spans="1:58" ht="13.25" customHeight="1">
      <c r="A57" s="156" t="s">
        <v>791</v>
      </c>
      <c r="B57" s="144" t="s">
        <v>818</v>
      </c>
      <c r="C57" s="145" t="s">
        <v>851</v>
      </c>
      <c r="D57" s="145"/>
      <c r="E57" s="145"/>
      <c r="F57" s="145"/>
      <c r="G57" s="145"/>
      <c r="I57" s="157" t="s">
        <v>413</v>
      </c>
      <c r="J57" s="196"/>
      <c r="K57" s="1463">
        <f>'2報告書'!K132</f>
        <v>0</v>
      </c>
      <c r="L57" s="1463"/>
      <c r="M57" s="157" t="s">
        <v>31</v>
      </c>
      <c r="N57" s="1463">
        <f>'2報告書'!N132</f>
        <v>0</v>
      </c>
      <c r="O57" s="1463"/>
      <c r="P57" s="157" t="s">
        <v>33</v>
      </c>
      <c r="Q57" s="1463">
        <f>'2報告書'!Q132</f>
        <v>0</v>
      </c>
      <c r="R57" s="1463"/>
      <c r="S57" s="157" t="s">
        <v>35</v>
      </c>
      <c r="T57" s="1463">
        <f>'2報告書'!T132</f>
        <v>0</v>
      </c>
      <c r="U57" s="1463"/>
      <c r="V57" s="357" t="s">
        <v>1122</v>
      </c>
      <c r="Y57" s="384"/>
      <c r="Z57" s="384" t="s">
        <v>414</v>
      </c>
      <c r="AA57" s="357"/>
      <c r="AH57" s="188"/>
      <c r="AI57" s="188"/>
      <c r="AJ57" s="188"/>
      <c r="AK57" s="188"/>
      <c r="AL57" s="188"/>
      <c r="AM57" s="188"/>
      <c r="AN57" s="188"/>
      <c r="AO57" s="188"/>
      <c r="AP57" s="188"/>
      <c r="AQ57" s="188"/>
      <c r="AR57" s="188"/>
      <c r="AS57" s="188"/>
      <c r="AT57" s="188"/>
      <c r="AU57" s="188"/>
      <c r="AV57" s="188"/>
      <c r="AW57" s="188"/>
      <c r="AX57" s="154"/>
      <c r="AY57" s="154"/>
      <c r="AZ57" s="154"/>
      <c r="BA57" s="154"/>
      <c r="BB57" s="154"/>
    </row>
    <row r="58" spans="1:58" ht="13.25" customHeight="1">
      <c r="A58" s="156" t="s">
        <v>791</v>
      </c>
      <c r="B58" s="144" t="s">
        <v>820</v>
      </c>
      <c r="C58" s="145" t="s">
        <v>901</v>
      </c>
      <c r="D58" s="145"/>
      <c r="E58" s="145"/>
      <c r="F58" s="145"/>
      <c r="G58" s="145"/>
      <c r="I58" s="157" t="s">
        <v>413</v>
      </c>
      <c r="J58" s="196"/>
      <c r="K58" s="1463">
        <f>'2報告書'!K133</f>
        <v>0</v>
      </c>
      <c r="L58" s="1463"/>
      <c r="M58" s="157" t="s">
        <v>31</v>
      </c>
      <c r="N58" s="1463">
        <f>'2報告書'!N133</f>
        <v>0</v>
      </c>
      <c r="O58" s="1463"/>
      <c r="P58" s="157" t="s">
        <v>33</v>
      </c>
      <c r="Q58" s="1463">
        <f>'2報告書'!Q133</f>
        <v>0</v>
      </c>
      <c r="R58" s="1463"/>
      <c r="S58" s="157" t="s">
        <v>35</v>
      </c>
      <c r="T58" s="1463">
        <f>'2報告書'!T133</f>
        <v>0</v>
      </c>
      <c r="U58" s="1463"/>
      <c r="V58" s="357" t="s">
        <v>1122</v>
      </c>
      <c r="Y58" s="384"/>
      <c r="Z58" s="384" t="s">
        <v>414</v>
      </c>
      <c r="AA58" s="357"/>
      <c r="AH58" s="188"/>
      <c r="AI58" s="188"/>
      <c r="AJ58" s="188"/>
      <c r="AK58" s="188"/>
      <c r="AL58" s="188"/>
      <c r="AM58" s="188"/>
      <c r="AN58" s="188"/>
      <c r="AO58" s="188"/>
      <c r="AP58" s="188"/>
      <c r="AQ58" s="188"/>
      <c r="AR58" s="188"/>
      <c r="AS58" s="188"/>
      <c r="AT58" s="188"/>
      <c r="AU58" s="188"/>
      <c r="AV58" s="188"/>
      <c r="AW58" s="188"/>
      <c r="AX58" s="154"/>
      <c r="AY58" s="154"/>
      <c r="AZ58" s="154"/>
      <c r="BA58" s="154"/>
      <c r="BB58" s="154"/>
    </row>
    <row r="59" spans="1:58" ht="13.25" customHeight="1">
      <c r="A59" s="156" t="s">
        <v>791</v>
      </c>
      <c r="B59" s="144" t="s">
        <v>822</v>
      </c>
      <c r="C59" s="145" t="s">
        <v>902</v>
      </c>
      <c r="D59" s="145"/>
      <c r="E59" s="145"/>
      <c r="F59" s="145"/>
      <c r="G59" s="145"/>
      <c r="I59" s="157" t="s">
        <v>413</v>
      </c>
      <c r="J59" s="196"/>
      <c r="K59" s="1463">
        <f>'2報告書'!K134</f>
        <v>0</v>
      </c>
      <c r="L59" s="1463"/>
      <c r="M59" s="157" t="s">
        <v>31</v>
      </c>
      <c r="N59" s="1463">
        <f>'2報告書'!N134</f>
        <v>0</v>
      </c>
      <c r="O59" s="1463"/>
      <c r="P59" s="157" t="s">
        <v>33</v>
      </c>
      <c r="Q59" s="1463">
        <f>'2報告書'!Q134</f>
        <v>0</v>
      </c>
      <c r="R59" s="1463"/>
      <c r="S59" s="157" t="s">
        <v>35</v>
      </c>
      <c r="T59" s="1463">
        <f>'2報告書'!T134</f>
        <v>0</v>
      </c>
      <c r="U59" s="1463"/>
      <c r="V59" s="357" t="s">
        <v>1122</v>
      </c>
      <c r="Y59" s="384"/>
      <c r="Z59" s="384" t="s">
        <v>414</v>
      </c>
      <c r="AA59" s="357"/>
      <c r="AH59" s="188"/>
      <c r="AI59" s="188"/>
      <c r="AJ59" s="188"/>
      <c r="AK59" s="188"/>
      <c r="AL59" s="188"/>
      <c r="AM59" s="188"/>
      <c r="AN59" s="188"/>
      <c r="AO59" s="188"/>
      <c r="AP59" s="188"/>
      <c r="AQ59" s="188"/>
      <c r="AR59" s="188"/>
      <c r="AS59" s="188"/>
      <c r="AT59" s="188"/>
      <c r="AU59" s="188"/>
      <c r="AV59" s="188"/>
      <c r="AW59" s="188"/>
      <c r="AX59" s="154"/>
      <c r="AY59" s="154"/>
      <c r="AZ59" s="154"/>
      <c r="BA59" s="154"/>
      <c r="BB59" s="154"/>
    </row>
    <row r="60" spans="1:58" ht="13.25" customHeight="1">
      <c r="A60" s="159" t="s">
        <v>791</v>
      </c>
      <c r="B60" s="160" t="s">
        <v>824</v>
      </c>
      <c r="C60" s="142" t="s">
        <v>903</v>
      </c>
      <c r="D60" s="142"/>
      <c r="E60" s="142"/>
      <c r="F60" s="142"/>
      <c r="G60" s="142"/>
      <c r="H60" s="224"/>
      <c r="I60" s="224" t="s">
        <v>413</v>
      </c>
      <c r="J60" s="223"/>
      <c r="K60" s="1476">
        <f>'2報告書'!K135</f>
        <v>0</v>
      </c>
      <c r="L60" s="1476"/>
      <c r="M60" s="224" t="s">
        <v>31</v>
      </c>
      <c r="N60" s="1476">
        <f>'2報告書'!N135</f>
        <v>0</v>
      </c>
      <c r="O60" s="1476"/>
      <c r="P60" s="224" t="s">
        <v>33</v>
      </c>
      <c r="Q60" s="1476">
        <f>'2報告書'!Q135</f>
        <v>0</v>
      </c>
      <c r="R60" s="1476"/>
      <c r="S60" s="224" t="s">
        <v>35</v>
      </c>
      <c r="T60" s="1476">
        <f>'2報告書'!T135</f>
        <v>0</v>
      </c>
      <c r="U60" s="1476"/>
      <c r="V60" s="356" t="s">
        <v>1122</v>
      </c>
      <c r="W60" s="356"/>
      <c r="X60" s="356"/>
      <c r="Y60" s="383"/>
      <c r="Z60" s="383" t="s">
        <v>414</v>
      </c>
      <c r="AA60" s="356"/>
      <c r="AB60" s="356"/>
      <c r="AC60" s="356"/>
      <c r="AD60" s="356"/>
      <c r="AE60" s="356"/>
      <c r="AH60" s="154"/>
      <c r="AI60" s="154"/>
      <c r="AJ60" s="154"/>
      <c r="AK60" s="154"/>
      <c r="AL60" s="154"/>
      <c r="AM60" s="154"/>
      <c r="AN60" s="154"/>
      <c r="AO60" s="154"/>
      <c r="AP60" s="154"/>
      <c r="AQ60" s="154"/>
      <c r="AR60" s="154"/>
      <c r="AS60" s="154"/>
      <c r="AT60" s="154"/>
      <c r="AU60" s="154"/>
      <c r="AV60" s="154"/>
      <c r="AW60" s="154"/>
      <c r="AX60" s="154"/>
      <c r="AY60" s="154"/>
      <c r="AZ60" s="154"/>
      <c r="BA60" s="154"/>
      <c r="BB60" s="154"/>
    </row>
    <row r="61" spans="1:58" ht="13.25" customHeight="1">
      <c r="A61" s="245">
        <v>7</v>
      </c>
      <c r="B61" s="246" t="s">
        <v>22</v>
      </c>
    </row>
    <row r="62" spans="1:58" ht="13.25" customHeight="1">
      <c r="A62" s="156" t="s">
        <v>791</v>
      </c>
      <c r="B62" s="144" t="s">
        <v>807</v>
      </c>
      <c r="C62" s="145" t="s">
        <v>857</v>
      </c>
      <c r="D62" s="145"/>
      <c r="E62" s="145"/>
      <c r="F62" s="145"/>
      <c r="G62" s="145"/>
      <c r="I62" s="157" t="s">
        <v>391</v>
      </c>
      <c r="L62" s="157" t="s">
        <v>392</v>
      </c>
    </row>
    <row r="63" spans="1:58" ht="13.25" customHeight="1">
      <c r="A63" s="156" t="s">
        <v>791</v>
      </c>
      <c r="B63" s="144" t="s">
        <v>818</v>
      </c>
      <c r="C63" s="145" t="s">
        <v>906</v>
      </c>
      <c r="D63" s="145"/>
      <c r="E63" s="145"/>
      <c r="F63" s="145"/>
      <c r="G63" s="145"/>
      <c r="I63" s="157" t="s">
        <v>391</v>
      </c>
      <c r="L63" s="157" t="s">
        <v>392</v>
      </c>
    </row>
    <row r="64" spans="1:58" ht="13.25" customHeight="1">
      <c r="A64" s="156" t="s">
        <v>791</v>
      </c>
      <c r="B64" s="144" t="s">
        <v>820</v>
      </c>
      <c r="C64" s="157" t="s">
        <v>905</v>
      </c>
      <c r="H64" s="1477" t="str">
        <f>TRIM('2報告書'!F195&amp;"　"&amp;'2報告書'!F198&amp;"　"&amp;'2報告書'!F201&amp;"　"&amp;'2報告書'!F204&amp;"　"&amp;'2報告書'!F207&amp;"　"&amp;'2報告書'!F210)</f>
        <v/>
      </c>
      <c r="I64" s="1477"/>
      <c r="J64" s="1477"/>
      <c r="K64" s="1477"/>
      <c r="L64" s="1477"/>
      <c r="M64" s="1477"/>
      <c r="N64" s="1477"/>
      <c r="O64" s="1477"/>
      <c r="P64" s="1477"/>
      <c r="Q64" s="1477"/>
      <c r="R64" s="1477"/>
      <c r="S64" s="1477"/>
      <c r="T64" s="1477"/>
      <c r="U64" s="1477"/>
      <c r="V64" s="1477"/>
      <c r="W64" s="1477"/>
      <c r="X64" s="1477"/>
      <c r="Y64" s="1477"/>
      <c r="Z64" s="1477"/>
      <c r="AA64" s="1477"/>
      <c r="AB64" s="1477"/>
      <c r="AC64" s="1477"/>
      <c r="AD64" s="1477"/>
      <c r="AE64" s="1477"/>
      <c r="AF64" s="154"/>
      <c r="AG64" s="192"/>
      <c r="AH64" s="182"/>
      <c r="AI64" s="150"/>
      <c r="AJ64" s="150"/>
      <c r="AK64" s="150"/>
      <c r="AL64" s="150"/>
      <c r="AM64" s="150"/>
      <c r="AN64" s="150"/>
      <c r="AO64" s="150"/>
      <c r="AP64" s="150"/>
      <c r="AQ64" s="150"/>
      <c r="AR64" s="150"/>
      <c r="AS64" s="150"/>
      <c r="AT64" s="150"/>
      <c r="AU64" s="150"/>
      <c r="AV64" s="150"/>
      <c r="AW64" s="150"/>
      <c r="AX64" s="150"/>
      <c r="BF64" s="152"/>
    </row>
    <row r="65" spans="1:31" ht="13.25" customHeight="1">
      <c r="A65" s="156" t="s">
        <v>791</v>
      </c>
      <c r="B65" s="144" t="s">
        <v>822</v>
      </c>
      <c r="C65" s="157" t="s">
        <v>904</v>
      </c>
      <c r="I65" s="157" t="s">
        <v>424</v>
      </c>
      <c r="M65" s="157" t="s">
        <v>425</v>
      </c>
      <c r="P65" s="157" t="s">
        <v>32</v>
      </c>
      <c r="R65" s="1463">
        <f>'2報告書'!R178</f>
        <v>0</v>
      </c>
      <c r="S65" s="1463"/>
      <c r="T65" s="157" t="s">
        <v>33</v>
      </c>
      <c r="U65" s="1463">
        <f>'2報告書'!U178</f>
        <v>0</v>
      </c>
      <c r="V65" s="1463"/>
      <c r="W65" s="157" t="s">
        <v>675</v>
      </c>
      <c r="AA65" s="1468">
        <f>'2報告書'!AA178</f>
        <v>0</v>
      </c>
      <c r="AB65" s="1468"/>
      <c r="AC65" s="1468"/>
      <c r="AD65" s="1468"/>
      <c r="AE65" s="157" t="s">
        <v>31</v>
      </c>
    </row>
    <row r="66" spans="1:31" ht="13.25" customHeight="1">
      <c r="A66" s="250"/>
      <c r="B66" s="244"/>
      <c r="C66" s="224"/>
      <c r="D66" s="224"/>
      <c r="E66" s="224"/>
      <c r="F66" s="224"/>
      <c r="G66" s="224"/>
      <c r="H66" s="224"/>
      <c r="I66" s="224" t="s">
        <v>566</v>
      </c>
      <c r="J66" s="224"/>
      <c r="K66" s="224"/>
      <c r="L66" s="224"/>
      <c r="M66" s="224"/>
      <c r="N66" s="1496">
        <f>'2報告書'!N179</f>
        <v>0</v>
      </c>
      <c r="O66" s="1496"/>
      <c r="P66" s="1496"/>
      <c r="Q66" s="1496"/>
      <c r="R66" s="1496"/>
      <c r="S66" s="1496"/>
      <c r="T66" s="1496"/>
      <c r="U66" s="1496"/>
      <c r="V66" s="1496"/>
      <c r="W66" s="1496"/>
      <c r="X66" s="1496"/>
      <c r="Y66" s="1496"/>
      <c r="Z66" s="1496"/>
      <c r="AA66" s="1496"/>
      <c r="AB66" s="1496"/>
      <c r="AC66" s="1496"/>
      <c r="AD66" s="1496"/>
      <c r="AE66" s="224" t="s">
        <v>31</v>
      </c>
    </row>
    <row r="67" spans="1:31" ht="13.25" customHeight="1">
      <c r="A67" s="1463" t="s">
        <v>8</v>
      </c>
      <c r="B67" s="1463"/>
      <c r="C67" s="1463"/>
      <c r="D67" s="1463"/>
      <c r="E67" s="1463"/>
      <c r="F67" s="1463"/>
      <c r="G67" s="1463"/>
      <c r="H67" s="1463"/>
      <c r="I67" s="1463"/>
      <c r="J67" s="1463"/>
      <c r="K67" s="1463"/>
      <c r="L67" s="1463"/>
      <c r="M67" s="1463"/>
      <c r="N67" s="1463"/>
      <c r="O67" s="1463"/>
      <c r="P67" s="1463"/>
      <c r="Q67" s="1463"/>
      <c r="R67" s="1463"/>
      <c r="S67" s="1463"/>
      <c r="T67" s="1463"/>
      <c r="U67" s="1463"/>
      <c r="V67" s="1463"/>
      <c r="W67" s="1463"/>
      <c r="X67" s="1463"/>
      <c r="Y67" s="1463"/>
      <c r="Z67" s="1463"/>
      <c r="AA67" s="1463"/>
      <c r="AB67" s="1463"/>
      <c r="AC67" s="1463"/>
      <c r="AD67" s="1463"/>
      <c r="AE67" s="1463"/>
    </row>
    <row r="68" spans="1:31" ht="13.25" customHeight="1">
      <c r="A68" s="251" t="s">
        <v>9</v>
      </c>
      <c r="B68" s="24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row>
    <row r="69" spans="1:31" ht="13.25" customHeight="1">
      <c r="A69" s="245">
        <v>1</v>
      </c>
      <c r="B69" s="246" t="s">
        <v>10</v>
      </c>
    </row>
    <row r="70" spans="1:31" ht="13.25" customHeight="1">
      <c r="A70" s="156" t="s">
        <v>791</v>
      </c>
      <c r="B70" s="263" t="s">
        <v>807</v>
      </c>
      <c r="C70" s="145" t="s">
        <v>835</v>
      </c>
      <c r="D70" s="145"/>
      <c r="E70" s="145"/>
      <c r="F70" s="145"/>
      <c r="G70" s="265"/>
      <c r="I70" s="157" t="s">
        <v>394</v>
      </c>
      <c r="O70" s="157" t="s">
        <v>396</v>
      </c>
    </row>
    <row r="71" spans="1:31" ht="13.25" customHeight="1">
      <c r="A71" s="156"/>
      <c r="B71" s="263"/>
      <c r="C71" s="145"/>
      <c r="D71" s="145"/>
      <c r="E71" s="145"/>
      <c r="F71" s="145"/>
      <c r="G71" s="265"/>
      <c r="I71" s="157" t="s">
        <v>395</v>
      </c>
      <c r="K71" s="196" t="s">
        <v>353</v>
      </c>
      <c r="L71" s="1463" t="str">
        <f>IF(B21C防火その他=TRUE,"法22条地域","")</f>
        <v/>
      </c>
      <c r="M71" s="1463"/>
      <c r="N71" s="1463"/>
      <c r="O71" s="1463"/>
      <c r="P71" s="1463"/>
      <c r="Q71" s="1463"/>
      <c r="R71" s="1463"/>
      <c r="S71" s="157" t="s">
        <v>31</v>
      </c>
      <c r="V71" s="157" t="s">
        <v>397</v>
      </c>
    </row>
    <row r="72" spans="1:31" ht="13.25" customHeight="1">
      <c r="A72" s="159" t="s">
        <v>791</v>
      </c>
      <c r="B72" s="264" t="s">
        <v>818</v>
      </c>
      <c r="C72" s="142" t="s">
        <v>836</v>
      </c>
      <c r="D72" s="142"/>
      <c r="E72" s="142"/>
      <c r="F72" s="142"/>
      <c r="G72" s="142"/>
      <c r="H72" s="1466">
        <f>B21用途地域1</f>
        <v>0</v>
      </c>
      <c r="I72" s="1466"/>
      <c r="J72" s="1466"/>
      <c r="K72" s="1466"/>
      <c r="L72" s="1466"/>
      <c r="M72" s="1466"/>
      <c r="N72" s="1466"/>
      <c r="O72" s="1466"/>
      <c r="P72" s="1466">
        <f>B21用途地域2</f>
        <v>0</v>
      </c>
      <c r="Q72" s="1466"/>
      <c r="R72" s="1466"/>
      <c r="S72" s="1466"/>
      <c r="T72" s="1466"/>
      <c r="U72" s="1466"/>
      <c r="V72" s="1466"/>
      <c r="W72" s="1466"/>
      <c r="X72" s="1466">
        <f>B21用途地域3</f>
        <v>0</v>
      </c>
      <c r="Y72" s="1466"/>
      <c r="Z72" s="1466"/>
      <c r="AA72" s="1466"/>
      <c r="AB72" s="1466"/>
      <c r="AC72" s="1466"/>
      <c r="AD72" s="1466"/>
      <c r="AE72" s="1466"/>
    </row>
    <row r="73" spans="1:31" ht="13.25" customHeight="1">
      <c r="A73" s="245">
        <v>2</v>
      </c>
      <c r="B73" s="246" t="s">
        <v>11</v>
      </c>
    </row>
    <row r="74" spans="1:31" ht="13.25" customHeight="1">
      <c r="A74" s="156" t="s">
        <v>791</v>
      </c>
      <c r="B74" s="263" t="s">
        <v>807</v>
      </c>
      <c r="C74" s="145" t="s">
        <v>837</v>
      </c>
      <c r="D74" s="145"/>
      <c r="E74" s="145"/>
      <c r="F74" s="145"/>
      <c r="I74" s="157" t="s">
        <v>398</v>
      </c>
      <c r="R74" s="157" t="s">
        <v>400</v>
      </c>
    </row>
    <row r="75" spans="1:31" ht="13.25" customHeight="1">
      <c r="A75" s="156"/>
      <c r="B75" s="263"/>
      <c r="C75" s="145"/>
      <c r="D75" s="145"/>
      <c r="E75" s="145"/>
      <c r="F75" s="145"/>
      <c r="I75" s="157" t="s">
        <v>399</v>
      </c>
      <c r="R75" s="157" t="s">
        <v>401</v>
      </c>
      <c r="U75" s="1463">
        <f>B22構造その他詳細</f>
        <v>0</v>
      </c>
      <c r="V75" s="1463"/>
      <c r="W75" s="1463"/>
      <c r="X75" s="1463"/>
      <c r="Y75" s="1463"/>
      <c r="Z75" s="1463"/>
      <c r="AA75" s="1463"/>
      <c r="AB75" s="1463"/>
      <c r="AC75" s="1463"/>
      <c r="AD75" s="1463"/>
      <c r="AE75" s="157" t="s">
        <v>31</v>
      </c>
    </row>
    <row r="76" spans="1:31" ht="13.25" customHeight="1">
      <c r="A76" s="156" t="s">
        <v>791</v>
      </c>
      <c r="B76" s="263" t="s">
        <v>818</v>
      </c>
      <c r="C76" s="145" t="s">
        <v>838</v>
      </c>
      <c r="D76" s="145"/>
      <c r="E76" s="145"/>
      <c r="F76" s="145"/>
      <c r="H76" s="1463" t="s">
        <v>39</v>
      </c>
      <c r="I76" s="1463"/>
      <c r="J76" s="1463"/>
      <c r="K76" s="1463">
        <f>B22地上階数</f>
        <v>0</v>
      </c>
      <c r="L76" s="1463"/>
      <c r="M76" s="1463"/>
      <c r="N76" s="157" t="s">
        <v>13</v>
      </c>
      <c r="R76" s="1463" t="s">
        <v>40</v>
      </c>
      <c r="S76" s="1463"/>
      <c r="T76" s="1463"/>
      <c r="U76" s="1463">
        <f>B22地下階数</f>
        <v>0</v>
      </c>
      <c r="V76" s="1463"/>
      <c r="W76" s="1463"/>
      <c r="X76" s="157" t="s">
        <v>13</v>
      </c>
    </row>
    <row r="77" spans="1:31" ht="13.25" customHeight="1">
      <c r="A77" s="156" t="s">
        <v>791</v>
      </c>
      <c r="B77" s="263" t="s">
        <v>820</v>
      </c>
      <c r="C77" s="145" t="s">
        <v>839</v>
      </c>
      <c r="D77" s="145"/>
      <c r="E77" s="145"/>
      <c r="F77" s="145"/>
      <c r="H77" s="1504">
        <f>B22敷地面積</f>
        <v>0</v>
      </c>
      <c r="I77" s="1504"/>
      <c r="J77" s="1504"/>
      <c r="K77" s="1504"/>
      <c r="L77" s="1504"/>
      <c r="M77" s="1504"/>
      <c r="N77" s="157" t="s">
        <v>41</v>
      </c>
    </row>
    <row r="78" spans="1:31" ht="13.25" customHeight="1">
      <c r="A78" s="156" t="s">
        <v>791</v>
      </c>
      <c r="B78" s="263" t="s">
        <v>822</v>
      </c>
      <c r="C78" s="145" t="s">
        <v>840</v>
      </c>
      <c r="D78" s="145"/>
      <c r="E78" s="145"/>
      <c r="F78" s="145"/>
      <c r="H78" s="1504">
        <f>B22建築面積</f>
        <v>0</v>
      </c>
      <c r="I78" s="1504"/>
      <c r="J78" s="1504"/>
      <c r="K78" s="1504"/>
      <c r="L78" s="1504"/>
      <c r="M78" s="1504"/>
      <c r="N78" s="157" t="s">
        <v>41</v>
      </c>
    </row>
    <row r="79" spans="1:31" ht="13.25" customHeight="1">
      <c r="A79" s="159" t="s">
        <v>791</v>
      </c>
      <c r="B79" s="264" t="s">
        <v>824</v>
      </c>
      <c r="C79" s="142" t="s">
        <v>841</v>
      </c>
      <c r="D79" s="142"/>
      <c r="E79" s="142"/>
      <c r="F79" s="142"/>
      <c r="G79" s="224"/>
      <c r="H79" s="1510">
        <f>B22延べ面積</f>
        <v>0</v>
      </c>
      <c r="I79" s="1510"/>
      <c r="J79" s="1510"/>
      <c r="K79" s="1510"/>
      <c r="L79" s="1510"/>
      <c r="M79" s="1510"/>
      <c r="N79" s="224" t="s">
        <v>41</v>
      </c>
      <c r="O79" s="224"/>
      <c r="P79" s="224"/>
      <c r="Q79" s="224"/>
      <c r="R79" s="224"/>
      <c r="S79" s="224"/>
      <c r="T79" s="224"/>
      <c r="U79" s="224"/>
      <c r="V79" s="224"/>
      <c r="W79" s="224"/>
      <c r="X79" s="224"/>
      <c r="Y79" s="224"/>
      <c r="Z79" s="224"/>
      <c r="AA79" s="224"/>
      <c r="AB79" s="224"/>
      <c r="AC79" s="224"/>
      <c r="AD79" s="224"/>
      <c r="AE79" s="224"/>
    </row>
    <row r="80" spans="1:31" ht="13.25" customHeight="1">
      <c r="A80" s="245">
        <v>3</v>
      </c>
      <c r="B80" s="246" t="s">
        <v>12</v>
      </c>
      <c r="J80" s="157" t="s">
        <v>667</v>
      </c>
    </row>
    <row r="81" spans="1:31" ht="13.25" customHeight="1">
      <c r="A81" s="209" t="s">
        <v>791</v>
      </c>
      <c r="B81" s="263" t="s">
        <v>807</v>
      </c>
      <c r="C81" s="145" t="s">
        <v>842</v>
      </c>
      <c r="D81" s="145"/>
      <c r="E81" s="145"/>
      <c r="F81" s="145"/>
      <c r="G81" s="145"/>
      <c r="H81" s="1505" t="s">
        <v>13</v>
      </c>
      <c r="I81" s="1506"/>
      <c r="J81" s="1506" t="s">
        <v>471</v>
      </c>
      <c r="K81" s="1506"/>
      <c r="L81" s="1507" t="s">
        <v>4</v>
      </c>
      <c r="M81" s="1282"/>
      <c r="N81" s="1282"/>
      <c r="O81" s="1508"/>
      <c r="P81" s="1506" t="s">
        <v>14</v>
      </c>
      <c r="Q81" s="1506"/>
      <c r="R81" s="1506"/>
      <c r="S81" s="1506"/>
      <c r="T81" s="1505" t="s">
        <v>13</v>
      </c>
      <c r="U81" s="1506"/>
      <c r="V81" s="1506" t="s">
        <v>471</v>
      </c>
      <c r="W81" s="1506"/>
      <c r="X81" s="1507" t="s">
        <v>4</v>
      </c>
      <c r="Y81" s="1282"/>
      <c r="Z81" s="1282"/>
      <c r="AA81" s="1508"/>
      <c r="AB81" s="1506" t="s">
        <v>14</v>
      </c>
      <c r="AC81" s="1506"/>
      <c r="AD81" s="1506"/>
      <c r="AE81" s="1509"/>
    </row>
    <row r="82" spans="1:31" ht="13.25" customHeight="1">
      <c r="A82" s="156"/>
      <c r="B82" s="263"/>
      <c r="C82" s="145"/>
      <c r="D82" s="145"/>
      <c r="E82" s="145"/>
      <c r="F82" s="145"/>
      <c r="G82" s="145"/>
      <c r="H82" s="1485">
        <f>'2報告書'!H81</f>
        <v>0</v>
      </c>
      <c r="I82" s="1486"/>
      <c r="J82" s="1487">
        <f>'2報告書'!J81</f>
        <v>0</v>
      </c>
      <c r="K82" s="1488"/>
      <c r="L82" s="1487">
        <f>'2報告書'!L81</f>
        <v>0</v>
      </c>
      <c r="M82" s="1489"/>
      <c r="N82" s="1489">
        <f>'2報告書'!N81</f>
        <v>0</v>
      </c>
      <c r="O82" s="1488"/>
      <c r="P82" s="1490">
        <f>'2報告書'!P81</f>
        <v>0</v>
      </c>
      <c r="Q82" s="1490"/>
      <c r="R82" s="1490"/>
      <c r="S82" s="274" t="s">
        <v>41</v>
      </c>
      <c r="T82" s="1485">
        <f>'2報告書'!T81</f>
        <v>0</v>
      </c>
      <c r="U82" s="1486"/>
      <c r="V82" s="1487">
        <f>'2報告書'!V81</f>
        <v>0</v>
      </c>
      <c r="W82" s="1488"/>
      <c r="X82" s="1487">
        <f>'2報告書'!X81</f>
        <v>0</v>
      </c>
      <c r="Y82" s="1489"/>
      <c r="Z82" s="1489">
        <f>'2報告書'!Z81</f>
        <v>0</v>
      </c>
      <c r="AA82" s="1488"/>
      <c r="AB82" s="1490">
        <f>'2報告書'!AB81</f>
        <v>0</v>
      </c>
      <c r="AC82" s="1490"/>
      <c r="AD82" s="1490"/>
      <c r="AE82" s="268" t="s">
        <v>41</v>
      </c>
    </row>
    <row r="83" spans="1:31" ht="13.25" customHeight="1">
      <c r="A83" s="156"/>
      <c r="B83" s="263"/>
      <c r="C83" s="145"/>
      <c r="D83" s="145"/>
      <c r="E83" s="145"/>
      <c r="F83" s="145"/>
      <c r="G83" s="145"/>
      <c r="H83" s="1478">
        <f>'2報告書'!H82</f>
        <v>0</v>
      </c>
      <c r="I83" s="1479"/>
      <c r="J83" s="1480">
        <f>'2報告書'!J82</f>
        <v>0</v>
      </c>
      <c r="K83" s="1479"/>
      <c r="L83" s="1480">
        <f>'2報告書'!L82</f>
        <v>0</v>
      </c>
      <c r="M83" s="1481"/>
      <c r="N83" s="1481">
        <f>'2報告書'!N82</f>
        <v>0</v>
      </c>
      <c r="O83" s="1479"/>
      <c r="P83" s="1482">
        <f>'2報告書'!P82</f>
        <v>0</v>
      </c>
      <c r="Q83" s="1483"/>
      <c r="R83" s="1484"/>
      <c r="S83" s="252" t="s">
        <v>41</v>
      </c>
      <c r="T83" s="1478">
        <f>'2報告書'!T82</f>
        <v>0</v>
      </c>
      <c r="U83" s="1479"/>
      <c r="V83" s="1480">
        <f>'2報告書'!V82</f>
        <v>0</v>
      </c>
      <c r="W83" s="1479"/>
      <c r="X83" s="1480">
        <f>'2報告書'!X82</f>
        <v>0</v>
      </c>
      <c r="Y83" s="1481"/>
      <c r="Z83" s="1481">
        <f>'2報告書'!Z82</f>
        <v>0</v>
      </c>
      <c r="AA83" s="1479"/>
      <c r="AB83" s="1482">
        <f>'2報告書'!AB82</f>
        <v>0</v>
      </c>
      <c r="AC83" s="1483"/>
      <c r="AD83" s="1484"/>
      <c r="AE83" s="253" t="s">
        <v>41</v>
      </c>
    </row>
    <row r="84" spans="1:31" ht="13.25" customHeight="1">
      <c r="A84" s="156"/>
      <c r="B84" s="263"/>
      <c r="C84" s="145"/>
      <c r="D84" s="145"/>
      <c r="E84" s="145"/>
      <c r="F84" s="145"/>
      <c r="G84" s="145"/>
      <c r="H84" s="1478">
        <f>'2報告書'!H83</f>
        <v>0</v>
      </c>
      <c r="I84" s="1479"/>
      <c r="J84" s="1480">
        <f>'2報告書'!J83</f>
        <v>0</v>
      </c>
      <c r="K84" s="1479"/>
      <c r="L84" s="1480">
        <f>'2報告書'!L83</f>
        <v>0</v>
      </c>
      <c r="M84" s="1481"/>
      <c r="N84" s="1481">
        <f>'2報告書'!N83</f>
        <v>0</v>
      </c>
      <c r="O84" s="1479"/>
      <c r="P84" s="1482">
        <f>'2報告書'!P83</f>
        <v>0</v>
      </c>
      <c r="Q84" s="1483"/>
      <c r="R84" s="1484"/>
      <c r="S84" s="252" t="s">
        <v>41</v>
      </c>
      <c r="T84" s="1478">
        <f>'2報告書'!T83</f>
        <v>0</v>
      </c>
      <c r="U84" s="1479"/>
      <c r="V84" s="1480">
        <f>'2報告書'!V83</f>
        <v>0</v>
      </c>
      <c r="W84" s="1479"/>
      <c r="X84" s="1480">
        <f>'2報告書'!X83</f>
        <v>0</v>
      </c>
      <c r="Y84" s="1481"/>
      <c r="Z84" s="1481">
        <f>'2報告書'!Z83</f>
        <v>0</v>
      </c>
      <c r="AA84" s="1479"/>
      <c r="AB84" s="1482">
        <f>'2報告書'!AB83</f>
        <v>0</v>
      </c>
      <c r="AC84" s="1483"/>
      <c r="AD84" s="1484"/>
      <c r="AE84" s="253" t="s">
        <v>41</v>
      </c>
    </row>
    <row r="85" spans="1:31" ht="13.25" customHeight="1">
      <c r="A85" s="156"/>
      <c r="B85" s="263"/>
      <c r="C85" s="215"/>
      <c r="D85" s="215"/>
      <c r="E85" s="215"/>
      <c r="F85" s="145"/>
      <c r="G85" s="145"/>
      <c r="H85" s="1478">
        <f>'2報告書'!H84</f>
        <v>0</v>
      </c>
      <c r="I85" s="1479"/>
      <c r="J85" s="1480">
        <f>'2報告書'!J84</f>
        <v>0</v>
      </c>
      <c r="K85" s="1479"/>
      <c r="L85" s="1480">
        <f>'2報告書'!L84</f>
        <v>0</v>
      </c>
      <c r="M85" s="1481"/>
      <c r="N85" s="1481">
        <f>'2報告書'!N84</f>
        <v>0</v>
      </c>
      <c r="O85" s="1479"/>
      <c r="P85" s="1482">
        <f>'2報告書'!P84</f>
        <v>0</v>
      </c>
      <c r="Q85" s="1483"/>
      <c r="R85" s="1484"/>
      <c r="S85" s="252" t="s">
        <v>41</v>
      </c>
      <c r="T85" s="1478">
        <f>'2報告書'!T84</f>
        <v>0</v>
      </c>
      <c r="U85" s="1479"/>
      <c r="V85" s="1480">
        <f>'2報告書'!V84</f>
        <v>0</v>
      </c>
      <c r="W85" s="1479"/>
      <c r="X85" s="1480">
        <f>'2報告書'!X84</f>
        <v>0</v>
      </c>
      <c r="Y85" s="1481"/>
      <c r="Z85" s="1481">
        <f>'2報告書'!Z84</f>
        <v>0</v>
      </c>
      <c r="AA85" s="1479"/>
      <c r="AB85" s="1482">
        <f>'2報告書'!AB84</f>
        <v>0</v>
      </c>
      <c r="AC85" s="1483"/>
      <c r="AD85" s="1484"/>
      <c r="AE85" s="253" t="s">
        <v>41</v>
      </c>
    </row>
    <row r="86" spans="1:31" ht="13.25" customHeight="1">
      <c r="A86" s="156"/>
      <c r="B86" s="263"/>
      <c r="C86" s="215"/>
      <c r="D86" s="215"/>
      <c r="E86" s="215"/>
      <c r="F86" s="145"/>
      <c r="G86" s="145"/>
      <c r="H86" s="1478">
        <f>'2報告書'!H85</f>
        <v>0</v>
      </c>
      <c r="I86" s="1479"/>
      <c r="J86" s="1480">
        <f>'2報告書'!J85</f>
        <v>0</v>
      </c>
      <c r="K86" s="1479"/>
      <c r="L86" s="1480">
        <f>'2報告書'!L85</f>
        <v>0</v>
      </c>
      <c r="M86" s="1481"/>
      <c r="N86" s="1481">
        <f>'2報告書'!N85</f>
        <v>0</v>
      </c>
      <c r="O86" s="1479"/>
      <c r="P86" s="1482">
        <f>'2報告書'!P85</f>
        <v>0</v>
      </c>
      <c r="Q86" s="1483"/>
      <c r="R86" s="1484"/>
      <c r="S86" s="252" t="s">
        <v>41</v>
      </c>
      <c r="T86" s="1478">
        <f>'2報告書'!T85</f>
        <v>0</v>
      </c>
      <c r="U86" s="1479"/>
      <c r="V86" s="1480">
        <f>'2報告書'!V85</f>
        <v>0</v>
      </c>
      <c r="W86" s="1479"/>
      <c r="X86" s="1480">
        <f>'2報告書'!X85</f>
        <v>0</v>
      </c>
      <c r="Y86" s="1481"/>
      <c r="Z86" s="1481">
        <f>'2報告書'!Z85</f>
        <v>0</v>
      </c>
      <c r="AA86" s="1479"/>
      <c r="AB86" s="1482">
        <f>'2報告書'!AB85</f>
        <v>0</v>
      </c>
      <c r="AC86" s="1483"/>
      <c r="AD86" s="1484"/>
      <c r="AE86" s="253" t="s">
        <v>41</v>
      </c>
    </row>
    <row r="87" spans="1:31" ht="13.25" customHeight="1">
      <c r="A87" s="156"/>
      <c r="B87" s="263"/>
      <c r="C87" s="145"/>
      <c r="D87" s="145"/>
      <c r="E87" s="145"/>
      <c r="F87" s="145"/>
      <c r="G87" s="145"/>
      <c r="H87" s="1503">
        <f>'2報告書'!H86</f>
        <v>0</v>
      </c>
      <c r="I87" s="1494"/>
      <c r="J87" s="1493">
        <f>'2報告書'!J86</f>
        <v>0</v>
      </c>
      <c r="K87" s="1494"/>
      <c r="L87" s="1493">
        <f>'2報告書'!L86</f>
        <v>0</v>
      </c>
      <c r="M87" s="1495"/>
      <c r="N87" s="1495">
        <f>'2報告書'!N86</f>
        <v>0</v>
      </c>
      <c r="O87" s="1494"/>
      <c r="P87" s="1500">
        <f>'2報告書'!P86</f>
        <v>0</v>
      </c>
      <c r="Q87" s="1501"/>
      <c r="R87" s="1502"/>
      <c r="S87" s="254" t="s">
        <v>41</v>
      </c>
      <c r="T87" s="1478">
        <f>'2報告書'!T86</f>
        <v>0</v>
      </c>
      <c r="U87" s="1479"/>
      <c r="V87" s="1480">
        <f>'2報告書'!V86</f>
        <v>0</v>
      </c>
      <c r="W87" s="1479"/>
      <c r="X87" s="1480">
        <f>'2報告書'!X86</f>
        <v>0</v>
      </c>
      <c r="Y87" s="1481"/>
      <c r="Z87" s="1481">
        <f>'2報告書'!Z86</f>
        <v>0</v>
      </c>
      <c r="AA87" s="1479"/>
      <c r="AB87" s="1482">
        <f>'2報告書'!AB86</f>
        <v>0</v>
      </c>
      <c r="AC87" s="1483"/>
      <c r="AD87" s="1484"/>
      <c r="AE87" s="253" t="s">
        <v>41</v>
      </c>
    </row>
    <row r="88" spans="1:31" ht="13.25" customHeight="1">
      <c r="A88" s="156"/>
      <c r="B88" s="263"/>
      <c r="C88" s="145"/>
      <c r="D88" s="145"/>
      <c r="E88" s="145"/>
      <c r="F88" s="145"/>
      <c r="G88" s="217"/>
      <c r="H88" s="1246" t="s">
        <v>549</v>
      </c>
      <c r="I88" s="1247"/>
      <c r="J88" s="1247"/>
      <c r="K88" s="1247"/>
      <c r="L88" s="1247"/>
      <c r="M88" s="1247"/>
      <c r="N88" s="1247"/>
      <c r="O88" s="1247"/>
      <c r="P88" s="1247"/>
      <c r="Q88" s="1247"/>
      <c r="R88" s="1247"/>
      <c r="S88" s="1247"/>
      <c r="T88" s="1247"/>
      <c r="U88" s="1247"/>
      <c r="V88" s="1247"/>
      <c r="W88" s="1247"/>
      <c r="X88" s="1498">
        <f>SUM(P82:R88)+SUM(AB82:AD88)</f>
        <v>0</v>
      </c>
      <c r="Y88" s="1498"/>
      <c r="Z88" s="1498"/>
      <c r="AA88" s="1498"/>
      <c r="AB88" s="1498"/>
      <c r="AC88" s="1498"/>
      <c r="AD88" s="1499"/>
      <c r="AE88" s="255" t="s">
        <v>41</v>
      </c>
    </row>
    <row r="89" spans="1:31" ht="13.25" customHeight="1">
      <c r="A89" s="156"/>
      <c r="B89" s="263"/>
      <c r="C89" s="145"/>
      <c r="D89" s="145"/>
      <c r="E89" s="145"/>
      <c r="F89" s="145"/>
      <c r="G89" s="145"/>
      <c r="H89" s="260"/>
      <c r="I89" s="260"/>
      <c r="J89" s="260"/>
      <c r="K89" s="260"/>
      <c r="L89" s="260"/>
      <c r="M89" s="260"/>
      <c r="N89" s="260"/>
      <c r="O89" s="260"/>
      <c r="P89" s="260"/>
      <c r="Q89" s="260"/>
      <c r="R89" s="260"/>
      <c r="S89" s="260"/>
      <c r="T89" s="260"/>
      <c r="U89" s="260"/>
      <c r="V89" s="260"/>
      <c r="W89" s="260"/>
      <c r="X89" s="272"/>
      <c r="Y89" s="272"/>
      <c r="Z89" s="272"/>
      <c r="AA89" s="272"/>
      <c r="AB89" s="272"/>
      <c r="AC89" s="272"/>
      <c r="AD89" s="272"/>
      <c r="AE89" s="271"/>
    </row>
    <row r="90" spans="1:31" ht="13.25" customHeight="1">
      <c r="A90" s="156" t="s">
        <v>791</v>
      </c>
      <c r="B90" s="263" t="s">
        <v>818</v>
      </c>
      <c r="C90" s="145" t="s">
        <v>843</v>
      </c>
      <c r="D90" s="145"/>
      <c r="E90" s="145"/>
      <c r="F90" s="145"/>
      <c r="G90" s="145"/>
      <c r="H90" s="260" t="s">
        <v>989</v>
      </c>
      <c r="I90" s="1468">
        <f>D23用途1</f>
        <v>0</v>
      </c>
      <c r="J90" s="1468"/>
      <c r="K90" s="1468"/>
      <c r="L90" s="1468"/>
      <c r="M90" s="1468"/>
      <c r="N90" s="1468"/>
      <c r="O90" s="1468"/>
      <c r="P90" s="1468"/>
      <c r="Q90" s="1468"/>
      <c r="R90" s="1468"/>
      <c r="S90" s="1468"/>
      <c r="T90" s="1468"/>
      <c r="U90" s="1468"/>
      <c r="V90" s="271" t="s">
        <v>990</v>
      </c>
      <c r="W90" s="260" t="s">
        <v>989</v>
      </c>
      <c r="X90" s="1472">
        <f>D23用途1面積</f>
        <v>0</v>
      </c>
      <c r="Y90" s="1472"/>
      <c r="Z90" s="1472"/>
      <c r="AA90" s="1472"/>
      <c r="AB90" s="1472"/>
      <c r="AC90" s="1472"/>
      <c r="AD90" s="271" t="s">
        <v>990</v>
      </c>
      <c r="AE90" s="271" t="s">
        <v>41</v>
      </c>
    </row>
    <row r="91" spans="1:31" ht="13.25" customHeight="1">
      <c r="A91" s="156"/>
      <c r="B91" s="263"/>
      <c r="C91" s="145"/>
      <c r="D91" s="145"/>
      <c r="E91" s="145"/>
      <c r="F91" s="145"/>
      <c r="G91" s="145"/>
      <c r="H91" s="260" t="s">
        <v>989</v>
      </c>
      <c r="I91" s="1468">
        <f>D23用途2</f>
        <v>0</v>
      </c>
      <c r="J91" s="1468"/>
      <c r="K91" s="1468"/>
      <c r="L91" s="1468"/>
      <c r="M91" s="1468"/>
      <c r="N91" s="1468"/>
      <c r="O91" s="1468"/>
      <c r="P91" s="1468"/>
      <c r="Q91" s="1468"/>
      <c r="R91" s="1468"/>
      <c r="S91" s="1468"/>
      <c r="T91" s="1468"/>
      <c r="U91" s="1468"/>
      <c r="V91" s="271" t="s">
        <v>990</v>
      </c>
      <c r="W91" s="260" t="s">
        <v>989</v>
      </c>
      <c r="X91" s="1472">
        <f>D23用途2面積</f>
        <v>0</v>
      </c>
      <c r="Y91" s="1472"/>
      <c r="Z91" s="1472"/>
      <c r="AA91" s="1472"/>
      <c r="AB91" s="1472"/>
      <c r="AC91" s="1472"/>
      <c r="AD91" s="271" t="s">
        <v>990</v>
      </c>
      <c r="AE91" s="271" t="s">
        <v>41</v>
      </c>
    </row>
    <row r="92" spans="1:31" ht="13.25" customHeight="1">
      <c r="A92" s="159"/>
      <c r="B92" s="264"/>
      <c r="C92" s="142"/>
      <c r="D92" s="142"/>
      <c r="E92" s="142"/>
      <c r="F92" s="142"/>
      <c r="G92" s="142"/>
      <c r="H92" s="273" t="s">
        <v>989</v>
      </c>
      <c r="I92" s="1492">
        <f>D23用途3</f>
        <v>0</v>
      </c>
      <c r="J92" s="1492"/>
      <c r="K92" s="1492"/>
      <c r="L92" s="1492"/>
      <c r="M92" s="1492"/>
      <c r="N92" s="1492"/>
      <c r="O92" s="1492"/>
      <c r="P92" s="1492"/>
      <c r="Q92" s="1492"/>
      <c r="R92" s="1492"/>
      <c r="S92" s="1492"/>
      <c r="T92" s="1492"/>
      <c r="U92" s="1492"/>
      <c r="V92" s="266" t="s">
        <v>990</v>
      </c>
      <c r="W92" s="273" t="s">
        <v>989</v>
      </c>
      <c r="X92" s="1497">
        <f>D23用途3面積</f>
        <v>0</v>
      </c>
      <c r="Y92" s="1497"/>
      <c r="Z92" s="1497"/>
      <c r="AA92" s="1497"/>
      <c r="AB92" s="1497"/>
      <c r="AC92" s="1497"/>
      <c r="AD92" s="266" t="s">
        <v>990</v>
      </c>
      <c r="AE92" s="266" t="s">
        <v>41</v>
      </c>
    </row>
    <row r="93" spans="1:31" ht="13.25" customHeight="1">
      <c r="A93" s="245">
        <v>4</v>
      </c>
      <c r="B93" s="246" t="s">
        <v>15</v>
      </c>
      <c r="J93" s="157" t="s">
        <v>403</v>
      </c>
      <c r="R93" s="157" t="s">
        <v>404</v>
      </c>
    </row>
    <row r="94" spans="1:31" ht="13.25" customHeight="1">
      <c r="J94" s="157" t="s">
        <v>405</v>
      </c>
      <c r="P94" s="196" t="s">
        <v>30</v>
      </c>
      <c r="Q94" s="1463">
        <f>'2報告書'!Q92</f>
        <v>0</v>
      </c>
      <c r="R94" s="1463"/>
      <c r="S94" s="1463"/>
      <c r="T94" s="1463"/>
      <c r="U94" s="1463"/>
      <c r="V94" s="157" t="s">
        <v>407</v>
      </c>
    </row>
    <row r="95" spans="1:31" ht="13.25" customHeight="1">
      <c r="J95" s="157" t="s">
        <v>408</v>
      </c>
      <c r="P95" s="196" t="s">
        <v>30</v>
      </c>
      <c r="Q95" s="1463">
        <f>'2報告書'!Q93</f>
        <v>0</v>
      </c>
      <c r="R95" s="1463"/>
      <c r="S95" s="1463"/>
      <c r="T95" s="1463"/>
      <c r="U95" s="1463"/>
      <c r="V95" s="157" t="s">
        <v>407</v>
      </c>
      <c r="Y95" s="157" t="s">
        <v>409</v>
      </c>
    </row>
    <row r="96" spans="1:31" ht="13.25" customHeight="1">
      <c r="A96" s="250"/>
      <c r="B96" s="244"/>
      <c r="C96" s="224"/>
      <c r="D96" s="224"/>
      <c r="E96" s="224"/>
      <c r="F96" s="224"/>
      <c r="G96" s="224"/>
      <c r="H96" s="224"/>
      <c r="I96" s="224"/>
      <c r="J96" s="224" t="s">
        <v>395</v>
      </c>
      <c r="K96" s="224"/>
      <c r="L96" s="223" t="s">
        <v>30</v>
      </c>
      <c r="M96" s="1466">
        <f>'2報告書'!M94</f>
        <v>0</v>
      </c>
      <c r="N96" s="1466"/>
      <c r="O96" s="1466"/>
      <c r="P96" s="1466"/>
      <c r="Q96" s="1466"/>
      <c r="R96" s="1466"/>
      <c r="S96" s="1466"/>
      <c r="T96" s="1466"/>
      <c r="U96" s="1466"/>
      <c r="V96" s="1466"/>
      <c r="W96" s="1466"/>
      <c r="X96" s="1466"/>
      <c r="Y96" s="1466"/>
      <c r="Z96" s="1466"/>
      <c r="AA96" s="1466"/>
      <c r="AB96" s="1466"/>
      <c r="AC96" s="1466"/>
      <c r="AD96" s="1466"/>
      <c r="AE96" s="224" t="s">
        <v>31</v>
      </c>
    </row>
    <row r="97" spans="1:31" ht="13.25" customHeight="1">
      <c r="A97" s="245">
        <v>5</v>
      </c>
      <c r="B97" s="246" t="s">
        <v>16</v>
      </c>
      <c r="C97" s="256"/>
      <c r="D97" s="256"/>
      <c r="E97" s="256"/>
      <c r="F97" s="256"/>
      <c r="G97" s="256"/>
    </row>
    <row r="98" spans="1:31" ht="13.25" customHeight="1">
      <c r="B98" s="196" t="s">
        <v>30</v>
      </c>
      <c r="C98" s="1463">
        <f>'2報告書'!C96</f>
        <v>0</v>
      </c>
      <c r="D98" s="1463"/>
      <c r="E98" s="157" t="s">
        <v>31</v>
      </c>
      <c r="F98" s="1463">
        <f>'2報告書'!F96</f>
        <v>0</v>
      </c>
      <c r="G98" s="1463"/>
      <c r="H98" s="157" t="s">
        <v>33</v>
      </c>
      <c r="I98" s="1463">
        <f>'2報告書'!I96</f>
        <v>0</v>
      </c>
      <c r="J98" s="1463"/>
      <c r="K98" s="157" t="s">
        <v>35</v>
      </c>
      <c r="L98" s="1463">
        <f>'2報告書'!L96</f>
        <v>0</v>
      </c>
      <c r="M98" s="1463"/>
      <c r="N98" s="157" t="s">
        <v>34</v>
      </c>
      <c r="P98" s="196" t="s">
        <v>446</v>
      </c>
      <c r="Q98" s="1468">
        <f>'2報告書'!Q96</f>
        <v>0</v>
      </c>
      <c r="R98" s="1468"/>
      <c r="S98" s="1468"/>
      <c r="T98" s="1468"/>
      <c r="U98" s="1468"/>
      <c r="V98" s="1468"/>
      <c r="W98" s="1468"/>
      <c r="X98" s="1468"/>
      <c r="Y98" s="1468"/>
      <c r="Z98" s="1468"/>
      <c r="AA98" s="1468"/>
      <c r="AB98" s="1468"/>
      <c r="AC98" s="1468"/>
      <c r="AD98" s="1468"/>
      <c r="AE98" s="157" t="s">
        <v>31</v>
      </c>
    </row>
    <row r="99" spans="1:31" ht="13.25" customHeight="1">
      <c r="B99" s="196" t="s">
        <v>30</v>
      </c>
      <c r="C99" s="1463">
        <f>'2報告書'!C97</f>
        <v>0</v>
      </c>
      <c r="D99" s="1463"/>
      <c r="E99" s="157" t="s">
        <v>31</v>
      </c>
      <c r="F99" s="1463">
        <f>'2報告書'!F97</f>
        <v>0</v>
      </c>
      <c r="G99" s="1463"/>
      <c r="H99" s="157" t="s">
        <v>33</v>
      </c>
      <c r="I99" s="1463">
        <f>'2報告書'!I97</f>
        <v>0</v>
      </c>
      <c r="J99" s="1463"/>
      <c r="K99" s="157" t="s">
        <v>35</v>
      </c>
      <c r="L99" s="1463">
        <f>'2報告書'!L97</f>
        <v>0</v>
      </c>
      <c r="M99" s="1463"/>
      <c r="N99" s="157" t="s">
        <v>34</v>
      </c>
      <c r="P99" s="196" t="s">
        <v>446</v>
      </c>
      <c r="Q99" s="1468">
        <f>'2報告書'!Q97</f>
        <v>0</v>
      </c>
      <c r="R99" s="1468"/>
      <c r="S99" s="1468"/>
      <c r="T99" s="1468"/>
      <c r="U99" s="1468"/>
      <c r="V99" s="1468"/>
      <c r="W99" s="1468"/>
      <c r="X99" s="1468"/>
      <c r="Y99" s="1468"/>
      <c r="Z99" s="1468"/>
      <c r="AA99" s="1468"/>
      <c r="AB99" s="1468"/>
      <c r="AC99" s="1468"/>
      <c r="AD99" s="1468"/>
      <c r="AE99" s="157" t="s">
        <v>31</v>
      </c>
    </row>
    <row r="100" spans="1:31" ht="13.25" customHeight="1">
      <c r="B100" s="196" t="s">
        <v>30</v>
      </c>
      <c r="C100" s="1463">
        <f>'2報告書'!C98</f>
        <v>0</v>
      </c>
      <c r="D100" s="1463"/>
      <c r="E100" s="157" t="s">
        <v>31</v>
      </c>
      <c r="F100" s="1463">
        <f>'2報告書'!F98</f>
        <v>0</v>
      </c>
      <c r="G100" s="1463"/>
      <c r="H100" s="157" t="s">
        <v>33</v>
      </c>
      <c r="I100" s="1463">
        <f>'2報告書'!I98</f>
        <v>0</v>
      </c>
      <c r="J100" s="1463"/>
      <c r="K100" s="157" t="s">
        <v>35</v>
      </c>
      <c r="L100" s="1463">
        <f>'2報告書'!L98</f>
        <v>0</v>
      </c>
      <c r="M100" s="1463"/>
      <c r="N100" s="157" t="s">
        <v>34</v>
      </c>
      <c r="P100" s="196" t="s">
        <v>446</v>
      </c>
      <c r="Q100" s="1468">
        <f>'2報告書'!Q98</f>
        <v>0</v>
      </c>
      <c r="R100" s="1468"/>
      <c r="S100" s="1468"/>
      <c r="T100" s="1468"/>
      <c r="U100" s="1468"/>
      <c r="V100" s="1468"/>
      <c r="W100" s="1468"/>
      <c r="X100" s="1468"/>
      <c r="Y100" s="1468"/>
      <c r="Z100" s="1468"/>
      <c r="AA100" s="1468"/>
      <c r="AB100" s="1468"/>
      <c r="AC100" s="1468"/>
      <c r="AD100" s="1468"/>
      <c r="AE100" s="157" t="s">
        <v>31</v>
      </c>
    </row>
    <row r="101" spans="1:31" ht="13.25" customHeight="1">
      <c r="A101" s="250"/>
      <c r="B101" s="223" t="s">
        <v>30</v>
      </c>
      <c r="C101" s="1476">
        <f>'2報告書'!C99</f>
        <v>0</v>
      </c>
      <c r="D101" s="1476"/>
      <c r="E101" s="224" t="s">
        <v>31</v>
      </c>
      <c r="F101" s="1476">
        <f>'2報告書'!F99</f>
        <v>0</v>
      </c>
      <c r="G101" s="1476"/>
      <c r="H101" s="224" t="s">
        <v>33</v>
      </c>
      <c r="I101" s="1476">
        <f>'2報告書'!I99</f>
        <v>0</v>
      </c>
      <c r="J101" s="1476"/>
      <c r="K101" s="224" t="s">
        <v>35</v>
      </c>
      <c r="L101" s="1476">
        <f>'2報告書'!L99</f>
        <v>0</v>
      </c>
      <c r="M101" s="1476"/>
      <c r="N101" s="224" t="s">
        <v>34</v>
      </c>
      <c r="O101" s="224"/>
      <c r="P101" s="223" t="s">
        <v>446</v>
      </c>
      <c r="Q101" s="1492">
        <f>'2報告書'!Q99</f>
        <v>0</v>
      </c>
      <c r="R101" s="1492"/>
      <c r="S101" s="1492"/>
      <c r="T101" s="1492"/>
      <c r="U101" s="1492"/>
      <c r="V101" s="1492"/>
      <c r="W101" s="1492"/>
      <c r="X101" s="1492"/>
      <c r="Y101" s="1492"/>
      <c r="Z101" s="1492"/>
      <c r="AA101" s="1492"/>
      <c r="AB101" s="1492"/>
      <c r="AC101" s="1492"/>
      <c r="AD101" s="1492"/>
      <c r="AE101" s="224" t="s">
        <v>31</v>
      </c>
    </row>
    <row r="102" spans="1:31" ht="13.25" customHeight="1">
      <c r="A102" s="245">
        <v>6</v>
      </c>
      <c r="B102" s="246" t="s">
        <v>17</v>
      </c>
      <c r="C102" s="256"/>
      <c r="D102" s="256"/>
      <c r="E102" s="256"/>
      <c r="F102" s="256"/>
      <c r="G102" s="256"/>
    </row>
    <row r="103" spans="1:31" ht="13.25" customHeight="1">
      <c r="A103" s="156" t="s">
        <v>791</v>
      </c>
      <c r="B103" s="485" t="s">
        <v>807</v>
      </c>
      <c r="C103" s="145" t="s">
        <v>844</v>
      </c>
      <c r="D103" s="145"/>
      <c r="E103" s="145"/>
      <c r="F103" s="145"/>
      <c r="G103" s="145"/>
      <c r="H103" s="384"/>
      <c r="I103" s="384"/>
      <c r="J103" s="384" t="s">
        <v>391</v>
      </c>
      <c r="K103" s="196" t="s">
        <v>30</v>
      </c>
      <c r="L103" s="384"/>
      <c r="M103" s="384" t="s">
        <v>410</v>
      </c>
      <c r="N103" s="384"/>
      <c r="O103" s="384"/>
      <c r="P103" s="384"/>
      <c r="Q103" s="196"/>
      <c r="R103" s="384"/>
      <c r="S103" s="384"/>
      <c r="T103" s="384" t="s">
        <v>392</v>
      </c>
      <c r="U103" s="384"/>
      <c r="V103" s="384"/>
      <c r="W103" s="384"/>
      <c r="X103" s="384"/>
      <c r="Y103" s="384"/>
      <c r="Z103" s="384"/>
      <c r="AA103" s="384"/>
      <c r="AB103" s="384"/>
      <c r="AC103" s="384"/>
      <c r="AD103" s="384"/>
      <c r="AE103" s="384"/>
    </row>
    <row r="104" spans="1:31" ht="13.25" customHeight="1">
      <c r="A104" s="156" t="s">
        <v>791</v>
      </c>
      <c r="B104" s="485" t="s">
        <v>818</v>
      </c>
      <c r="C104" s="145" t="s">
        <v>845</v>
      </c>
      <c r="D104" s="145"/>
      <c r="E104" s="145"/>
      <c r="F104" s="145"/>
      <c r="G104" s="145"/>
      <c r="H104" s="384"/>
      <c r="I104" s="384"/>
      <c r="J104" s="384" t="s">
        <v>391</v>
      </c>
      <c r="K104" s="384"/>
      <c r="L104" s="384"/>
      <c r="M104" s="384" t="s">
        <v>392</v>
      </c>
      <c r="N104" s="384"/>
      <c r="O104" s="384"/>
      <c r="P104" s="384"/>
      <c r="Q104" s="384"/>
      <c r="R104" s="384"/>
      <c r="S104" s="384"/>
      <c r="T104" s="384"/>
      <c r="U104" s="384"/>
      <c r="V104" s="384"/>
      <c r="W104" s="384"/>
      <c r="X104" s="384"/>
      <c r="Y104" s="384"/>
      <c r="Z104" s="384"/>
      <c r="AA104" s="384"/>
      <c r="AB104" s="384"/>
      <c r="AC104" s="384"/>
      <c r="AD104" s="384"/>
      <c r="AE104" s="384"/>
    </row>
    <row r="105" spans="1:31" ht="13.25" customHeight="1">
      <c r="A105" s="156"/>
      <c r="B105" s="485"/>
      <c r="C105" s="145"/>
      <c r="D105" s="145"/>
      <c r="E105" s="145"/>
      <c r="F105" s="145"/>
      <c r="G105" s="145"/>
      <c r="H105" s="384"/>
      <c r="I105" s="384"/>
      <c r="J105" s="384"/>
      <c r="K105" s="384"/>
      <c r="L105" s="196" t="s">
        <v>30</v>
      </c>
      <c r="M105" s="1311">
        <f>B26直近確認元号</f>
        <v>0</v>
      </c>
      <c r="N105" s="1311"/>
      <c r="O105" s="384" t="s">
        <v>31</v>
      </c>
      <c r="P105" s="1311">
        <f>B26直近確認年</f>
        <v>0</v>
      </c>
      <c r="Q105" s="1311"/>
      <c r="R105" s="384" t="s">
        <v>33</v>
      </c>
      <c r="S105" s="1311">
        <f>B26直近確認月</f>
        <v>0</v>
      </c>
      <c r="T105" s="1311"/>
      <c r="U105" s="384" t="s">
        <v>35</v>
      </c>
      <c r="V105" s="1311">
        <f>B26直近確認日</f>
        <v>0</v>
      </c>
      <c r="W105" s="1311"/>
      <c r="X105" s="384" t="s">
        <v>34</v>
      </c>
      <c r="Y105" s="196" t="s">
        <v>23</v>
      </c>
      <c r="Z105" s="1469">
        <f>B26直近確認番号</f>
        <v>0</v>
      </c>
      <c r="AA105" s="1469"/>
      <c r="AB105" s="1469"/>
      <c r="AC105" s="1469"/>
      <c r="AD105" s="1469"/>
      <c r="AE105" s="384" t="s">
        <v>24</v>
      </c>
    </row>
    <row r="106" spans="1:31" ht="13.25" customHeight="1">
      <c r="A106" s="156"/>
      <c r="B106" s="485"/>
      <c r="C106" s="145"/>
      <c r="D106" s="145"/>
      <c r="E106" s="145"/>
      <c r="F106" s="145"/>
      <c r="G106" s="145"/>
      <c r="H106" s="384"/>
      <c r="I106" s="384" t="s">
        <v>43</v>
      </c>
      <c r="J106" s="384"/>
      <c r="K106" s="384"/>
      <c r="L106" s="384"/>
      <c r="M106" s="384"/>
      <c r="N106" s="384" t="s">
        <v>411</v>
      </c>
      <c r="O106" s="384"/>
      <c r="P106" s="384"/>
      <c r="Q106" s="384"/>
      <c r="R106" s="384"/>
      <c r="S106" s="384" t="s">
        <v>412</v>
      </c>
      <c r="T106" s="384"/>
      <c r="U106" s="384"/>
      <c r="V106" s="384"/>
      <c r="W106" s="384"/>
      <c r="X106" s="196"/>
      <c r="Y106" s="1469">
        <f>B26直近確認機関</f>
        <v>0</v>
      </c>
      <c r="Z106" s="1469"/>
      <c r="AA106" s="1469"/>
      <c r="AB106" s="1469"/>
      <c r="AC106" s="1469"/>
      <c r="AD106" s="1469"/>
      <c r="AE106" s="384" t="s">
        <v>31</v>
      </c>
    </row>
    <row r="107" spans="1:31" ht="13.25" customHeight="1">
      <c r="A107" s="156" t="s">
        <v>791</v>
      </c>
      <c r="B107" s="485" t="s">
        <v>820</v>
      </c>
      <c r="C107" s="227" t="s">
        <v>846</v>
      </c>
      <c r="D107" s="145"/>
      <c r="E107" s="145"/>
      <c r="F107" s="145"/>
      <c r="G107" s="145"/>
      <c r="H107" s="384"/>
      <c r="I107" s="384"/>
      <c r="J107" s="384" t="s">
        <v>391</v>
      </c>
      <c r="K107" s="196"/>
      <c r="L107" s="384"/>
      <c r="M107" s="384" t="s">
        <v>392</v>
      </c>
      <c r="N107" s="384"/>
      <c r="O107" s="384"/>
      <c r="P107" s="384"/>
      <c r="Q107" s="196"/>
      <c r="R107" s="384"/>
      <c r="U107" s="384"/>
      <c r="V107" s="384"/>
      <c r="W107" s="384"/>
      <c r="X107" s="384"/>
      <c r="Y107" s="384"/>
      <c r="Z107" s="384"/>
      <c r="AA107" s="384"/>
      <c r="AB107" s="384"/>
      <c r="AC107" s="384"/>
      <c r="AD107" s="384"/>
      <c r="AE107" s="384"/>
    </row>
    <row r="108" spans="1:31" ht="13.25" customHeight="1">
      <c r="A108" s="156" t="s">
        <v>791</v>
      </c>
      <c r="B108" s="485" t="s">
        <v>822</v>
      </c>
      <c r="C108" s="145" t="s">
        <v>847</v>
      </c>
      <c r="D108" s="145"/>
      <c r="E108" s="145"/>
      <c r="F108" s="145"/>
      <c r="G108" s="145"/>
      <c r="H108" s="384"/>
      <c r="I108" s="384"/>
      <c r="J108" s="384" t="s">
        <v>391</v>
      </c>
      <c r="K108" s="384"/>
      <c r="L108" s="384"/>
      <c r="M108" s="384" t="s">
        <v>392</v>
      </c>
      <c r="N108" s="384"/>
      <c r="O108" s="384"/>
      <c r="P108" s="384"/>
      <c r="Q108" s="384"/>
      <c r="R108" s="384"/>
      <c r="S108" s="384"/>
      <c r="T108" s="384"/>
      <c r="U108" s="384"/>
      <c r="V108" s="384"/>
      <c r="W108" s="384"/>
      <c r="X108" s="384"/>
      <c r="Y108" s="384"/>
      <c r="Z108" s="384"/>
      <c r="AA108" s="384"/>
      <c r="AB108" s="384"/>
      <c r="AC108" s="384"/>
      <c r="AD108" s="384"/>
      <c r="AE108" s="488"/>
    </row>
    <row r="109" spans="1:31" ht="13.25" customHeight="1">
      <c r="A109" s="156"/>
      <c r="B109" s="485"/>
      <c r="C109" s="145"/>
      <c r="D109" s="145"/>
      <c r="E109" s="145"/>
      <c r="F109" s="145"/>
      <c r="G109" s="145"/>
      <c r="H109" s="384"/>
      <c r="I109" s="384" t="s">
        <v>42</v>
      </c>
      <c r="J109" s="384"/>
      <c r="K109" s="384"/>
      <c r="L109" s="196" t="s">
        <v>30</v>
      </c>
      <c r="M109" s="1311">
        <f>B26直近検査元号</f>
        <v>0</v>
      </c>
      <c r="N109" s="1311"/>
      <c r="O109" s="384" t="s">
        <v>31</v>
      </c>
      <c r="P109" s="1311">
        <f>B26直近検査年</f>
        <v>0</v>
      </c>
      <c r="Q109" s="1311"/>
      <c r="R109" s="384" t="s">
        <v>33</v>
      </c>
      <c r="S109" s="1311">
        <f>B26直近検査月</f>
        <v>0</v>
      </c>
      <c r="T109" s="1311"/>
      <c r="U109" s="384" t="s">
        <v>35</v>
      </c>
      <c r="V109" s="1311">
        <f>B26直近検査日</f>
        <v>0</v>
      </c>
      <c r="W109" s="1311"/>
      <c r="X109" s="384" t="s">
        <v>34</v>
      </c>
      <c r="Y109" s="196" t="s">
        <v>23</v>
      </c>
      <c r="Z109" s="1469">
        <f>B26直近検査番号</f>
        <v>0</v>
      </c>
      <c r="AA109" s="1469"/>
      <c r="AB109" s="1469"/>
      <c r="AC109" s="1469"/>
      <c r="AD109" s="1469"/>
      <c r="AE109" s="384" t="s">
        <v>24</v>
      </c>
    </row>
    <row r="110" spans="1:31" ht="13.25" customHeight="1">
      <c r="A110" s="156"/>
      <c r="B110" s="485"/>
      <c r="C110" s="145"/>
      <c r="D110" s="145"/>
      <c r="E110" s="145"/>
      <c r="F110" s="145"/>
      <c r="G110" s="145"/>
      <c r="H110" s="384"/>
      <c r="I110" s="384" t="s">
        <v>43</v>
      </c>
      <c r="J110" s="384"/>
      <c r="K110" s="384"/>
      <c r="L110" s="384"/>
      <c r="M110" s="384"/>
      <c r="N110" s="384" t="s">
        <v>411</v>
      </c>
      <c r="O110" s="384"/>
      <c r="P110" s="384"/>
      <c r="Q110" s="384"/>
      <c r="R110" s="384"/>
      <c r="S110" s="384" t="s">
        <v>412</v>
      </c>
      <c r="T110" s="384"/>
      <c r="U110" s="384"/>
      <c r="V110" s="384"/>
      <c r="W110" s="384"/>
      <c r="X110" s="196"/>
      <c r="Y110" s="1469">
        <f>B26直近検査機関</f>
        <v>0</v>
      </c>
      <c r="Z110" s="1469"/>
      <c r="AA110" s="1469"/>
      <c r="AB110" s="1469"/>
      <c r="AC110" s="1469"/>
      <c r="AD110" s="1469"/>
      <c r="AE110" s="384" t="s">
        <v>31</v>
      </c>
    </row>
    <row r="111" spans="1:31" ht="13.25" customHeight="1">
      <c r="A111" s="156" t="s">
        <v>791</v>
      </c>
      <c r="B111" s="485" t="s">
        <v>824</v>
      </c>
      <c r="C111" s="145" t="s">
        <v>848</v>
      </c>
      <c r="D111" s="145"/>
      <c r="E111" s="145"/>
      <c r="F111" s="145"/>
      <c r="G111" s="145"/>
      <c r="H111" s="384"/>
      <c r="I111" s="384"/>
      <c r="J111" s="384"/>
      <c r="K111" s="384"/>
      <c r="L111" s="384"/>
      <c r="M111" s="384"/>
      <c r="N111" s="384" t="s">
        <v>391</v>
      </c>
      <c r="O111" s="384"/>
      <c r="P111" s="384"/>
      <c r="Q111" s="384" t="s">
        <v>392</v>
      </c>
      <c r="R111" s="384"/>
      <c r="S111" s="384"/>
      <c r="T111" s="384"/>
      <c r="U111" s="225"/>
      <c r="V111" s="384"/>
      <c r="W111" s="384"/>
      <c r="X111" s="384"/>
      <c r="Y111" s="384"/>
      <c r="Z111" s="384"/>
      <c r="AA111" s="384"/>
      <c r="AB111" s="384"/>
      <c r="AC111" s="384"/>
      <c r="AD111" s="384"/>
      <c r="AE111" s="384"/>
    </row>
    <row r="112" spans="1:31" ht="13.25" customHeight="1">
      <c r="A112" s="159" t="s">
        <v>791</v>
      </c>
      <c r="B112" s="486" t="s">
        <v>826</v>
      </c>
      <c r="C112" s="142" t="s">
        <v>849</v>
      </c>
      <c r="D112" s="142"/>
      <c r="E112" s="142"/>
      <c r="F112" s="142"/>
      <c r="G112" s="142"/>
      <c r="H112" s="487"/>
      <c r="I112" s="487"/>
      <c r="J112" s="487"/>
      <c r="K112" s="487"/>
      <c r="L112" s="487"/>
      <c r="M112" s="487"/>
      <c r="N112" s="487" t="s">
        <v>391</v>
      </c>
      <c r="O112" s="487"/>
      <c r="P112" s="487"/>
      <c r="Q112" s="487" t="s">
        <v>392</v>
      </c>
      <c r="R112" s="487"/>
      <c r="S112" s="487"/>
      <c r="T112" s="487"/>
      <c r="U112" s="487"/>
      <c r="V112" s="487"/>
      <c r="W112" s="487"/>
      <c r="X112" s="487"/>
      <c r="Y112" s="487"/>
      <c r="Z112" s="487"/>
      <c r="AA112" s="487"/>
      <c r="AB112" s="487"/>
      <c r="AC112" s="487"/>
      <c r="AD112" s="487"/>
      <c r="AE112" s="487"/>
    </row>
    <row r="113" spans="1:31" ht="13.25" customHeight="1">
      <c r="A113" s="245">
        <v>7</v>
      </c>
      <c r="B113" s="246" t="s">
        <v>18</v>
      </c>
      <c r="T113" s="220"/>
      <c r="U113" s="220"/>
      <c r="V113" s="220"/>
      <c r="W113" s="220"/>
      <c r="X113" s="220"/>
      <c r="Y113" s="220"/>
      <c r="Z113" s="220"/>
      <c r="AA113" s="220"/>
      <c r="AB113" s="220"/>
      <c r="AC113" s="220"/>
      <c r="AD113" s="220"/>
      <c r="AE113" s="220"/>
    </row>
    <row r="114" spans="1:31" ht="13.25" customHeight="1">
      <c r="A114" s="245"/>
      <c r="B114" s="1491">
        <f>B15指摘の概要その他2</f>
        <v>0</v>
      </c>
      <c r="C114" s="1491"/>
      <c r="D114" s="1491"/>
      <c r="E114" s="1491"/>
      <c r="F114" s="1491"/>
      <c r="G114" s="1491"/>
      <c r="H114" s="1491"/>
      <c r="I114" s="1491"/>
      <c r="J114" s="1491"/>
      <c r="K114" s="1491"/>
      <c r="L114" s="1491"/>
      <c r="M114" s="1491"/>
      <c r="N114" s="1491"/>
      <c r="O114" s="1491"/>
      <c r="P114" s="1491"/>
      <c r="Q114" s="1491"/>
      <c r="R114" s="1491"/>
      <c r="S114" s="1491"/>
      <c r="T114" s="1491"/>
      <c r="U114" s="1491"/>
      <c r="V114" s="1491"/>
      <c r="W114" s="1491"/>
      <c r="X114" s="1491"/>
      <c r="Y114" s="1491"/>
      <c r="Z114" s="1491"/>
      <c r="AA114" s="1491"/>
      <c r="AB114" s="1491"/>
      <c r="AC114" s="1491"/>
      <c r="AD114" s="1491"/>
      <c r="AE114" s="1491"/>
    </row>
    <row r="115" spans="1:31" ht="13.25" customHeight="1">
      <c r="A115" s="245"/>
      <c r="B115" s="1491"/>
      <c r="C115" s="1491"/>
      <c r="D115" s="1491"/>
      <c r="E115" s="1491"/>
      <c r="F115" s="1491"/>
      <c r="G115" s="1491"/>
      <c r="H115" s="1491"/>
      <c r="I115" s="1491"/>
      <c r="J115" s="1491"/>
      <c r="K115" s="1491"/>
      <c r="L115" s="1491"/>
      <c r="M115" s="1491"/>
      <c r="N115" s="1491"/>
      <c r="O115" s="1491"/>
      <c r="P115" s="1491"/>
      <c r="Q115" s="1491"/>
      <c r="R115" s="1491"/>
      <c r="S115" s="1491"/>
      <c r="T115" s="1491"/>
      <c r="U115" s="1491"/>
      <c r="V115" s="1491"/>
      <c r="W115" s="1491"/>
      <c r="X115" s="1491"/>
      <c r="Y115" s="1491"/>
      <c r="Z115" s="1491"/>
      <c r="AA115" s="1491"/>
      <c r="AB115" s="1491"/>
      <c r="AC115" s="1491"/>
      <c r="AD115" s="1491"/>
      <c r="AE115" s="1491"/>
    </row>
    <row r="116" spans="1:31" ht="13.25" customHeight="1">
      <c r="A116" s="245"/>
      <c r="B116" s="1491"/>
      <c r="C116" s="1491"/>
      <c r="D116" s="1491"/>
      <c r="E116" s="1491"/>
      <c r="F116" s="1491"/>
      <c r="G116" s="1491"/>
      <c r="H116" s="1491"/>
      <c r="I116" s="1491"/>
      <c r="J116" s="1491"/>
      <c r="K116" s="1491"/>
      <c r="L116" s="1491"/>
      <c r="M116" s="1491"/>
      <c r="N116" s="1491"/>
      <c r="O116" s="1491"/>
      <c r="P116" s="1491"/>
      <c r="Q116" s="1491"/>
      <c r="R116" s="1491"/>
      <c r="S116" s="1491"/>
      <c r="T116" s="1491"/>
      <c r="U116" s="1491"/>
      <c r="V116" s="1491"/>
      <c r="W116" s="1491"/>
      <c r="X116" s="1491"/>
      <c r="Y116" s="1491"/>
      <c r="Z116" s="1491"/>
      <c r="AA116" s="1491"/>
      <c r="AB116" s="1491"/>
      <c r="AC116" s="1491"/>
      <c r="AD116" s="1491"/>
      <c r="AE116" s="1491"/>
    </row>
    <row r="117" spans="1:31" ht="13.25" customHeight="1">
      <c r="A117" s="245"/>
      <c r="B117" s="1491">
        <f>B27備考</f>
        <v>0</v>
      </c>
      <c r="C117" s="1491"/>
      <c r="D117" s="1491"/>
      <c r="E117" s="1491"/>
      <c r="F117" s="1491"/>
      <c r="G117" s="1491"/>
      <c r="H117" s="1491"/>
      <c r="I117" s="1491"/>
      <c r="J117" s="1491"/>
      <c r="K117" s="1491"/>
      <c r="L117" s="1491"/>
      <c r="M117" s="1491"/>
      <c r="N117" s="1491"/>
      <c r="O117" s="1491"/>
      <c r="P117" s="1491"/>
      <c r="Q117" s="1491"/>
      <c r="R117" s="1491"/>
      <c r="S117" s="1491"/>
      <c r="T117" s="1491"/>
      <c r="U117" s="1491"/>
      <c r="V117" s="1491"/>
      <c r="W117" s="1491"/>
      <c r="X117" s="1491"/>
      <c r="Y117" s="1491"/>
      <c r="Z117" s="1491"/>
      <c r="AA117" s="1491"/>
      <c r="AB117" s="1491"/>
      <c r="AC117" s="1491"/>
      <c r="AD117" s="1491"/>
      <c r="AE117" s="1491"/>
    </row>
    <row r="118" spans="1:31" ht="13.25" customHeight="1">
      <c r="A118" s="245"/>
      <c r="B118" s="1491"/>
      <c r="C118" s="1491"/>
      <c r="D118" s="1491"/>
      <c r="E118" s="1491"/>
      <c r="F118" s="1491"/>
      <c r="G118" s="1491"/>
      <c r="H118" s="1491"/>
      <c r="I118" s="1491"/>
      <c r="J118" s="1491"/>
      <c r="K118" s="1491"/>
      <c r="L118" s="1491"/>
      <c r="M118" s="1491"/>
      <c r="N118" s="1491"/>
      <c r="O118" s="1491"/>
      <c r="P118" s="1491"/>
      <c r="Q118" s="1491"/>
      <c r="R118" s="1491"/>
      <c r="S118" s="1491"/>
      <c r="T118" s="1491"/>
      <c r="U118" s="1491"/>
      <c r="V118" s="1491"/>
      <c r="W118" s="1491"/>
      <c r="X118" s="1491"/>
      <c r="Y118" s="1491"/>
      <c r="Z118" s="1491"/>
      <c r="AA118" s="1491"/>
      <c r="AB118" s="1491"/>
      <c r="AC118" s="1491"/>
      <c r="AD118" s="1491"/>
      <c r="AE118" s="1491"/>
    </row>
    <row r="119" spans="1:31" ht="13.25" customHeight="1">
      <c r="A119" s="245"/>
      <c r="B119" s="1491"/>
      <c r="C119" s="1491"/>
      <c r="D119" s="1491"/>
      <c r="E119" s="1491"/>
      <c r="F119" s="1491"/>
      <c r="G119" s="1491"/>
      <c r="H119" s="1491"/>
      <c r="I119" s="1491"/>
      <c r="J119" s="1491"/>
      <c r="K119" s="1491"/>
      <c r="L119" s="1491"/>
      <c r="M119" s="1491"/>
      <c r="N119" s="1491"/>
      <c r="O119" s="1491"/>
      <c r="P119" s="1491"/>
      <c r="Q119" s="1491"/>
      <c r="R119" s="1491"/>
      <c r="S119" s="1491"/>
      <c r="T119" s="1491"/>
      <c r="U119" s="1491"/>
      <c r="V119" s="1491"/>
      <c r="W119" s="1491"/>
      <c r="X119" s="1491"/>
      <c r="Y119" s="1491"/>
      <c r="Z119" s="1491"/>
      <c r="AA119" s="1491"/>
      <c r="AB119" s="1491"/>
      <c r="AC119" s="1491"/>
      <c r="AD119" s="1491"/>
      <c r="AE119" s="1491"/>
    </row>
    <row r="120" spans="1:31" ht="13.25" customHeight="1">
      <c r="A120" s="245"/>
      <c r="B120" s="1491"/>
      <c r="C120" s="1491"/>
      <c r="D120" s="1491"/>
      <c r="E120" s="1491"/>
      <c r="F120" s="1491"/>
      <c r="G120" s="1491"/>
      <c r="H120" s="1491"/>
      <c r="I120" s="1491"/>
      <c r="J120" s="1491"/>
      <c r="K120" s="1491"/>
      <c r="L120" s="1491"/>
      <c r="M120" s="1491"/>
      <c r="N120" s="1491"/>
      <c r="O120" s="1491"/>
      <c r="P120" s="1491"/>
      <c r="Q120" s="1491"/>
      <c r="R120" s="1491"/>
      <c r="S120" s="1491"/>
      <c r="T120" s="1491"/>
      <c r="U120" s="1491"/>
      <c r="V120" s="1491"/>
      <c r="W120" s="1491"/>
      <c r="X120" s="1491"/>
      <c r="Y120" s="1491"/>
      <c r="Z120" s="1491"/>
      <c r="AA120" s="1491"/>
      <c r="AB120" s="1491"/>
      <c r="AC120" s="1491"/>
      <c r="AD120" s="1491"/>
      <c r="AE120" s="1491"/>
    </row>
    <row r="121" spans="1:31" ht="13.25" customHeight="1">
      <c r="A121" s="245"/>
      <c r="B121" s="1491">
        <f>B36備考</f>
        <v>0</v>
      </c>
      <c r="C121" s="1491"/>
      <c r="D121" s="1491"/>
      <c r="E121" s="1491"/>
      <c r="F121" s="1491"/>
      <c r="G121" s="1491"/>
      <c r="H121" s="1491"/>
      <c r="I121" s="1491"/>
      <c r="J121" s="1491"/>
      <c r="K121" s="1491"/>
      <c r="L121" s="1491"/>
      <c r="M121" s="1491"/>
      <c r="N121" s="1491"/>
      <c r="O121" s="1491"/>
      <c r="P121" s="1491"/>
      <c r="Q121" s="1491"/>
      <c r="R121" s="1491"/>
      <c r="S121" s="1491"/>
      <c r="T121" s="1491"/>
      <c r="U121" s="1491"/>
      <c r="V121" s="1491"/>
      <c r="W121" s="1491"/>
      <c r="X121" s="1491"/>
      <c r="Y121" s="1491"/>
      <c r="Z121" s="1491"/>
      <c r="AA121" s="1491"/>
      <c r="AB121" s="1491"/>
      <c r="AC121" s="1491"/>
      <c r="AD121" s="1491"/>
      <c r="AE121" s="1491"/>
    </row>
    <row r="122" spans="1:31" ht="13.25" customHeight="1">
      <c r="A122" s="245"/>
      <c r="B122" s="1491"/>
      <c r="C122" s="1491"/>
      <c r="D122" s="1491"/>
      <c r="E122" s="1491"/>
      <c r="F122" s="1491"/>
      <c r="G122" s="1491"/>
      <c r="H122" s="1491"/>
      <c r="I122" s="1491"/>
      <c r="J122" s="1491"/>
      <c r="K122" s="1491"/>
      <c r="L122" s="1491"/>
      <c r="M122" s="1491"/>
      <c r="N122" s="1491"/>
      <c r="O122" s="1491"/>
      <c r="P122" s="1491"/>
      <c r="Q122" s="1491"/>
      <c r="R122" s="1491"/>
      <c r="S122" s="1491"/>
      <c r="T122" s="1491"/>
      <c r="U122" s="1491"/>
      <c r="V122" s="1491"/>
      <c r="W122" s="1491"/>
      <c r="X122" s="1491"/>
      <c r="Y122" s="1491"/>
      <c r="Z122" s="1491"/>
      <c r="AA122" s="1491"/>
      <c r="AB122" s="1491"/>
      <c r="AC122" s="1491"/>
      <c r="AD122" s="1491"/>
      <c r="AE122" s="1491"/>
    </row>
    <row r="123" spans="1:31" ht="13.25" customHeight="1">
      <c r="A123" s="245"/>
      <c r="B123" s="1491"/>
      <c r="C123" s="1491"/>
      <c r="D123" s="1491"/>
      <c r="E123" s="1491"/>
      <c r="F123" s="1491"/>
      <c r="G123" s="1491"/>
      <c r="H123" s="1491"/>
      <c r="I123" s="1491"/>
      <c r="J123" s="1491"/>
      <c r="K123" s="1491"/>
      <c r="L123" s="1491"/>
      <c r="M123" s="1491"/>
      <c r="N123" s="1491"/>
      <c r="O123" s="1491"/>
      <c r="P123" s="1491"/>
      <c r="Q123" s="1491"/>
      <c r="R123" s="1491"/>
      <c r="S123" s="1491"/>
      <c r="T123" s="1491"/>
      <c r="U123" s="1491"/>
      <c r="V123" s="1491"/>
      <c r="W123" s="1491"/>
      <c r="X123" s="1491"/>
      <c r="Y123" s="1491"/>
      <c r="Z123" s="1491"/>
      <c r="AA123" s="1491"/>
      <c r="AB123" s="1491"/>
      <c r="AC123" s="1491"/>
      <c r="AD123" s="1491"/>
      <c r="AE123" s="1491"/>
    </row>
    <row r="124" spans="1:31" ht="13.25" customHeight="1">
      <c r="A124" s="362"/>
      <c r="B124" s="1519"/>
      <c r="C124" s="1519"/>
      <c r="D124" s="1519"/>
      <c r="E124" s="1519"/>
      <c r="F124" s="1519"/>
      <c r="G124" s="1519"/>
      <c r="H124" s="1519"/>
      <c r="I124" s="1519"/>
      <c r="J124" s="1519"/>
      <c r="K124" s="1519"/>
      <c r="L124" s="1519"/>
      <c r="M124" s="1519"/>
      <c r="N124" s="1519"/>
      <c r="O124" s="1519"/>
      <c r="P124" s="1519"/>
      <c r="Q124" s="1519"/>
      <c r="R124" s="1519"/>
      <c r="S124" s="1519"/>
      <c r="T124" s="1519"/>
      <c r="U124" s="1519"/>
      <c r="V124" s="1519"/>
      <c r="W124" s="1519"/>
      <c r="X124" s="1519"/>
      <c r="Y124" s="1519"/>
      <c r="Z124" s="1519"/>
      <c r="AA124" s="1519"/>
      <c r="AB124" s="1519"/>
      <c r="AC124" s="1519"/>
      <c r="AD124" s="1519"/>
      <c r="AE124" s="1519"/>
    </row>
    <row r="125" spans="1:31" ht="13.25" customHeight="1">
      <c r="A125" s="232" t="s">
        <v>1126</v>
      </c>
      <c r="AE125" s="358"/>
    </row>
    <row r="126" spans="1:31" ht="13.25" customHeight="1">
      <c r="A126" s="232"/>
      <c r="B126" s="357" t="s">
        <v>1125</v>
      </c>
      <c r="AE126" s="358"/>
    </row>
    <row r="127" spans="1:31" ht="13.25" customHeight="1">
      <c r="A127" s="232"/>
      <c r="B127" s="357" t="s">
        <v>1123</v>
      </c>
      <c r="AE127" s="358"/>
    </row>
    <row r="128" spans="1:31" ht="13.25" customHeight="1">
      <c r="A128" s="232"/>
      <c r="B128" s="357" t="s">
        <v>1124</v>
      </c>
      <c r="C128" s="357"/>
      <c r="D128" s="357"/>
      <c r="E128" s="357"/>
      <c r="F128" s="357"/>
      <c r="G128" s="357"/>
      <c r="H128" s="357"/>
      <c r="I128" s="357"/>
      <c r="J128" s="357"/>
      <c r="K128" s="357"/>
      <c r="L128" s="357"/>
      <c r="M128" s="357"/>
      <c r="N128" s="357"/>
      <c r="O128" s="357"/>
      <c r="P128" s="357"/>
      <c r="Q128" s="357"/>
      <c r="R128" s="357"/>
      <c r="S128" s="357"/>
      <c r="T128" s="357"/>
      <c r="U128" s="357"/>
      <c r="V128" s="357"/>
      <c r="W128" s="357"/>
      <c r="X128" s="357"/>
      <c r="Y128" s="357"/>
      <c r="Z128" s="357"/>
      <c r="AA128" s="357"/>
      <c r="AB128" s="357"/>
      <c r="AC128" s="357"/>
      <c r="AD128" s="357"/>
      <c r="AE128" s="358"/>
    </row>
    <row r="129" spans="1:31" ht="13.25" customHeight="1">
      <c r="A129" s="250"/>
      <c r="B129" s="583"/>
      <c r="C129" s="582"/>
      <c r="D129" s="582"/>
      <c r="E129" s="582"/>
      <c r="F129" s="582"/>
      <c r="G129" s="582"/>
      <c r="H129" s="582"/>
      <c r="I129" s="582"/>
      <c r="J129" s="582"/>
      <c r="K129" s="582"/>
      <c r="L129" s="582"/>
      <c r="M129" s="582"/>
      <c r="N129" s="582"/>
      <c r="O129" s="582"/>
      <c r="P129" s="582"/>
      <c r="Q129" s="582"/>
      <c r="R129" s="582"/>
      <c r="S129" s="582"/>
      <c r="T129" s="582"/>
      <c r="U129" s="582"/>
      <c r="V129" s="582"/>
      <c r="W129" s="582"/>
      <c r="X129" s="582"/>
      <c r="Y129" s="582"/>
      <c r="Z129" s="582"/>
      <c r="AA129" s="582"/>
      <c r="AB129" s="582"/>
      <c r="AC129" s="582"/>
      <c r="AD129" s="582"/>
      <c r="AE129" s="584"/>
    </row>
    <row r="130" spans="1:31" ht="13.2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585" t="str">
        <f>IF(受理日="","",DATESTRING(受理日)&amp;"　受理")</f>
        <v/>
      </c>
    </row>
    <row r="131" spans="1:31" ht="13.2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row>
    <row r="132" spans="1:31" ht="13.2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row>
    <row r="133" spans="1:31" ht="13.2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row>
    <row r="134" spans="1:31" ht="13.2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row>
  </sheetData>
  <sheetProtection sheet="1" formatCells="0"/>
  <mergeCells count="192">
    <mergeCell ref="B117:AE120"/>
    <mergeCell ref="B121:AE124"/>
    <mergeCell ref="H25:AE25"/>
    <mergeCell ref="H26:AE26"/>
    <mergeCell ref="A67:AE67"/>
    <mergeCell ref="L71:R71"/>
    <mergeCell ref="H72:O72"/>
    <mergeCell ref="H56:I56"/>
    <mergeCell ref="H8:AE8"/>
    <mergeCell ref="H9:AE9"/>
    <mergeCell ref="K59:L59"/>
    <mergeCell ref="N59:O59"/>
    <mergeCell ref="Q59:R59"/>
    <mergeCell ref="T59:U59"/>
    <mergeCell ref="P72:W72"/>
    <mergeCell ref="K60:L60"/>
    <mergeCell ref="Y30:AD30"/>
    <mergeCell ref="Y110:AD110"/>
    <mergeCell ref="C46:AD49"/>
    <mergeCell ref="O50:P50"/>
    <mergeCell ref="U50:Y50"/>
    <mergeCell ref="K57:L57"/>
    <mergeCell ref="B53:AE54"/>
    <mergeCell ref="H76:J76"/>
    <mergeCell ref="S3:U3"/>
    <mergeCell ref="V3:W3"/>
    <mergeCell ref="Y3:Z3"/>
    <mergeCell ref="AB3:AC3"/>
    <mergeCell ref="A4:AE4"/>
    <mergeCell ref="A5:AE5"/>
    <mergeCell ref="H16:AE16"/>
    <mergeCell ref="H10:AE10"/>
    <mergeCell ref="H11:AE11"/>
    <mergeCell ref="H13:AE13"/>
    <mergeCell ref="H14:AE14"/>
    <mergeCell ref="H15:AE15"/>
    <mergeCell ref="K76:M76"/>
    <mergeCell ref="R76:T76"/>
    <mergeCell ref="U76:W76"/>
    <mergeCell ref="H77:M77"/>
    <mergeCell ref="T81:U81"/>
    <mergeCell ref="V81:W81"/>
    <mergeCell ref="X81:AA81"/>
    <mergeCell ref="AB81:AE81"/>
    <mergeCell ref="H78:M78"/>
    <mergeCell ref="H79:M79"/>
    <mergeCell ref="H81:I81"/>
    <mergeCell ref="J81:K81"/>
    <mergeCell ref="L81:O81"/>
    <mergeCell ref="P81:S81"/>
    <mergeCell ref="C99:D99"/>
    <mergeCell ref="F99:G99"/>
    <mergeCell ref="I99:J99"/>
    <mergeCell ref="L99:M99"/>
    <mergeCell ref="Q99:AD99"/>
    <mergeCell ref="Q98:AD98"/>
    <mergeCell ref="X86:AA86"/>
    <mergeCell ref="AB86:AD86"/>
    <mergeCell ref="H86:I86"/>
    <mergeCell ref="J86:K86"/>
    <mergeCell ref="L86:O86"/>
    <mergeCell ref="P86:R86"/>
    <mergeCell ref="T86:U86"/>
    <mergeCell ref="V86:W86"/>
    <mergeCell ref="P87:R87"/>
    <mergeCell ref="T87:U87"/>
    <mergeCell ref="V87:W87"/>
    <mergeCell ref="X87:AA87"/>
    <mergeCell ref="AB87:AD87"/>
    <mergeCell ref="C98:D98"/>
    <mergeCell ref="F98:G98"/>
    <mergeCell ref="I98:J98"/>
    <mergeCell ref="L98:M98"/>
    <mergeCell ref="H87:I87"/>
    <mergeCell ref="J87:K87"/>
    <mergeCell ref="L87:O87"/>
    <mergeCell ref="AA65:AD65"/>
    <mergeCell ref="N66:AD66"/>
    <mergeCell ref="R65:S65"/>
    <mergeCell ref="U65:V65"/>
    <mergeCell ref="Q94:U94"/>
    <mergeCell ref="Q95:U95"/>
    <mergeCell ref="M96:AD96"/>
    <mergeCell ref="X84:AA84"/>
    <mergeCell ref="AB84:AD84"/>
    <mergeCell ref="I92:U92"/>
    <mergeCell ref="X92:AC92"/>
    <mergeCell ref="H88:W88"/>
    <mergeCell ref="X88:AD88"/>
    <mergeCell ref="T82:U82"/>
    <mergeCell ref="V82:W82"/>
    <mergeCell ref="X82:AA82"/>
    <mergeCell ref="AB82:AD82"/>
    <mergeCell ref="H83:I83"/>
    <mergeCell ref="J83:K83"/>
    <mergeCell ref="L83:O83"/>
    <mergeCell ref="P83:R83"/>
    <mergeCell ref="T83:U83"/>
    <mergeCell ref="H85:I85"/>
    <mergeCell ref="J85:K85"/>
    <mergeCell ref="L85:O85"/>
    <mergeCell ref="P85:R85"/>
    <mergeCell ref="T85:U85"/>
    <mergeCell ref="V85:W85"/>
    <mergeCell ref="X85:AA85"/>
    <mergeCell ref="AB85:AD85"/>
    <mergeCell ref="V83:W83"/>
    <mergeCell ref="X83:AA83"/>
    <mergeCell ref="AB83:AD83"/>
    <mergeCell ref="B114:AE116"/>
    <mergeCell ref="Y106:AD106"/>
    <mergeCell ref="M109:N109"/>
    <mergeCell ref="P109:Q109"/>
    <mergeCell ref="S109:T109"/>
    <mergeCell ref="V109:W109"/>
    <mergeCell ref="Z109:AD109"/>
    <mergeCell ref="C100:D100"/>
    <mergeCell ref="F100:G100"/>
    <mergeCell ref="I100:J100"/>
    <mergeCell ref="L100:M100"/>
    <mergeCell ref="Q100:AD100"/>
    <mergeCell ref="C101:D101"/>
    <mergeCell ref="F101:G101"/>
    <mergeCell ref="I101:J101"/>
    <mergeCell ref="L101:M101"/>
    <mergeCell ref="Q101:AD101"/>
    <mergeCell ref="M105:N105"/>
    <mergeCell ref="P105:Q105"/>
    <mergeCell ref="S105:T105"/>
    <mergeCell ref="V105:W105"/>
    <mergeCell ref="Z105:AD105"/>
    <mergeCell ref="I90:U90"/>
    <mergeCell ref="X90:AC90"/>
    <mergeCell ref="I91:U91"/>
    <mergeCell ref="X91:AC91"/>
    <mergeCell ref="H35:AE35"/>
    <mergeCell ref="H36:AE36"/>
    <mergeCell ref="H39:K39"/>
    <mergeCell ref="L39:N39"/>
    <mergeCell ref="P39:AE39"/>
    <mergeCell ref="H40:AE40"/>
    <mergeCell ref="N60:O60"/>
    <mergeCell ref="Q60:R60"/>
    <mergeCell ref="T60:U60"/>
    <mergeCell ref="H64:AE64"/>
    <mergeCell ref="H84:I84"/>
    <mergeCell ref="J84:K84"/>
    <mergeCell ref="L84:O84"/>
    <mergeCell ref="P84:R84"/>
    <mergeCell ref="T84:U84"/>
    <mergeCell ref="V84:W84"/>
    <mergeCell ref="H82:I82"/>
    <mergeCell ref="J82:K82"/>
    <mergeCell ref="L82:O82"/>
    <mergeCell ref="P82:R82"/>
    <mergeCell ref="I19:K19"/>
    <mergeCell ref="P19:T19"/>
    <mergeCell ref="Y19:AD19"/>
    <mergeCell ref="Y20:AD20"/>
    <mergeCell ref="I24:K24"/>
    <mergeCell ref="Q24:S24"/>
    <mergeCell ref="I29:K29"/>
    <mergeCell ref="P29:T29"/>
    <mergeCell ref="Y29:AD29"/>
    <mergeCell ref="H21:AE21"/>
    <mergeCell ref="H22:AE22"/>
    <mergeCell ref="H23:AE23"/>
    <mergeCell ref="Y24:AD24"/>
    <mergeCell ref="H27:AE27"/>
    <mergeCell ref="H51:AE52"/>
    <mergeCell ref="U75:AD75"/>
    <mergeCell ref="H31:AE31"/>
    <mergeCell ref="H32:AE32"/>
    <mergeCell ref="H33:AE33"/>
    <mergeCell ref="Y34:AD34"/>
    <mergeCell ref="I34:K34"/>
    <mergeCell ref="Q34:S34"/>
    <mergeCell ref="X72:AE72"/>
    <mergeCell ref="H41:AE41"/>
    <mergeCell ref="H42:AE42"/>
    <mergeCell ref="L50:M50"/>
    <mergeCell ref="N57:O57"/>
    <mergeCell ref="Q57:R57"/>
    <mergeCell ref="T57:U57"/>
    <mergeCell ref="K58:L58"/>
    <mergeCell ref="N58:O58"/>
    <mergeCell ref="Q58:R58"/>
    <mergeCell ref="T58:U58"/>
    <mergeCell ref="J56:K56"/>
    <mergeCell ref="M56:N56"/>
    <mergeCell ref="P56:Q56"/>
    <mergeCell ref="H37:AE37"/>
  </mergeCells>
  <phoneticPr fontId="3"/>
  <conditionalFormatting sqref="Y103 U107:AC107 L107:R107">
    <cfRule type="expression" dxfId="4" priority="1">
      <formula>B26C初回のみ=TRUE</formula>
    </cfRule>
  </conditionalFormatting>
  <conditionalFormatting sqref="Z104:AD104 J106:Y106 I108:AC108 J105:Z105 AE105:AE106 J109:Z109 I103:X104 Z103:AE103 J110:Y110 AE109:AE110 I107:K107">
    <cfRule type="expression" dxfId="3" priority="3">
      <formula>B26C初回のみ=TRUE</formula>
    </cfRule>
  </conditionalFormatting>
  <conditionalFormatting sqref="AD107:AE107">
    <cfRule type="expression" dxfId="2" priority="2">
      <formula>B26C初回のみ=TRUE</formula>
    </cfRule>
  </conditionalFormatting>
  <dataValidations count="1">
    <dataValidation imeMode="disabled" allowBlank="1" showInputMessage="1" showErrorMessage="1" sqref="T82:W87 AB82:AD87 H82:K87 P82:R87"/>
  </dataValidations>
  <pageMargins left="0.59055118110236227" right="0.39370078740157483" top="0.39370078740157483" bottom="0.19685039370078741" header="0.31496062992125984" footer="0.19685039370078741"/>
  <pageSetup paperSize="9" scale="99" fitToHeight="4" orientation="portrait" useFirstPageNumber="1" r:id="rId1"/>
  <headerFooter>
    <oddFooter>&amp;C&amp;"-,太字"&amp;9&amp;P</oddFooter>
  </headerFooter>
  <rowBreaks count="1" manualBreakCount="1">
    <brk id="6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0</xdr:colOff>
                    <xdr:row>49</xdr:row>
                    <xdr:rowOff>0</xdr:rowOff>
                  </from>
                  <to>
                    <xdr:col>8</xdr:col>
                    <xdr:colOff>0</xdr:colOff>
                    <xdr:row>50</xdr:row>
                    <xdr:rowOff>25400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0</xdr:colOff>
                    <xdr:row>69</xdr:row>
                    <xdr:rowOff>0</xdr:rowOff>
                  </from>
                  <to>
                    <xdr:col>8</xdr:col>
                    <xdr:colOff>0</xdr:colOff>
                    <xdr:row>70</xdr:row>
                    <xdr:rowOff>25400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13</xdr:col>
                    <xdr:colOff>0</xdr:colOff>
                    <xdr:row>69</xdr:row>
                    <xdr:rowOff>0</xdr:rowOff>
                  </from>
                  <to>
                    <xdr:col>14</xdr:col>
                    <xdr:colOff>0</xdr:colOff>
                    <xdr:row>70</xdr:row>
                    <xdr:rowOff>25400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0</xdr:colOff>
                    <xdr:row>70</xdr:row>
                    <xdr:rowOff>0</xdr:rowOff>
                  </from>
                  <to>
                    <xdr:col>8</xdr:col>
                    <xdr:colOff>0</xdr:colOff>
                    <xdr:row>71</xdr:row>
                    <xdr:rowOff>25400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20</xdr:col>
                    <xdr:colOff>0</xdr:colOff>
                    <xdr:row>70</xdr:row>
                    <xdr:rowOff>0</xdr:rowOff>
                  </from>
                  <to>
                    <xdr:col>21</xdr:col>
                    <xdr:colOff>0</xdr:colOff>
                    <xdr:row>71</xdr:row>
                    <xdr:rowOff>25400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7</xdr:col>
                    <xdr:colOff>0</xdr:colOff>
                    <xdr:row>73</xdr:row>
                    <xdr:rowOff>0</xdr:rowOff>
                  </from>
                  <to>
                    <xdr:col>8</xdr:col>
                    <xdr:colOff>0</xdr:colOff>
                    <xdr:row>74</xdr:row>
                    <xdr:rowOff>25400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16</xdr:col>
                    <xdr:colOff>0</xdr:colOff>
                    <xdr:row>73</xdr:row>
                    <xdr:rowOff>0</xdr:rowOff>
                  </from>
                  <to>
                    <xdr:col>17</xdr:col>
                    <xdr:colOff>0</xdr:colOff>
                    <xdr:row>74</xdr:row>
                    <xdr:rowOff>25400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7</xdr:col>
                    <xdr:colOff>0</xdr:colOff>
                    <xdr:row>74</xdr:row>
                    <xdr:rowOff>0</xdr:rowOff>
                  </from>
                  <to>
                    <xdr:col>8</xdr:col>
                    <xdr:colOff>0</xdr:colOff>
                    <xdr:row>75</xdr:row>
                    <xdr:rowOff>25400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16</xdr:col>
                    <xdr:colOff>0</xdr:colOff>
                    <xdr:row>74</xdr:row>
                    <xdr:rowOff>0</xdr:rowOff>
                  </from>
                  <to>
                    <xdr:col>17</xdr:col>
                    <xdr:colOff>0</xdr:colOff>
                    <xdr:row>75</xdr:row>
                    <xdr:rowOff>25400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27</xdr:col>
                    <xdr:colOff>0</xdr:colOff>
                    <xdr:row>49</xdr:row>
                    <xdr:rowOff>0</xdr:rowOff>
                  </from>
                  <to>
                    <xdr:col>28</xdr:col>
                    <xdr:colOff>0</xdr:colOff>
                    <xdr:row>50</xdr:row>
                    <xdr:rowOff>25400</xdr:rowOff>
                  </to>
                </anchor>
              </controlPr>
            </control>
          </mc:Choice>
        </mc:AlternateContent>
        <mc:AlternateContent xmlns:mc="http://schemas.openxmlformats.org/markup-compatibility/2006">
          <mc:Choice Requires="x14">
            <control shapeId="32785" r:id="rId14" name="Check Box 17">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817" r:id="rId15" name="Check Box 49">
              <controlPr defaultSize="0" autoFill="0" autoLine="0" autoPict="0">
                <anchor moveWithCells="1">
                  <from>
                    <xdr:col>7</xdr:col>
                    <xdr:colOff>0</xdr:colOff>
                    <xdr:row>56</xdr:row>
                    <xdr:rowOff>0</xdr:rowOff>
                  </from>
                  <to>
                    <xdr:col>8</xdr:col>
                    <xdr:colOff>0</xdr:colOff>
                    <xdr:row>57</xdr:row>
                    <xdr:rowOff>25400</xdr:rowOff>
                  </to>
                </anchor>
              </controlPr>
            </control>
          </mc:Choice>
        </mc:AlternateContent>
        <mc:AlternateContent xmlns:mc="http://schemas.openxmlformats.org/markup-compatibility/2006">
          <mc:Choice Requires="x14">
            <control shapeId="32819" r:id="rId16" name="Check Box 51">
              <controlPr defaultSize="0" autoFill="0" autoLine="0" autoPict="0">
                <anchor moveWithCells="1">
                  <from>
                    <xdr:col>7</xdr:col>
                    <xdr:colOff>0</xdr:colOff>
                    <xdr:row>57</xdr:row>
                    <xdr:rowOff>0</xdr:rowOff>
                  </from>
                  <to>
                    <xdr:col>8</xdr:col>
                    <xdr:colOff>0</xdr:colOff>
                    <xdr:row>58</xdr:row>
                    <xdr:rowOff>25400</xdr:rowOff>
                  </to>
                </anchor>
              </controlPr>
            </control>
          </mc:Choice>
        </mc:AlternateContent>
        <mc:AlternateContent xmlns:mc="http://schemas.openxmlformats.org/markup-compatibility/2006">
          <mc:Choice Requires="x14">
            <control shapeId="32822" r:id="rId17" name="Check Box 54">
              <controlPr defaultSize="0" autoFill="0" autoLine="0" autoPict="0">
                <anchor moveWithCells="1">
                  <from>
                    <xdr:col>7</xdr:col>
                    <xdr:colOff>0</xdr:colOff>
                    <xdr:row>58</xdr:row>
                    <xdr:rowOff>0</xdr:rowOff>
                  </from>
                  <to>
                    <xdr:col>8</xdr:col>
                    <xdr:colOff>0</xdr:colOff>
                    <xdr:row>59</xdr:row>
                    <xdr:rowOff>25400</xdr:rowOff>
                  </to>
                </anchor>
              </controlPr>
            </control>
          </mc:Choice>
        </mc:AlternateContent>
        <mc:AlternateContent xmlns:mc="http://schemas.openxmlformats.org/markup-compatibility/2006">
          <mc:Choice Requires="x14">
            <control shapeId="32825" r:id="rId18" name="Check Box 57">
              <controlPr defaultSize="0" autoFill="0" autoLine="0" autoPict="0">
                <anchor moveWithCells="1">
                  <from>
                    <xdr:col>7</xdr:col>
                    <xdr:colOff>0</xdr:colOff>
                    <xdr:row>59</xdr:row>
                    <xdr:rowOff>0</xdr:rowOff>
                  </from>
                  <to>
                    <xdr:col>8</xdr:col>
                    <xdr:colOff>0</xdr:colOff>
                    <xdr:row>60</xdr:row>
                    <xdr:rowOff>25400</xdr:rowOff>
                  </to>
                </anchor>
              </controlPr>
            </control>
          </mc:Choice>
        </mc:AlternateContent>
        <mc:AlternateContent xmlns:mc="http://schemas.openxmlformats.org/markup-compatibility/2006">
          <mc:Choice Requires="x14">
            <control shapeId="32851" r:id="rId19" name="Check Box 83">
              <controlPr defaultSize="0" autoFill="0" autoLine="0" autoPict="0">
                <anchor moveWithCells="1">
                  <from>
                    <xdr:col>7</xdr:col>
                    <xdr:colOff>0</xdr:colOff>
                    <xdr:row>61</xdr:row>
                    <xdr:rowOff>0</xdr:rowOff>
                  </from>
                  <to>
                    <xdr:col>8</xdr:col>
                    <xdr:colOff>0</xdr:colOff>
                    <xdr:row>62</xdr:row>
                    <xdr:rowOff>25400</xdr:rowOff>
                  </to>
                </anchor>
              </controlPr>
            </control>
          </mc:Choice>
        </mc:AlternateContent>
        <mc:AlternateContent xmlns:mc="http://schemas.openxmlformats.org/markup-compatibility/2006">
          <mc:Choice Requires="x14">
            <control shapeId="32852" r:id="rId20" name="Check Box 84">
              <controlPr defaultSize="0" autoFill="0" autoLine="0" autoPict="0">
                <anchor moveWithCells="1">
                  <from>
                    <xdr:col>10</xdr:col>
                    <xdr:colOff>0</xdr:colOff>
                    <xdr:row>61</xdr:row>
                    <xdr:rowOff>0</xdr:rowOff>
                  </from>
                  <to>
                    <xdr:col>11</xdr:col>
                    <xdr:colOff>0</xdr:colOff>
                    <xdr:row>62</xdr:row>
                    <xdr:rowOff>25400</xdr:rowOff>
                  </to>
                </anchor>
              </controlPr>
            </control>
          </mc:Choice>
        </mc:AlternateContent>
        <mc:AlternateContent xmlns:mc="http://schemas.openxmlformats.org/markup-compatibility/2006">
          <mc:Choice Requires="x14">
            <control shapeId="32853" r:id="rId21" name="Check Box 85">
              <controlPr defaultSize="0" autoFill="0" autoLine="0" autoPict="0">
                <anchor moveWithCells="1">
                  <from>
                    <xdr:col>7</xdr:col>
                    <xdr:colOff>0</xdr:colOff>
                    <xdr:row>62</xdr:row>
                    <xdr:rowOff>0</xdr:rowOff>
                  </from>
                  <to>
                    <xdr:col>8</xdr:col>
                    <xdr:colOff>0</xdr:colOff>
                    <xdr:row>63</xdr:row>
                    <xdr:rowOff>25400</xdr:rowOff>
                  </to>
                </anchor>
              </controlPr>
            </control>
          </mc:Choice>
        </mc:AlternateContent>
        <mc:AlternateContent xmlns:mc="http://schemas.openxmlformats.org/markup-compatibility/2006">
          <mc:Choice Requires="x14">
            <control shapeId="32854" r:id="rId22" name="Check Box 86">
              <controlPr defaultSize="0" autoFill="0" autoLine="0" autoPict="0">
                <anchor moveWithCells="1">
                  <from>
                    <xdr:col>10</xdr:col>
                    <xdr:colOff>0</xdr:colOff>
                    <xdr:row>62</xdr:row>
                    <xdr:rowOff>0</xdr:rowOff>
                  </from>
                  <to>
                    <xdr:col>11</xdr:col>
                    <xdr:colOff>0</xdr:colOff>
                    <xdr:row>63</xdr:row>
                    <xdr:rowOff>25400</xdr:rowOff>
                  </to>
                </anchor>
              </controlPr>
            </control>
          </mc:Choice>
        </mc:AlternateContent>
        <mc:AlternateContent xmlns:mc="http://schemas.openxmlformats.org/markup-compatibility/2006">
          <mc:Choice Requires="x14">
            <control shapeId="32855" r:id="rId23" name="Check Box 87">
              <controlPr defaultSize="0" autoFill="0" autoLine="0" autoPict="0">
                <anchor moveWithCells="1">
                  <from>
                    <xdr:col>7</xdr:col>
                    <xdr:colOff>0</xdr:colOff>
                    <xdr:row>64</xdr:row>
                    <xdr:rowOff>0</xdr:rowOff>
                  </from>
                  <to>
                    <xdr:col>8</xdr:col>
                    <xdr:colOff>0</xdr:colOff>
                    <xdr:row>65</xdr:row>
                    <xdr:rowOff>25400</xdr:rowOff>
                  </to>
                </anchor>
              </controlPr>
            </control>
          </mc:Choice>
        </mc:AlternateContent>
        <mc:AlternateContent xmlns:mc="http://schemas.openxmlformats.org/markup-compatibility/2006">
          <mc:Choice Requires="x14">
            <control shapeId="32856" r:id="rId24" name="Check Box 88">
              <controlPr defaultSize="0" autoFill="0" autoLine="0" autoPict="0">
                <anchor moveWithCells="1">
                  <from>
                    <xdr:col>11</xdr:col>
                    <xdr:colOff>0</xdr:colOff>
                    <xdr:row>64</xdr:row>
                    <xdr:rowOff>0</xdr:rowOff>
                  </from>
                  <to>
                    <xdr:col>12</xdr:col>
                    <xdr:colOff>0</xdr:colOff>
                    <xdr:row>65</xdr:row>
                    <xdr:rowOff>25400</xdr:rowOff>
                  </to>
                </anchor>
              </controlPr>
            </control>
          </mc:Choice>
        </mc:AlternateContent>
        <mc:AlternateContent xmlns:mc="http://schemas.openxmlformats.org/markup-compatibility/2006">
          <mc:Choice Requires="x14">
            <control shapeId="32857" r:id="rId25" name="Check Box 89">
              <controlPr defaultSize="0" autoFill="0" autoLine="0" autoPict="0">
                <anchor moveWithCells="1">
                  <from>
                    <xdr:col>7</xdr:col>
                    <xdr:colOff>0</xdr:colOff>
                    <xdr:row>65</xdr:row>
                    <xdr:rowOff>0</xdr:rowOff>
                  </from>
                  <to>
                    <xdr:col>8</xdr:col>
                    <xdr:colOff>0</xdr:colOff>
                    <xdr:row>66</xdr:row>
                    <xdr:rowOff>25400</xdr:rowOff>
                  </to>
                </anchor>
              </controlPr>
            </control>
          </mc:Choice>
        </mc:AlternateContent>
        <mc:AlternateContent xmlns:mc="http://schemas.openxmlformats.org/markup-compatibility/2006">
          <mc:Choice Requires="x14">
            <control shapeId="32869" r:id="rId26" name="Check Box 101">
              <controlPr defaultSize="0" autoFill="0" autoLine="0" autoPict="0">
                <anchor moveWithCells="1">
                  <from>
                    <xdr:col>8</xdr:col>
                    <xdr:colOff>0</xdr:colOff>
                    <xdr:row>92</xdr:row>
                    <xdr:rowOff>0</xdr:rowOff>
                  </from>
                  <to>
                    <xdr:col>9</xdr:col>
                    <xdr:colOff>0</xdr:colOff>
                    <xdr:row>93</xdr:row>
                    <xdr:rowOff>25400</xdr:rowOff>
                  </to>
                </anchor>
              </controlPr>
            </control>
          </mc:Choice>
        </mc:AlternateContent>
        <mc:AlternateContent xmlns:mc="http://schemas.openxmlformats.org/markup-compatibility/2006">
          <mc:Choice Requires="x14">
            <control shapeId="32870" r:id="rId27" name="Check Box 102">
              <controlPr defaultSize="0" autoFill="0" autoLine="0" autoPict="0">
                <anchor moveWithCells="1">
                  <from>
                    <xdr:col>16</xdr:col>
                    <xdr:colOff>0</xdr:colOff>
                    <xdr:row>92</xdr:row>
                    <xdr:rowOff>0</xdr:rowOff>
                  </from>
                  <to>
                    <xdr:col>17</xdr:col>
                    <xdr:colOff>0</xdr:colOff>
                    <xdr:row>93</xdr:row>
                    <xdr:rowOff>25400</xdr:rowOff>
                  </to>
                </anchor>
              </controlPr>
            </control>
          </mc:Choice>
        </mc:AlternateContent>
        <mc:AlternateContent xmlns:mc="http://schemas.openxmlformats.org/markup-compatibility/2006">
          <mc:Choice Requires="x14">
            <control shapeId="32871" r:id="rId28" name="Check Box 103">
              <controlPr defaultSize="0" autoFill="0" autoLine="0" autoPict="0">
                <anchor moveWithCells="1">
                  <from>
                    <xdr:col>8</xdr:col>
                    <xdr:colOff>0</xdr:colOff>
                    <xdr:row>93</xdr:row>
                    <xdr:rowOff>0</xdr:rowOff>
                  </from>
                  <to>
                    <xdr:col>9</xdr:col>
                    <xdr:colOff>0</xdr:colOff>
                    <xdr:row>94</xdr:row>
                    <xdr:rowOff>25400</xdr:rowOff>
                  </to>
                </anchor>
              </controlPr>
            </control>
          </mc:Choice>
        </mc:AlternateContent>
        <mc:AlternateContent xmlns:mc="http://schemas.openxmlformats.org/markup-compatibility/2006">
          <mc:Choice Requires="x14">
            <control shapeId="32872" r:id="rId29" name="Check Box 104">
              <controlPr defaultSize="0" autoFill="0" autoLine="0" autoPict="0">
                <anchor moveWithCells="1">
                  <from>
                    <xdr:col>8</xdr:col>
                    <xdr:colOff>0</xdr:colOff>
                    <xdr:row>94</xdr:row>
                    <xdr:rowOff>0</xdr:rowOff>
                  </from>
                  <to>
                    <xdr:col>9</xdr:col>
                    <xdr:colOff>0</xdr:colOff>
                    <xdr:row>95</xdr:row>
                    <xdr:rowOff>25400</xdr:rowOff>
                  </to>
                </anchor>
              </controlPr>
            </control>
          </mc:Choice>
        </mc:AlternateContent>
        <mc:AlternateContent xmlns:mc="http://schemas.openxmlformats.org/markup-compatibility/2006">
          <mc:Choice Requires="x14">
            <control shapeId="32873" r:id="rId30" name="Check Box 105">
              <controlPr defaultSize="0" autoFill="0" autoLine="0" autoPict="0">
                <anchor moveWithCells="1">
                  <from>
                    <xdr:col>23</xdr:col>
                    <xdr:colOff>0</xdr:colOff>
                    <xdr:row>94</xdr:row>
                    <xdr:rowOff>0</xdr:rowOff>
                  </from>
                  <to>
                    <xdr:col>24</xdr:col>
                    <xdr:colOff>0</xdr:colOff>
                    <xdr:row>95</xdr:row>
                    <xdr:rowOff>25400</xdr:rowOff>
                  </to>
                </anchor>
              </controlPr>
            </control>
          </mc:Choice>
        </mc:AlternateContent>
        <mc:AlternateContent xmlns:mc="http://schemas.openxmlformats.org/markup-compatibility/2006">
          <mc:Choice Requires="x14">
            <control shapeId="32874" r:id="rId31" name="Check Box 106">
              <controlPr defaultSize="0" autoFill="0" autoLine="0" autoPict="0">
                <anchor moveWithCells="1">
                  <from>
                    <xdr:col>8</xdr:col>
                    <xdr:colOff>0</xdr:colOff>
                    <xdr:row>95</xdr:row>
                    <xdr:rowOff>0</xdr:rowOff>
                  </from>
                  <to>
                    <xdr:col>9</xdr:col>
                    <xdr:colOff>0</xdr:colOff>
                    <xdr:row>96</xdr:row>
                    <xdr:rowOff>25400</xdr:rowOff>
                  </to>
                </anchor>
              </controlPr>
            </control>
          </mc:Choice>
        </mc:AlternateContent>
        <mc:AlternateContent xmlns:mc="http://schemas.openxmlformats.org/markup-compatibility/2006">
          <mc:Choice Requires="x14">
            <control shapeId="32909" r:id="rId32" name="Check Box 141">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910" r:id="rId33" name="Check Box 142">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915" r:id="rId34" name="Check Box 147">
              <controlPr defaultSize="0" autoFill="0" autoLine="0" autoPict="0">
                <anchor moveWithCells="1">
                  <from>
                    <xdr:col>24</xdr:col>
                    <xdr:colOff>0</xdr:colOff>
                    <xdr:row>57</xdr:row>
                    <xdr:rowOff>0</xdr:rowOff>
                  </from>
                  <to>
                    <xdr:col>25</xdr:col>
                    <xdr:colOff>0</xdr:colOff>
                    <xdr:row>58</xdr:row>
                    <xdr:rowOff>25400</xdr:rowOff>
                  </to>
                </anchor>
              </controlPr>
            </control>
          </mc:Choice>
        </mc:AlternateContent>
        <mc:AlternateContent xmlns:mc="http://schemas.openxmlformats.org/markup-compatibility/2006">
          <mc:Choice Requires="x14">
            <control shapeId="32916" r:id="rId35" name="Check Box 148">
              <controlPr defaultSize="0" autoFill="0" autoLine="0" autoPict="0">
                <anchor moveWithCells="1">
                  <from>
                    <xdr:col>24</xdr:col>
                    <xdr:colOff>0</xdr:colOff>
                    <xdr:row>58</xdr:row>
                    <xdr:rowOff>0</xdr:rowOff>
                  </from>
                  <to>
                    <xdr:col>25</xdr:col>
                    <xdr:colOff>0</xdr:colOff>
                    <xdr:row>59</xdr:row>
                    <xdr:rowOff>25400</xdr:rowOff>
                  </to>
                </anchor>
              </controlPr>
            </control>
          </mc:Choice>
        </mc:AlternateContent>
        <mc:AlternateContent xmlns:mc="http://schemas.openxmlformats.org/markup-compatibility/2006">
          <mc:Choice Requires="x14">
            <control shapeId="32917" r:id="rId36" name="Check Box 149">
              <controlPr defaultSize="0" autoFill="0" autoLine="0" autoPict="0">
                <anchor moveWithCells="1">
                  <from>
                    <xdr:col>24</xdr:col>
                    <xdr:colOff>0</xdr:colOff>
                    <xdr:row>59</xdr:row>
                    <xdr:rowOff>0</xdr:rowOff>
                  </from>
                  <to>
                    <xdr:col>25</xdr:col>
                    <xdr:colOff>0</xdr:colOff>
                    <xdr:row>60</xdr:row>
                    <xdr:rowOff>25400</xdr:rowOff>
                  </to>
                </anchor>
              </controlPr>
            </control>
          </mc:Choice>
        </mc:AlternateContent>
        <mc:AlternateContent xmlns:mc="http://schemas.openxmlformats.org/markup-compatibility/2006">
          <mc:Choice Requires="x14">
            <control shapeId="32918" r:id="rId37" name="Check Box 150">
              <controlPr defaultSize="0" autoFill="0" autoLine="0" autoPict="0">
                <anchor moveWithCells="1">
                  <from>
                    <xdr:col>24</xdr:col>
                    <xdr:colOff>0</xdr:colOff>
                    <xdr:row>56</xdr:row>
                    <xdr:rowOff>0</xdr:rowOff>
                  </from>
                  <to>
                    <xdr:col>25</xdr:col>
                    <xdr:colOff>0</xdr:colOff>
                    <xdr:row>57</xdr:row>
                    <xdr:rowOff>25400</xdr:rowOff>
                  </to>
                </anchor>
              </controlPr>
            </control>
          </mc:Choice>
        </mc:AlternateContent>
        <mc:AlternateContent xmlns:mc="http://schemas.openxmlformats.org/markup-compatibility/2006">
          <mc:Choice Requires="x14">
            <control shapeId="32935" r:id="rId38" name="Check Box 167">
              <controlPr defaultSize="0" autoFill="0" autoLine="0" autoPict="0">
                <anchor moveWithCells="1">
                  <from>
                    <xdr:col>8</xdr:col>
                    <xdr:colOff>0</xdr:colOff>
                    <xdr:row>102</xdr:row>
                    <xdr:rowOff>12700</xdr:rowOff>
                  </from>
                  <to>
                    <xdr:col>9</xdr:col>
                    <xdr:colOff>0</xdr:colOff>
                    <xdr:row>103</xdr:row>
                    <xdr:rowOff>31750</xdr:rowOff>
                  </to>
                </anchor>
              </controlPr>
            </control>
          </mc:Choice>
        </mc:AlternateContent>
        <mc:AlternateContent xmlns:mc="http://schemas.openxmlformats.org/markup-compatibility/2006">
          <mc:Choice Requires="x14">
            <control shapeId="32936" r:id="rId39" name="Check Box 168">
              <controlPr defaultSize="0" autoFill="0" autoLine="0" autoPict="0">
                <anchor moveWithCells="1">
                  <from>
                    <xdr:col>18</xdr:col>
                    <xdr:colOff>0</xdr:colOff>
                    <xdr:row>102</xdr:row>
                    <xdr:rowOff>0</xdr:rowOff>
                  </from>
                  <to>
                    <xdr:col>19</xdr:col>
                    <xdr:colOff>0</xdr:colOff>
                    <xdr:row>103</xdr:row>
                    <xdr:rowOff>25400</xdr:rowOff>
                  </to>
                </anchor>
              </controlPr>
            </control>
          </mc:Choice>
        </mc:AlternateContent>
        <mc:AlternateContent xmlns:mc="http://schemas.openxmlformats.org/markup-compatibility/2006">
          <mc:Choice Requires="x14">
            <control shapeId="32937" r:id="rId40" name="Check Box 169">
              <controlPr defaultSize="0" autoFill="0" autoLine="0" autoPict="0">
                <anchor moveWithCells="1">
                  <from>
                    <xdr:col>8</xdr:col>
                    <xdr:colOff>0</xdr:colOff>
                    <xdr:row>103</xdr:row>
                    <xdr:rowOff>0</xdr:rowOff>
                  </from>
                  <to>
                    <xdr:col>9</xdr:col>
                    <xdr:colOff>0</xdr:colOff>
                    <xdr:row>104</xdr:row>
                    <xdr:rowOff>25400</xdr:rowOff>
                  </to>
                </anchor>
              </controlPr>
            </control>
          </mc:Choice>
        </mc:AlternateContent>
        <mc:AlternateContent xmlns:mc="http://schemas.openxmlformats.org/markup-compatibility/2006">
          <mc:Choice Requires="x14">
            <control shapeId="32938" r:id="rId41" name="Check Box 170">
              <controlPr defaultSize="0" autoFill="0" autoLine="0" autoPict="0">
                <anchor moveWithCells="1">
                  <from>
                    <xdr:col>11</xdr:col>
                    <xdr:colOff>0</xdr:colOff>
                    <xdr:row>103</xdr:row>
                    <xdr:rowOff>0</xdr:rowOff>
                  </from>
                  <to>
                    <xdr:col>12</xdr:col>
                    <xdr:colOff>0</xdr:colOff>
                    <xdr:row>104</xdr:row>
                    <xdr:rowOff>25400</xdr:rowOff>
                  </to>
                </anchor>
              </controlPr>
            </control>
          </mc:Choice>
        </mc:AlternateContent>
        <mc:AlternateContent xmlns:mc="http://schemas.openxmlformats.org/markup-compatibility/2006">
          <mc:Choice Requires="x14">
            <control shapeId="32939" r:id="rId42" name="Check Box 171">
              <controlPr defaultSize="0" autoFill="0" autoLine="0" autoPict="0">
                <anchor moveWithCells="1">
                  <from>
                    <xdr:col>12</xdr:col>
                    <xdr:colOff>0</xdr:colOff>
                    <xdr:row>105</xdr:row>
                    <xdr:rowOff>0</xdr:rowOff>
                  </from>
                  <to>
                    <xdr:col>13</xdr:col>
                    <xdr:colOff>0</xdr:colOff>
                    <xdr:row>106</xdr:row>
                    <xdr:rowOff>25400</xdr:rowOff>
                  </to>
                </anchor>
              </controlPr>
            </control>
          </mc:Choice>
        </mc:AlternateContent>
        <mc:AlternateContent xmlns:mc="http://schemas.openxmlformats.org/markup-compatibility/2006">
          <mc:Choice Requires="x14">
            <control shapeId="32940" r:id="rId43" name="Check Box 172">
              <controlPr defaultSize="0" autoFill="0" autoLine="0" autoPict="0">
                <anchor moveWithCells="1">
                  <from>
                    <xdr:col>17</xdr:col>
                    <xdr:colOff>0</xdr:colOff>
                    <xdr:row>105</xdr:row>
                    <xdr:rowOff>0</xdr:rowOff>
                  </from>
                  <to>
                    <xdr:col>18</xdr:col>
                    <xdr:colOff>0</xdr:colOff>
                    <xdr:row>106</xdr:row>
                    <xdr:rowOff>25400</xdr:rowOff>
                  </to>
                </anchor>
              </controlPr>
            </control>
          </mc:Choice>
        </mc:AlternateContent>
        <mc:AlternateContent xmlns:mc="http://schemas.openxmlformats.org/markup-compatibility/2006">
          <mc:Choice Requires="x14">
            <control shapeId="32941" r:id="rId44" name="Check Box 173">
              <controlPr defaultSize="0" autoFill="0" autoLine="0" autoPict="0">
                <anchor moveWithCells="1">
                  <from>
                    <xdr:col>8</xdr:col>
                    <xdr:colOff>0</xdr:colOff>
                    <xdr:row>106</xdr:row>
                    <xdr:rowOff>0</xdr:rowOff>
                  </from>
                  <to>
                    <xdr:col>9</xdr:col>
                    <xdr:colOff>0</xdr:colOff>
                    <xdr:row>107</xdr:row>
                    <xdr:rowOff>25400</xdr:rowOff>
                  </to>
                </anchor>
              </controlPr>
            </control>
          </mc:Choice>
        </mc:AlternateContent>
        <mc:AlternateContent xmlns:mc="http://schemas.openxmlformats.org/markup-compatibility/2006">
          <mc:Choice Requires="x14">
            <control shapeId="32942" r:id="rId45" name="Check Box 174">
              <controlPr defaultSize="0" autoFill="0" autoLine="0" autoPict="0">
                <anchor moveWithCells="1">
                  <from>
                    <xdr:col>11</xdr:col>
                    <xdr:colOff>0</xdr:colOff>
                    <xdr:row>106</xdr:row>
                    <xdr:rowOff>0</xdr:rowOff>
                  </from>
                  <to>
                    <xdr:col>12</xdr:col>
                    <xdr:colOff>0</xdr:colOff>
                    <xdr:row>107</xdr:row>
                    <xdr:rowOff>25400</xdr:rowOff>
                  </to>
                </anchor>
              </controlPr>
            </control>
          </mc:Choice>
        </mc:AlternateContent>
        <mc:AlternateContent xmlns:mc="http://schemas.openxmlformats.org/markup-compatibility/2006">
          <mc:Choice Requires="x14">
            <control shapeId="32943" r:id="rId46" name="Check Box 175">
              <controlPr defaultSize="0" autoFill="0" autoLine="0" autoPict="0">
                <anchor moveWithCells="1">
                  <from>
                    <xdr:col>8</xdr:col>
                    <xdr:colOff>0</xdr:colOff>
                    <xdr:row>107</xdr:row>
                    <xdr:rowOff>0</xdr:rowOff>
                  </from>
                  <to>
                    <xdr:col>9</xdr:col>
                    <xdr:colOff>0</xdr:colOff>
                    <xdr:row>108</xdr:row>
                    <xdr:rowOff>25400</xdr:rowOff>
                  </to>
                </anchor>
              </controlPr>
            </control>
          </mc:Choice>
        </mc:AlternateContent>
        <mc:AlternateContent xmlns:mc="http://schemas.openxmlformats.org/markup-compatibility/2006">
          <mc:Choice Requires="x14">
            <control shapeId="32944" r:id="rId47" name="Check Box 176">
              <controlPr defaultSize="0" autoFill="0" autoLine="0" autoPict="0">
                <anchor moveWithCells="1">
                  <from>
                    <xdr:col>11</xdr:col>
                    <xdr:colOff>0</xdr:colOff>
                    <xdr:row>107</xdr:row>
                    <xdr:rowOff>0</xdr:rowOff>
                  </from>
                  <to>
                    <xdr:col>12</xdr:col>
                    <xdr:colOff>0</xdr:colOff>
                    <xdr:row>108</xdr:row>
                    <xdr:rowOff>25400</xdr:rowOff>
                  </to>
                </anchor>
              </controlPr>
            </control>
          </mc:Choice>
        </mc:AlternateContent>
        <mc:AlternateContent xmlns:mc="http://schemas.openxmlformats.org/markup-compatibility/2006">
          <mc:Choice Requires="x14">
            <control shapeId="32945" r:id="rId48" name="Check Box 177">
              <controlPr defaultSize="0" autoFill="0" autoLine="0" autoPict="0">
                <anchor moveWithCells="1">
                  <from>
                    <xdr:col>12</xdr:col>
                    <xdr:colOff>0</xdr:colOff>
                    <xdr:row>109</xdr:row>
                    <xdr:rowOff>0</xdr:rowOff>
                  </from>
                  <to>
                    <xdr:col>13</xdr:col>
                    <xdr:colOff>0</xdr:colOff>
                    <xdr:row>110</xdr:row>
                    <xdr:rowOff>25400</xdr:rowOff>
                  </to>
                </anchor>
              </controlPr>
            </control>
          </mc:Choice>
        </mc:AlternateContent>
        <mc:AlternateContent xmlns:mc="http://schemas.openxmlformats.org/markup-compatibility/2006">
          <mc:Choice Requires="x14">
            <control shapeId="32946" r:id="rId49" name="Check Box 178">
              <controlPr defaultSize="0" autoFill="0" autoLine="0" autoPict="0">
                <anchor moveWithCells="1">
                  <from>
                    <xdr:col>17</xdr:col>
                    <xdr:colOff>0</xdr:colOff>
                    <xdr:row>109</xdr:row>
                    <xdr:rowOff>0</xdr:rowOff>
                  </from>
                  <to>
                    <xdr:col>18</xdr:col>
                    <xdr:colOff>0</xdr:colOff>
                    <xdr:row>110</xdr:row>
                    <xdr:rowOff>25400</xdr:rowOff>
                  </to>
                </anchor>
              </controlPr>
            </control>
          </mc:Choice>
        </mc:AlternateContent>
        <mc:AlternateContent xmlns:mc="http://schemas.openxmlformats.org/markup-compatibility/2006">
          <mc:Choice Requires="x14">
            <control shapeId="32950" r:id="rId50" name="Check Box 182">
              <controlPr defaultSize="0" autoFill="0" autoLine="0" autoPict="0">
                <anchor moveWithCells="1">
                  <from>
                    <xdr:col>11</xdr:col>
                    <xdr:colOff>0</xdr:colOff>
                    <xdr:row>102</xdr:row>
                    <xdr:rowOff>0</xdr:rowOff>
                  </from>
                  <to>
                    <xdr:col>12</xdr:col>
                    <xdr:colOff>0</xdr:colOff>
                    <xdr:row>103</xdr:row>
                    <xdr:rowOff>25400</xdr:rowOff>
                  </to>
                </anchor>
              </controlPr>
            </control>
          </mc:Choice>
        </mc:AlternateContent>
        <mc:AlternateContent xmlns:mc="http://schemas.openxmlformats.org/markup-compatibility/2006">
          <mc:Choice Requires="x14">
            <control shapeId="32951" r:id="rId51" name="Check Box 183">
              <controlPr defaultSize="0" autoFill="0" autoLine="0" autoPict="0">
                <anchor moveWithCells="1">
                  <from>
                    <xdr:col>12</xdr:col>
                    <xdr:colOff>0</xdr:colOff>
                    <xdr:row>110</xdr:row>
                    <xdr:rowOff>0</xdr:rowOff>
                  </from>
                  <to>
                    <xdr:col>13</xdr:col>
                    <xdr:colOff>0</xdr:colOff>
                    <xdr:row>111</xdr:row>
                    <xdr:rowOff>25400</xdr:rowOff>
                  </to>
                </anchor>
              </controlPr>
            </control>
          </mc:Choice>
        </mc:AlternateContent>
        <mc:AlternateContent xmlns:mc="http://schemas.openxmlformats.org/markup-compatibility/2006">
          <mc:Choice Requires="x14">
            <control shapeId="32952" r:id="rId52" name="Check Box 184">
              <controlPr defaultSize="0" autoFill="0" autoLine="0" autoPict="0">
                <anchor moveWithCells="1">
                  <from>
                    <xdr:col>15</xdr:col>
                    <xdr:colOff>0</xdr:colOff>
                    <xdr:row>110</xdr:row>
                    <xdr:rowOff>0</xdr:rowOff>
                  </from>
                  <to>
                    <xdr:col>16</xdr:col>
                    <xdr:colOff>0</xdr:colOff>
                    <xdr:row>111</xdr:row>
                    <xdr:rowOff>25400</xdr:rowOff>
                  </to>
                </anchor>
              </controlPr>
            </control>
          </mc:Choice>
        </mc:AlternateContent>
        <mc:AlternateContent xmlns:mc="http://schemas.openxmlformats.org/markup-compatibility/2006">
          <mc:Choice Requires="x14">
            <control shapeId="32953" r:id="rId53" name="Check Box 185">
              <controlPr defaultSize="0" autoFill="0" autoLine="0" autoPict="0">
                <anchor moveWithCells="1">
                  <from>
                    <xdr:col>12</xdr:col>
                    <xdr:colOff>0</xdr:colOff>
                    <xdr:row>111</xdr:row>
                    <xdr:rowOff>0</xdr:rowOff>
                  </from>
                  <to>
                    <xdr:col>13</xdr:col>
                    <xdr:colOff>0</xdr:colOff>
                    <xdr:row>112</xdr:row>
                    <xdr:rowOff>12700</xdr:rowOff>
                  </to>
                </anchor>
              </controlPr>
            </control>
          </mc:Choice>
        </mc:AlternateContent>
        <mc:AlternateContent xmlns:mc="http://schemas.openxmlformats.org/markup-compatibility/2006">
          <mc:Choice Requires="x14">
            <control shapeId="32954" r:id="rId54" name="Check Box 186">
              <controlPr defaultSize="0" autoFill="0" autoLine="0" autoPict="0">
                <anchor moveWithCells="1">
                  <from>
                    <xdr:col>15</xdr:col>
                    <xdr:colOff>0</xdr:colOff>
                    <xdr:row>111</xdr:row>
                    <xdr:rowOff>25400</xdr:rowOff>
                  </from>
                  <to>
                    <xdr:col>15</xdr:col>
                    <xdr:colOff>165100</xdr:colOff>
                    <xdr:row>112</xdr:row>
                    <xdr:rowOff>12700</xdr:rowOff>
                  </to>
                </anchor>
              </controlPr>
            </control>
          </mc:Choice>
        </mc:AlternateContent>
        <mc:AlternateContent xmlns:mc="http://schemas.openxmlformats.org/markup-compatibility/2006">
          <mc:Choice Requires="x14">
            <control shapeId="32955" r:id="rId55" name="Check Box 187">
              <controlPr defaultSize="0" autoFill="0" autoLine="0" autoPict="0">
                <anchor moveWithCells="1">
                  <from>
                    <xdr:col>14</xdr:col>
                    <xdr:colOff>0</xdr:colOff>
                    <xdr:row>42</xdr:row>
                    <xdr:rowOff>165100</xdr:rowOff>
                  </from>
                  <to>
                    <xdr:col>15</xdr:col>
                    <xdr:colOff>0</xdr:colOff>
                    <xdr:row>44</xdr:row>
                    <xdr:rowOff>0</xdr:rowOff>
                  </to>
                </anchor>
              </controlPr>
            </control>
          </mc:Choice>
        </mc:AlternateContent>
        <mc:AlternateContent xmlns:mc="http://schemas.openxmlformats.org/markup-compatibility/2006">
          <mc:Choice Requires="x14">
            <control shapeId="32957" r:id="rId56" name="Check Box 189">
              <controlPr defaultSize="0" autoFill="0" autoLine="0" autoPict="0">
                <anchor moveWithCells="1">
                  <from>
                    <xdr:col>33</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32958" r:id="rId57" name="Check Box 190">
              <controlPr defaultSize="0" autoFill="0" autoLine="0" autoPict="0">
                <anchor moveWithCells="1">
                  <from>
                    <xdr:col>42</xdr:col>
                    <xdr:colOff>0</xdr:colOff>
                    <xdr:row>43</xdr:row>
                    <xdr:rowOff>0</xdr:rowOff>
                  </from>
                  <to>
                    <xdr:col>43</xdr:col>
                    <xdr:colOff>0</xdr:colOff>
                    <xdr:row>44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4" id="{12D986D7-C348-4916-BCB3-F01E98DAAE15}">
            <xm:f>LEN(TRIM('1表紙'!E1))&gt;0</xm:f>
            <x14:dxf>
              <fill>
                <patternFill patternType="none">
                  <bgColor auto="1"/>
                </patternFill>
              </fill>
            </x14:dxf>
          </x14:cfRule>
          <xm:sqref>E1:Z2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
  <sheetViews>
    <sheetView workbookViewId="0">
      <selection activeCell="H33" sqref="H33"/>
    </sheetView>
  </sheetViews>
  <sheetFormatPr defaultColWidth="3" defaultRowHeight="13"/>
  <sheetData/>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94"/>
  <sheetViews>
    <sheetView zoomScale="130" zoomScaleNormal="130" workbookViewId="0">
      <selection activeCell="B2" sqref="B2"/>
    </sheetView>
  </sheetViews>
  <sheetFormatPr defaultColWidth="8.90625" defaultRowHeight="12"/>
  <cols>
    <col min="1" max="1" width="3.453125" style="336" customWidth="1"/>
    <col min="2" max="2" width="83.36328125" style="340" customWidth="1"/>
    <col min="3" max="3" width="21.453125" style="336" bestFit="1" customWidth="1"/>
    <col min="4" max="16384" width="8.90625" style="336"/>
  </cols>
  <sheetData>
    <row r="1" spans="1:3" ht="17" customHeight="1">
      <c r="A1" s="360" t="s">
        <v>1118</v>
      </c>
    </row>
    <row r="2" spans="1:3" ht="17" customHeight="1">
      <c r="A2" s="359" t="s">
        <v>1117</v>
      </c>
      <c r="B2" s="340" t="s">
        <v>1116</v>
      </c>
    </row>
    <row r="3" spans="1:3" ht="17" customHeight="1">
      <c r="A3" s="359" t="s">
        <v>1117</v>
      </c>
      <c r="B3" s="340" t="s">
        <v>1119</v>
      </c>
    </row>
    <row r="4" spans="1:3" ht="17" customHeight="1"/>
    <row r="5" spans="1:3" ht="17" customHeight="1">
      <c r="A5" s="351" t="s">
        <v>1087</v>
      </c>
      <c r="B5" s="341"/>
    </row>
    <row r="6" spans="1:3" ht="17" customHeight="1"/>
    <row r="7" spans="1:3" ht="17" customHeight="1">
      <c r="A7" s="342" t="s">
        <v>1058</v>
      </c>
      <c r="B7" s="343"/>
    </row>
    <row r="8" spans="1:3" s="337" customFormat="1" ht="17" customHeight="1">
      <c r="A8" s="344"/>
      <c r="B8" s="344"/>
    </row>
    <row r="9" spans="1:3" ht="17" customHeight="1">
      <c r="A9" s="336" t="s">
        <v>1025</v>
      </c>
      <c r="B9" s="340" t="s">
        <v>1026</v>
      </c>
    </row>
    <row r="10" spans="1:3" ht="17" customHeight="1">
      <c r="A10" s="336" t="s">
        <v>1027</v>
      </c>
      <c r="B10" s="340" t="s">
        <v>1028</v>
      </c>
    </row>
    <row r="11" spans="1:3" ht="17" customHeight="1">
      <c r="A11" s="336" t="s">
        <v>1107</v>
      </c>
      <c r="B11" s="340" t="s">
        <v>1828</v>
      </c>
    </row>
    <row r="12" spans="1:3" ht="17" customHeight="1"/>
    <row r="13" spans="1:3" ht="17" customHeight="1">
      <c r="A13" s="342" t="s">
        <v>1059</v>
      </c>
      <c r="B13" s="343"/>
      <c r="C13" s="338" t="s">
        <v>1110</v>
      </c>
    </row>
    <row r="14" spans="1:3" s="337" customFormat="1" ht="17" customHeight="1">
      <c r="A14" s="344"/>
      <c r="B14" s="344"/>
    </row>
    <row r="15" spans="1:3" ht="17" customHeight="1">
      <c r="A15" s="336" t="s">
        <v>1103</v>
      </c>
      <c r="B15" s="340" t="s">
        <v>1030</v>
      </c>
    </row>
    <row r="16" spans="1:3" ht="29" customHeight="1">
      <c r="A16" s="336" t="s">
        <v>1027</v>
      </c>
      <c r="B16" s="340" t="s">
        <v>1063</v>
      </c>
    </row>
    <row r="17" spans="1:3" ht="29" customHeight="1">
      <c r="A17" s="336" t="s">
        <v>1029</v>
      </c>
      <c r="B17" s="340" t="s">
        <v>1064</v>
      </c>
    </row>
    <row r="18" spans="1:3" ht="29" customHeight="1">
      <c r="A18" s="336" t="s">
        <v>1031</v>
      </c>
      <c r="B18" s="340" t="s">
        <v>1065</v>
      </c>
    </row>
    <row r="19" spans="1:3" ht="29" customHeight="1">
      <c r="A19" s="336" t="s">
        <v>1032</v>
      </c>
      <c r="B19" s="340" t="s">
        <v>1066</v>
      </c>
    </row>
    <row r="20" spans="1:3" ht="29" customHeight="1">
      <c r="A20" s="336" t="s">
        <v>1033</v>
      </c>
      <c r="B20" s="340" t="s">
        <v>1067</v>
      </c>
    </row>
    <row r="21" spans="1:3" ht="65" customHeight="1">
      <c r="A21" s="336" t="s">
        <v>1034</v>
      </c>
      <c r="B21" s="340" t="s">
        <v>1068</v>
      </c>
    </row>
    <row r="22" spans="1:3" ht="17" customHeight="1">
      <c r="A22" s="336" t="s">
        <v>1035</v>
      </c>
      <c r="B22" s="340" t="s">
        <v>1036</v>
      </c>
    </row>
    <row r="23" spans="1:3" ht="41" customHeight="1">
      <c r="A23" s="336" t="s">
        <v>1037</v>
      </c>
      <c r="B23" s="340" t="s">
        <v>1069</v>
      </c>
    </row>
    <row r="24" spans="1:3" ht="17" customHeight="1">
      <c r="A24" s="336" t="s">
        <v>1038</v>
      </c>
      <c r="B24" s="340" t="s">
        <v>1039</v>
      </c>
    </row>
    <row r="25" spans="1:3" ht="17" customHeight="1"/>
    <row r="26" spans="1:3" ht="17" customHeight="1">
      <c r="A26" s="342" t="s">
        <v>1060</v>
      </c>
      <c r="B26" s="343"/>
      <c r="C26" s="338" t="s">
        <v>1111</v>
      </c>
    </row>
    <row r="27" spans="1:3" s="337" customFormat="1" ht="17" customHeight="1">
      <c r="A27" s="344"/>
      <c r="B27" s="344"/>
    </row>
    <row r="28" spans="1:3" ht="17" customHeight="1">
      <c r="A28" s="336" t="s">
        <v>1025</v>
      </c>
      <c r="B28" s="340" t="s">
        <v>1040</v>
      </c>
    </row>
    <row r="29" spans="1:3" ht="53" customHeight="1">
      <c r="A29" s="336" t="s">
        <v>1027</v>
      </c>
      <c r="B29" s="340" t="s">
        <v>1127</v>
      </c>
    </row>
    <row r="30" spans="1:3" ht="17" customHeight="1">
      <c r="A30" s="336" t="s">
        <v>1029</v>
      </c>
      <c r="B30" s="340" t="s">
        <v>1041</v>
      </c>
    </row>
    <row r="31" spans="1:3" ht="29" customHeight="1">
      <c r="A31" s="336" t="s">
        <v>1031</v>
      </c>
      <c r="B31" s="340" t="s">
        <v>1070</v>
      </c>
    </row>
    <row r="32" spans="1:3" ht="53" customHeight="1">
      <c r="A32" s="336" t="s">
        <v>1032</v>
      </c>
      <c r="B32" s="340" t="s">
        <v>1071</v>
      </c>
    </row>
    <row r="33" spans="1:3" ht="17" customHeight="1">
      <c r="A33" s="336" t="s">
        <v>1033</v>
      </c>
      <c r="B33" s="340" t="s">
        <v>1042</v>
      </c>
    </row>
    <row r="34" spans="1:3" ht="173" customHeight="1">
      <c r="A34" s="336" t="s">
        <v>1034</v>
      </c>
      <c r="B34" s="340" t="s">
        <v>1072</v>
      </c>
    </row>
    <row r="35" spans="1:3" ht="53" customHeight="1">
      <c r="A35" s="336" t="s">
        <v>1035</v>
      </c>
      <c r="B35" s="340" t="s">
        <v>1073</v>
      </c>
    </row>
    <row r="36" spans="1:3" ht="41" customHeight="1">
      <c r="A36" s="336" t="s">
        <v>1037</v>
      </c>
      <c r="B36" s="340" t="s">
        <v>1074</v>
      </c>
    </row>
    <row r="37" spans="1:3" ht="41" customHeight="1">
      <c r="A37" s="336" t="s">
        <v>1038</v>
      </c>
      <c r="B37" s="340" t="s">
        <v>1075</v>
      </c>
    </row>
    <row r="38" spans="1:3" ht="29" customHeight="1">
      <c r="A38" s="336" t="s">
        <v>1043</v>
      </c>
      <c r="B38" s="340" t="s">
        <v>1076</v>
      </c>
    </row>
    <row r="39" spans="1:3" ht="17" customHeight="1">
      <c r="A39" s="336" t="s">
        <v>1044</v>
      </c>
      <c r="B39" s="340" t="s">
        <v>1045</v>
      </c>
    </row>
    <row r="40" spans="1:3" ht="29" customHeight="1">
      <c r="A40" s="336" t="s">
        <v>1046</v>
      </c>
      <c r="B40" s="340" t="s">
        <v>1077</v>
      </c>
    </row>
    <row r="41" spans="1:3" ht="17" customHeight="1">
      <c r="A41" s="336" t="s">
        <v>1047</v>
      </c>
      <c r="B41" s="340" t="s">
        <v>1048</v>
      </c>
    </row>
    <row r="42" spans="1:3" ht="29" customHeight="1">
      <c r="A42" s="336" t="s">
        <v>1049</v>
      </c>
      <c r="B42" s="340" t="s">
        <v>1078</v>
      </c>
    </row>
    <row r="43" spans="1:3" ht="17" customHeight="1">
      <c r="A43" s="336" t="s">
        <v>1050</v>
      </c>
      <c r="B43" s="340" t="s">
        <v>1051</v>
      </c>
    </row>
    <row r="44" spans="1:3" ht="17" customHeight="1"/>
    <row r="45" spans="1:3" ht="17" customHeight="1">
      <c r="A45" s="342" t="s">
        <v>1061</v>
      </c>
      <c r="B45" s="343"/>
      <c r="C45" s="338" t="s">
        <v>1112</v>
      </c>
    </row>
    <row r="46" spans="1:3" s="337" customFormat="1" ht="17" customHeight="1">
      <c r="A46" s="344"/>
      <c r="B46" s="344"/>
    </row>
    <row r="47" spans="1:3" ht="29" customHeight="1">
      <c r="A47" s="336" t="s">
        <v>1025</v>
      </c>
      <c r="B47" s="340" t="s">
        <v>1079</v>
      </c>
    </row>
    <row r="48" spans="1:3" ht="17" customHeight="1">
      <c r="A48" s="336" t="s">
        <v>1027</v>
      </c>
      <c r="B48" s="340" t="s">
        <v>1052</v>
      </c>
    </row>
    <row r="49" spans="1:3" ht="29" customHeight="1">
      <c r="A49" s="336" t="s">
        <v>1029</v>
      </c>
      <c r="B49" s="361" t="s">
        <v>1120</v>
      </c>
    </row>
    <row r="50" spans="1:3" ht="17" customHeight="1">
      <c r="A50" s="336" t="s">
        <v>1031</v>
      </c>
      <c r="B50" s="340" t="s">
        <v>1053</v>
      </c>
    </row>
    <row r="51" spans="1:3" ht="53" customHeight="1">
      <c r="A51" s="336" t="s">
        <v>1032</v>
      </c>
      <c r="B51" s="340" t="s">
        <v>1080</v>
      </c>
    </row>
    <row r="52" spans="1:3" ht="29" customHeight="1">
      <c r="A52" s="336" t="s">
        <v>1033</v>
      </c>
      <c r="B52" s="340" t="s">
        <v>1081</v>
      </c>
    </row>
    <row r="53" spans="1:3" ht="41" customHeight="1">
      <c r="A53" s="336" t="s">
        <v>1034</v>
      </c>
      <c r="B53" s="340" t="s">
        <v>1082</v>
      </c>
    </row>
    <row r="54" spans="1:3" ht="65" customHeight="1">
      <c r="A54" s="336" t="s">
        <v>1035</v>
      </c>
      <c r="B54" s="340" t="s">
        <v>1083</v>
      </c>
    </row>
    <row r="55" spans="1:3" ht="53" customHeight="1">
      <c r="A55" s="336" t="s">
        <v>1037</v>
      </c>
      <c r="B55" s="340" t="s">
        <v>1084</v>
      </c>
    </row>
    <row r="56" spans="1:3" ht="123.65" customHeight="1">
      <c r="A56" s="336" t="s">
        <v>1038</v>
      </c>
      <c r="B56" s="340" t="s">
        <v>1268</v>
      </c>
    </row>
    <row r="57" spans="1:3" ht="17" customHeight="1">
      <c r="A57" s="336" t="s">
        <v>1104</v>
      </c>
      <c r="B57" s="340" t="s">
        <v>1054</v>
      </c>
    </row>
    <row r="58" spans="1:3" ht="17" customHeight="1"/>
    <row r="59" spans="1:3" ht="17" customHeight="1">
      <c r="A59" s="343" t="s">
        <v>1062</v>
      </c>
      <c r="B59" s="343"/>
      <c r="C59" s="338" t="s">
        <v>1113</v>
      </c>
    </row>
    <row r="60" spans="1:3" s="337" customFormat="1" ht="17" customHeight="1">
      <c r="A60" s="344"/>
      <c r="B60" s="344"/>
    </row>
    <row r="61" spans="1:3" ht="41" customHeight="1">
      <c r="A61" s="336" t="s">
        <v>1103</v>
      </c>
      <c r="B61" s="340" t="s">
        <v>1085</v>
      </c>
    </row>
    <row r="62" spans="1:3" ht="17" customHeight="1">
      <c r="A62" s="336" t="s">
        <v>1027</v>
      </c>
      <c r="B62" s="340" t="s">
        <v>1055</v>
      </c>
    </row>
    <row r="63" spans="1:3" ht="17" customHeight="1">
      <c r="A63" s="336" t="s">
        <v>1029</v>
      </c>
      <c r="B63" s="340" t="s">
        <v>1056</v>
      </c>
    </row>
    <row r="64" spans="1:3" ht="17" customHeight="1">
      <c r="A64" s="336" t="s">
        <v>1031</v>
      </c>
      <c r="B64" s="340" t="s">
        <v>1057</v>
      </c>
    </row>
    <row r="65" spans="1:3" ht="29" customHeight="1">
      <c r="A65" s="336" t="s">
        <v>1032</v>
      </c>
      <c r="B65" s="340" t="s">
        <v>1086</v>
      </c>
    </row>
    <row r="66" spans="1:3" ht="29" customHeight="1">
      <c r="A66" s="336" t="s">
        <v>1105</v>
      </c>
      <c r="B66" s="340" t="s">
        <v>1106</v>
      </c>
    </row>
    <row r="67" spans="1:3" ht="17" customHeight="1"/>
    <row r="68" spans="1:3" ht="17" customHeight="1">
      <c r="A68" s="351" t="s">
        <v>1100</v>
      </c>
      <c r="B68" s="341"/>
      <c r="C68" s="338" t="s">
        <v>1114</v>
      </c>
    </row>
    <row r="69" spans="1:3" ht="17" customHeight="1">
      <c r="A69" s="345"/>
      <c r="B69" s="346" t="s">
        <v>1101</v>
      </c>
    </row>
    <row r="70" spans="1:3" ht="17" customHeight="1">
      <c r="A70" s="347"/>
      <c r="B70" s="348"/>
    </row>
    <row r="71" spans="1:3" ht="17" customHeight="1">
      <c r="A71" s="336" t="s">
        <v>1025</v>
      </c>
      <c r="B71" s="340" t="s">
        <v>1822</v>
      </c>
    </row>
    <row r="72" spans="1:3" ht="17.5" customHeight="1">
      <c r="A72" s="336" t="s">
        <v>1027</v>
      </c>
      <c r="B72" s="340" t="s">
        <v>1824</v>
      </c>
    </row>
    <row r="73" spans="1:3" ht="41" customHeight="1">
      <c r="A73" s="336" t="s">
        <v>1029</v>
      </c>
      <c r="B73" s="340" t="s">
        <v>1823</v>
      </c>
    </row>
    <row r="74" spans="1:3" ht="17" customHeight="1">
      <c r="A74" s="336" t="s">
        <v>1031</v>
      </c>
      <c r="B74" s="361" t="s">
        <v>1825</v>
      </c>
    </row>
    <row r="75" spans="1:3" ht="17" customHeight="1">
      <c r="A75" s="336" t="s">
        <v>1032</v>
      </c>
      <c r="B75" s="340" t="s">
        <v>1088</v>
      </c>
    </row>
    <row r="76" spans="1:3" ht="29" customHeight="1">
      <c r="A76" s="336" t="s">
        <v>1033</v>
      </c>
      <c r="B76" s="340" t="s">
        <v>1089</v>
      </c>
    </row>
    <row r="77" spans="1:3" ht="17" customHeight="1">
      <c r="A77" s="336" t="s">
        <v>1034</v>
      </c>
      <c r="B77" s="340" t="s">
        <v>1090</v>
      </c>
    </row>
    <row r="78" spans="1:3" ht="29" customHeight="1">
      <c r="A78" s="336" t="s">
        <v>1035</v>
      </c>
      <c r="B78" s="340" t="s">
        <v>1091</v>
      </c>
    </row>
    <row r="79" spans="1:3" ht="29" customHeight="1">
      <c r="A79" s="336" t="s">
        <v>1037</v>
      </c>
      <c r="B79" s="340" t="s">
        <v>1826</v>
      </c>
    </row>
    <row r="80" spans="1:3" ht="29" customHeight="1">
      <c r="A80" s="336" t="s">
        <v>1038</v>
      </c>
      <c r="B80" s="340" t="s">
        <v>1827</v>
      </c>
    </row>
    <row r="81" spans="1:3" ht="41" customHeight="1">
      <c r="A81" s="336" t="s">
        <v>1104</v>
      </c>
      <c r="B81" s="340" t="s">
        <v>1265</v>
      </c>
    </row>
    <row r="82" spans="1:3" ht="77" customHeight="1">
      <c r="A82" s="336" t="s">
        <v>1239</v>
      </c>
      <c r="B82" s="340" t="s">
        <v>1092</v>
      </c>
    </row>
    <row r="83" spans="1:3" ht="29" customHeight="1">
      <c r="A83" s="336" t="s">
        <v>1240</v>
      </c>
      <c r="B83" s="340" t="s">
        <v>1093</v>
      </c>
    </row>
    <row r="84" spans="1:3" ht="29" customHeight="1">
      <c r="A84" s="336" t="s">
        <v>1266</v>
      </c>
      <c r="B84" s="340" t="s">
        <v>1094</v>
      </c>
    </row>
    <row r="85" spans="1:3" ht="17" customHeight="1"/>
    <row r="86" spans="1:3" ht="17" customHeight="1"/>
    <row r="87" spans="1:3" s="339" customFormat="1" ht="17" customHeight="1">
      <c r="A87" s="351" t="s">
        <v>1098</v>
      </c>
      <c r="B87" s="349"/>
      <c r="C87" s="865" t="s">
        <v>1115</v>
      </c>
    </row>
    <row r="88" spans="1:3" s="339" customFormat="1" ht="17" customHeight="1">
      <c r="A88" s="345"/>
      <c r="B88" s="350"/>
    </row>
    <row r="89" spans="1:3" ht="41" customHeight="1">
      <c r="A89" s="336" t="s">
        <v>1025</v>
      </c>
      <c r="B89" s="340" t="s">
        <v>1099</v>
      </c>
    </row>
    <row r="90" spans="1:3" ht="29" customHeight="1">
      <c r="A90" s="336" t="s">
        <v>1027</v>
      </c>
      <c r="B90" s="340" t="s">
        <v>1095</v>
      </c>
    </row>
    <row r="91" spans="1:3" ht="29" customHeight="1">
      <c r="A91" s="336" t="s">
        <v>1029</v>
      </c>
      <c r="B91" s="340" t="s">
        <v>1096</v>
      </c>
    </row>
    <row r="92" spans="1:3" ht="41" customHeight="1">
      <c r="A92" s="336" t="s">
        <v>1031</v>
      </c>
      <c r="B92" s="340" t="s">
        <v>1108</v>
      </c>
    </row>
    <row r="93" spans="1:3" ht="17" customHeight="1">
      <c r="A93" s="336" t="s">
        <v>1032</v>
      </c>
      <c r="B93" s="340" t="s">
        <v>1097</v>
      </c>
    </row>
    <row r="94" spans="1:3" ht="26" customHeight="1"/>
  </sheetData>
  <sheetProtection password="DC6D" sheet="1" objects="1" scenarios="1"/>
  <phoneticPr fontId="3"/>
  <hyperlinks>
    <hyperlink ref="C13" location="B1TOP" display="⇒報告書第一面に戻る"/>
    <hyperlink ref="C26" location="B2TOP" display="⇒報告書第二面に戻る"/>
    <hyperlink ref="C45" location="B3TOP" display="⇒報告書第三面に戻る"/>
    <hyperlink ref="C59" location="B4TOP" display="⇒報告書第四面に戻る"/>
    <hyperlink ref="C68" location="'4-1結果表'!A1" display="⇒調査結果表にジャンプ"/>
    <hyperlink ref="C87" location="'6写真A'!Print_Titles" display="⇒別記2様式にジャンプ"/>
  </hyperlinks>
  <pageMargins left="0.78740157480314965" right="0.78740157480314965" top="0.74803149606299213" bottom="0.59055118110236227" header="0.31496062992125984" footer="0.31496062992125984"/>
  <pageSetup paperSize="9" fitToHeight="0" orientation="portrait" r:id="rId1"/>
  <headerFooter>
    <oddFooter>&amp;C&amp;"-,太字"&amp;9─  &amp;P ─</oddFooter>
  </headerFooter>
  <rowBreaks count="2" manualBreakCount="2">
    <brk id="54" max="1" man="1"/>
    <brk id="67"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EH2"/>
  <sheetViews>
    <sheetView workbookViewId="0"/>
  </sheetViews>
  <sheetFormatPr defaultColWidth="4.453125" defaultRowHeight="13"/>
  <cols>
    <col min="1" max="1" width="18.36328125" style="12" customWidth="1"/>
    <col min="2" max="19" width="6.453125" style="12" customWidth="1"/>
    <col min="20" max="28" width="7.453125" style="12" customWidth="1"/>
    <col min="29" max="46" width="6.453125" style="12" customWidth="1"/>
    <col min="47" max="69" width="7.453125" style="12" customWidth="1"/>
    <col min="75" max="87" width="7.453125" style="12" customWidth="1"/>
    <col min="88" max="96" width="6.453125" style="12" customWidth="1"/>
    <col min="97" max="120" width="7.453125" style="12" customWidth="1"/>
    <col min="121" max="129" width="6.453125" style="12" customWidth="1"/>
    <col min="130" max="134" width="7.453125" style="12" customWidth="1"/>
    <col min="135" max="135" width="6.453125" style="12" customWidth="1"/>
    <col min="136" max="16384" width="4.453125" style="12"/>
  </cols>
  <sheetData>
    <row r="1" spans="1:138" ht="12">
      <c r="A1" s="12" t="s">
        <v>508</v>
      </c>
      <c r="B1" s="12" t="s">
        <v>1283</v>
      </c>
      <c r="C1" s="12" t="s">
        <v>1284</v>
      </c>
      <c r="D1" s="12" t="s">
        <v>1285</v>
      </c>
      <c r="E1" s="12" t="s">
        <v>1286</v>
      </c>
      <c r="F1" s="12" t="s">
        <v>1287</v>
      </c>
      <c r="G1" s="12" t="s">
        <v>1288</v>
      </c>
      <c r="H1" s="12" t="s">
        <v>1289</v>
      </c>
      <c r="I1" s="12" t="s">
        <v>1290</v>
      </c>
      <c r="J1" s="12" t="s">
        <v>1291</v>
      </c>
      <c r="K1" s="12" t="s">
        <v>1292</v>
      </c>
      <c r="L1" s="12" t="s">
        <v>1293</v>
      </c>
      <c r="M1" s="12" t="s">
        <v>1294</v>
      </c>
      <c r="N1" s="12" t="s">
        <v>1295</v>
      </c>
      <c r="O1" s="12" t="s">
        <v>1296</v>
      </c>
      <c r="P1" s="12" t="s">
        <v>1297</v>
      </c>
      <c r="Q1" s="12" t="s">
        <v>1298</v>
      </c>
      <c r="R1" s="12" t="s">
        <v>1299</v>
      </c>
      <c r="S1" s="12" t="s">
        <v>1300</v>
      </c>
      <c r="T1" s="12" t="s">
        <v>1301</v>
      </c>
      <c r="U1" s="12" t="s">
        <v>1302</v>
      </c>
      <c r="V1" s="12" t="s">
        <v>1303</v>
      </c>
      <c r="W1" s="12" t="s">
        <v>1304</v>
      </c>
      <c r="X1" s="12" t="s">
        <v>1305</v>
      </c>
      <c r="Y1" s="12" t="s">
        <v>1306</v>
      </c>
      <c r="Z1" s="12" t="s">
        <v>1307</v>
      </c>
      <c r="AA1" s="12" t="s">
        <v>1308</v>
      </c>
      <c r="AB1" s="12" t="s">
        <v>1309</v>
      </c>
      <c r="AC1" s="12" t="s">
        <v>1310</v>
      </c>
      <c r="AD1" s="12" t="s">
        <v>1311</v>
      </c>
      <c r="AE1" s="12" t="s">
        <v>1312</v>
      </c>
      <c r="AF1" s="12" t="s">
        <v>1313</v>
      </c>
      <c r="AG1" s="12" t="s">
        <v>1314</v>
      </c>
      <c r="AH1" s="12" t="s">
        <v>1315</v>
      </c>
      <c r="AI1" s="12" t="s">
        <v>1316</v>
      </c>
      <c r="AJ1" s="12" t="s">
        <v>1317</v>
      </c>
      <c r="AK1" s="12" t="s">
        <v>1318</v>
      </c>
      <c r="AL1" s="12" t="s">
        <v>1319</v>
      </c>
      <c r="AM1" s="12" t="s">
        <v>1320</v>
      </c>
      <c r="AN1" s="12" t="s">
        <v>1321</v>
      </c>
      <c r="AO1" s="12" t="s">
        <v>1322</v>
      </c>
      <c r="AP1" s="12" t="s">
        <v>1323</v>
      </c>
      <c r="AQ1" s="12" t="s">
        <v>1324</v>
      </c>
      <c r="AR1" s="12" t="s">
        <v>1325</v>
      </c>
      <c r="AS1" s="12" t="s">
        <v>1326</v>
      </c>
      <c r="AT1" s="12" t="s">
        <v>1327</v>
      </c>
      <c r="AU1" s="12" t="s">
        <v>1328</v>
      </c>
      <c r="AV1" s="12" t="s">
        <v>1329</v>
      </c>
      <c r="AW1" s="12" t="s">
        <v>1330</v>
      </c>
      <c r="AX1" s="12" t="s">
        <v>1331</v>
      </c>
      <c r="AY1" s="12" t="s">
        <v>1332</v>
      </c>
      <c r="AZ1" s="12" t="s">
        <v>1333</v>
      </c>
      <c r="BA1" s="12" t="s">
        <v>1334</v>
      </c>
      <c r="BB1" s="12" t="s">
        <v>1335</v>
      </c>
      <c r="BC1" s="12" t="s">
        <v>1336</v>
      </c>
      <c r="BD1" s="12" t="s">
        <v>1337</v>
      </c>
      <c r="BE1" s="12" t="s">
        <v>1338</v>
      </c>
      <c r="BF1" s="12" t="s">
        <v>1339</v>
      </c>
      <c r="BG1" s="12" t="s">
        <v>1340</v>
      </c>
      <c r="BH1" s="12" t="s">
        <v>1341</v>
      </c>
      <c r="BI1" s="12" t="s">
        <v>1342</v>
      </c>
      <c r="BJ1" s="12" t="s">
        <v>1343</v>
      </c>
      <c r="BK1" s="12" t="s">
        <v>1344</v>
      </c>
      <c r="BL1" s="12" t="s">
        <v>1345</v>
      </c>
      <c r="BM1" s="12" t="s">
        <v>1346</v>
      </c>
      <c r="BN1" s="12" t="s">
        <v>1347</v>
      </c>
      <c r="BO1" s="12" t="s">
        <v>1348</v>
      </c>
      <c r="BP1" s="12" t="s">
        <v>1349</v>
      </c>
      <c r="BQ1" s="12" t="s">
        <v>1350</v>
      </c>
      <c r="BR1" s="12" t="s">
        <v>1351</v>
      </c>
      <c r="BS1" s="12" t="s">
        <v>1352</v>
      </c>
      <c r="BT1" s="12" t="s">
        <v>1353</v>
      </c>
      <c r="BU1" s="12" t="s">
        <v>1354</v>
      </c>
      <c r="BV1" s="12" t="s">
        <v>1355</v>
      </c>
      <c r="BW1" s="12" t="s">
        <v>1356</v>
      </c>
      <c r="BX1" s="12" t="s">
        <v>1357</v>
      </c>
      <c r="BY1" s="12" t="s">
        <v>1358</v>
      </c>
      <c r="BZ1" s="12" t="s">
        <v>1359</v>
      </c>
      <c r="CA1" s="12" t="s">
        <v>1360</v>
      </c>
      <c r="CB1" s="12" t="s">
        <v>1361</v>
      </c>
      <c r="CC1" s="12" t="s">
        <v>1362</v>
      </c>
      <c r="CD1" s="12" t="s">
        <v>1363</v>
      </c>
      <c r="CE1" s="12" t="s">
        <v>1364</v>
      </c>
      <c r="CF1" s="12" t="s">
        <v>1365</v>
      </c>
      <c r="CG1" s="12" t="s">
        <v>1366</v>
      </c>
      <c r="CH1" s="12" t="s">
        <v>1367</v>
      </c>
      <c r="CI1" s="12" t="s">
        <v>1368</v>
      </c>
      <c r="CJ1" s="12" t="s">
        <v>1369</v>
      </c>
      <c r="CK1" s="12" t="s">
        <v>1370</v>
      </c>
      <c r="CL1" s="12" t="s">
        <v>1371</v>
      </c>
      <c r="CM1" s="12" t="s">
        <v>1372</v>
      </c>
      <c r="CN1" s="12" t="s">
        <v>1373</v>
      </c>
      <c r="CO1" s="12" t="s">
        <v>1374</v>
      </c>
      <c r="CP1" s="12" t="s">
        <v>1375</v>
      </c>
      <c r="CQ1" s="12" t="s">
        <v>1376</v>
      </c>
      <c r="CR1" s="12" t="s">
        <v>1377</v>
      </c>
      <c r="CS1" s="12" t="s">
        <v>1378</v>
      </c>
      <c r="CT1" s="12" t="s">
        <v>1379</v>
      </c>
      <c r="CU1" s="12" t="s">
        <v>1380</v>
      </c>
      <c r="CV1" s="12" t="s">
        <v>1381</v>
      </c>
      <c r="CW1" s="12" t="s">
        <v>1382</v>
      </c>
      <c r="CX1" s="12" t="s">
        <v>1383</v>
      </c>
      <c r="CY1" s="12" t="s">
        <v>1384</v>
      </c>
      <c r="CZ1" s="12" t="s">
        <v>1385</v>
      </c>
      <c r="DA1" s="12" t="s">
        <v>1386</v>
      </c>
      <c r="DB1" s="12" t="s">
        <v>1387</v>
      </c>
      <c r="DC1" s="12" t="s">
        <v>1388</v>
      </c>
      <c r="DD1" s="12" t="s">
        <v>1389</v>
      </c>
      <c r="DE1" s="12" t="s">
        <v>1390</v>
      </c>
      <c r="DF1" s="12" t="s">
        <v>1391</v>
      </c>
      <c r="DG1" s="12" t="s">
        <v>1392</v>
      </c>
      <c r="DH1" s="12" t="s">
        <v>1393</v>
      </c>
      <c r="DI1" s="12" t="s">
        <v>1394</v>
      </c>
      <c r="DJ1" s="12" t="s">
        <v>1395</v>
      </c>
      <c r="DK1" s="12" t="s">
        <v>1396</v>
      </c>
      <c r="DL1" s="12" t="s">
        <v>1397</v>
      </c>
      <c r="DM1" s="12" t="s">
        <v>1398</v>
      </c>
      <c r="DN1" s="12" t="s">
        <v>1399</v>
      </c>
      <c r="DO1" s="12" t="s">
        <v>1786</v>
      </c>
      <c r="DP1" s="12" t="s">
        <v>1400</v>
      </c>
      <c r="DQ1" s="12" t="s">
        <v>1787</v>
      </c>
      <c r="DR1" s="12" t="s">
        <v>1401</v>
      </c>
      <c r="DS1" s="12" t="s">
        <v>1788</v>
      </c>
      <c r="DT1" s="12" t="s">
        <v>1402</v>
      </c>
      <c r="DU1" s="12" t="s">
        <v>1766</v>
      </c>
      <c r="DV1" s="12" t="s">
        <v>1767</v>
      </c>
      <c r="DW1" s="12" t="s">
        <v>1768</v>
      </c>
      <c r="DX1" s="12" t="s">
        <v>1769</v>
      </c>
      <c r="DY1" s="12" t="s">
        <v>1770</v>
      </c>
      <c r="DZ1" s="12" t="s">
        <v>1771</v>
      </c>
      <c r="EA1" s="12" t="s">
        <v>1772</v>
      </c>
      <c r="EB1" s="12" t="s">
        <v>1773</v>
      </c>
      <c r="EC1" s="12" t="s">
        <v>1774</v>
      </c>
      <c r="ED1" s="12" t="s">
        <v>1775</v>
      </c>
      <c r="EE1" s="12" t="s">
        <v>1776</v>
      </c>
      <c r="EF1" s="12" t="s">
        <v>1777</v>
      </c>
      <c r="EG1" s="12" t="s">
        <v>1778</v>
      </c>
      <c r="EH1" s="12" t="s">
        <v>1785</v>
      </c>
    </row>
    <row r="2" spans="1:138" ht="12">
      <c r="A2" s="12" t="str">
        <f>B1コード1&amp;"-"&amp;B1コード2&amp;"-"&amp;B1コード3&amp;"-"&amp;B1コード4</f>
        <v>---</v>
      </c>
      <c r="B2" s="12" t="str">
        <f>IF(SUMIF('4結果表'!$Q:$Q,B1,'4結果表'!$W:$W)&gt;=1,"A",IF(SUMIF('4結果表'!$Q:$Q,B1,'4結果表'!$T:$T)&gt;=1,"B","D"))</f>
        <v>D</v>
      </c>
      <c r="C2" s="12" t="str">
        <f>IF(SUMIF('4結果表'!$Q:$Q,C1,'4結果表'!$W:$W)&gt;=1,"A",IF(SUMIF('4結果表'!$Q:$Q,C1,'4結果表'!$T:$T)&gt;=1,"B","D"))</f>
        <v>D</v>
      </c>
      <c r="D2" s="12" t="str">
        <f>IF(SUMIF('4結果表'!$Q:$Q,D1,'4結果表'!$W:$W)&gt;=1,"A",IF(SUMIF('4結果表'!$Q:$Q,D1,'4結果表'!$T:$T)&gt;=1,"B","D"))</f>
        <v>D</v>
      </c>
      <c r="E2" s="12" t="str">
        <f>IF(SUMIF('4結果表'!$Q:$Q,E1,'4結果表'!$W:$W)&gt;=1,"A",IF(SUMIF('4結果表'!$Q:$Q,E1,'4結果表'!$T:$T)&gt;=1,"B","D"))</f>
        <v>D</v>
      </c>
      <c r="F2" s="12" t="str">
        <f>IF(SUMIF('4結果表'!$Q:$Q,F1,'4結果表'!$W:$W)&gt;=1,"A",IF(SUMIF('4結果表'!$Q:$Q,F1,'4結果表'!$T:$T)&gt;=1,"B","D"))</f>
        <v>D</v>
      </c>
      <c r="G2" s="12" t="str">
        <f>IF(SUMIF('4結果表'!$Q:$Q,G1,'4結果表'!$W:$W)&gt;=1,"A",IF(SUMIF('4結果表'!$Q:$Q,G1,'4結果表'!$T:$T)&gt;=1,"B","D"))</f>
        <v>D</v>
      </c>
      <c r="H2" s="12" t="str">
        <f>IF(SUMIF('4結果表'!$Q:$Q,H1,'4結果表'!$W:$W)&gt;=1,"A",IF(SUMIF('4結果表'!$Q:$Q,H1,'4結果表'!$T:$T)&gt;=1,"B","D"))</f>
        <v>D</v>
      </c>
      <c r="I2" s="12" t="str">
        <f>IF(SUMIF('4結果表'!$Q:$Q,I1,'4結果表'!$W:$W)&gt;=1,"A",IF(SUMIF('4結果表'!$Q:$Q,I1,'4結果表'!$T:$T)&gt;=1,"B","D"))</f>
        <v>D</v>
      </c>
      <c r="J2" s="12" t="str">
        <f>IF(SUMIF('4結果表'!$Q:$Q,J1,'4結果表'!$W:$W)&gt;=1,"A",IF(SUMIF('4結果表'!$Q:$Q,J1,'4結果表'!$T:$T)&gt;=1,"B","D"))</f>
        <v>D</v>
      </c>
      <c r="K2" s="12" t="str">
        <f>IF(SUMIF('4結果表'!$Q:$Q,K1,'4結果表'!$W:$W)&gt;=1,"A",IF(SUMIF('4結果表'!$Q:$Q,K1,'4結果表'!$T:$T)&gt;=1,"B","D"))</f>
        <v>D</v>
      </c>
      <c r="L2" s="12" t="str">
        <f>IF(SUMIF('4結果表'!$Q:$Q,L1,'4結果表'!$W:$W)&gt;=1,"A",IF(SUMIF('4結果表'!$Q:$Q,L1,'4結果表'!$T:$T)&gt;=1,"B","D"))</f>
        <v>D</v>
      </c>
      <c r="M2" s="12" t="str">
        <f>IF(SUMIF('4結果表'!$Q:$Q,M1,'4結果表'!$W:$W)&gt;=1,"A",IF(SUMIF('4結果表'!$Q:$Q,M1,'4結果表'!$T:$T)&gt;=1,"B","D"))</f>
        <v>D</v>
      </c>
      <c r="N2" s="12" t="str">
        <f>IF(SUMIF('4結果表'!$Q:$Q,N1,'4結果表'!$W:$W)&gt;=1,"A",IF(SUMIF('4結果表'!$Q:$Q,N1,'4結果表'!$T:$T)&gt;=1,"B","D"))</f>
        <v>D</v>
      </c>
      <c r="O2" s="12" t="str">
        <f>IF(SUMIF('4結果表'!$Q:$Q,O1,'4結果表'!$W:$W)&gt;=1,"A",IF(SUMIF('4結果表'!$Q:$Q,O1,'4結果表'!$T:$T)&gt;=1,"B","D"))</f>
        <v>D</v>
      </c>
      <c r="P2" s="12" t="str">
        <f>IF(SUMIF('4結果表'!$Q:$Q,P1,'4結果表'!$W:$W)&gt;=1,"A",IF(SUMIF('4結果表'!$Q:$Q,P1,'4結果表'!$T:$T)&gt;=1,"B","D"))</f>
        <v>D</v>
      </c>
      <c r="Q2" s="12" t="str">
        <f>IF(SUMIF('4結果表'!$Q:$Q,Q1,'4結果表'!$W:$W)&gt;=1,"A",IF(SUMIF('4結果表'!$Q:$Q,Q1,'4結果表'!$T:$T)&gt;=1,"B","D"))</f>
        <v>D</v>
      </c>
      <c r="R2" s="12" t="str">
        <f>IF(SUMIF('4結果表'!$Q:$Q,R1,'4結果表'!$W:$W)&gt;=1,"A",IF(SUMIF('4結果表'!$Q:$Q,R1,'4結果表'!$T:$T)&gt;=1,"B","D"))</f>
        <v>D</v>
      </c>
      <c r="S2" s="12" t="str">
        <f>IF(SUMIF('4結果表'!$Q:$Q,S1,'4結果表'!$W:$W)&gt;=1,"A",IF(SUMIF('4結果表'!$Q:$Q,S1,'4結果表'!$T:$T)&gt;=1,"B","D"))</f>
        <v>D</v>
      </c>
      <c r="T2" s="12" t="str">
        <f>IF(SUMIF('4結果表'!$Q:$Q,T1,'4結果表'!$W:$W)&gt;=1,"A",IF(SUMIF('4結果表'!$Q:$Q,T1,'4結果表'!$T:$T)&gt;=1,"B","D"))</f>
        <v>D</v>
      </c>
      <c r="U2" s="12" t="str">
        <f>IF(SUMIF('4結果表'!$Q:$Q,U1,'4結果表'!$W:$W)&gt;=1,"A",IF(SUMIF('4結果表'!$Q:$Q,U1,'4結果表'!$T:$T)&gt;=1,"B","D"))</f>
        <v>D</v>
      </c>
      <c r="V2" s="12" t="str">
        <f>IF(SUMIF('4結果表'!$Q:$Q,V1,'4結果表'!$W:$W)&gt;=1,"A",IF(SUMIF('4結果表'!$Q:$Q,V1,'4結果表'!$T:$T)&gt;=1,"B","D"))</f>
        <v>D</v>
      </c>
      <c r="W2" s="12" t="str">
        <f>IF(SUMIF('4結果表'!$Q:$Q,W1,'4結果表'!$W:$W)&gt;=1,"A",IF(SUMIF('4結果表'!$Q:$Q,W1,'4結果表'!$T:$T)&gt;=1,"B","D"))</f>
        <v>D</v>
      </c>
      <c r="X2" s="12" t="str">
        <f>IF(SUMIF('4結果表'!$Q:$Q,X1,'4結果表'!$W:$W)&gt;=1,"A",IF(SUMIF('4結果表'!$Q:$Q,X1,'4結果表'!$T:$T)&gt;=1,"B","D"))</f>
        <v>D</v>
      </c>
      <c r="Y2" s="12" t="str">
        <f>IF(SUMIF('4結果表'!$Q:$Q,Y1,'4結果表'!$W:$W)&gt;=1,"A",IF(SUMIF('4結果表'!$Q:$Q,Y1,'4結果表'!$T:$T)&gt;=1,"B","D"))</f>
        <v>D</v>
      </c>
      <c r="Z2" s="12" t="str">
        <f>IF(SUMIF('4結果表'!$Q:$Q,Z1,'4結果表'!$W:$W)&gt;=1,"A",IF(SUMIF('4結果表'!$Q:$Q,Z1,'4結果表'!$T:$T)&gt;=1,"B","D"))</f>
        <v>D</v>
      </c>
      <c r="AA2" s="12" t="str">
        <f>IF(SUMIF('4結果表'!$Q:$Q,AA1,'4結果表'!$W:$W)&gt;=1,"A",IF(SUMIF('4結果表'!$Q:$Q,AA1,'4結果表'!$T:$T)&gt;=1,"B","D"))</f>
        <v>D</v>
      </c>
      <c r="AB2" s="12" t="str">
        <f>IF(SUMIF('4結果表'!$Q:$Q,AB1,'4結果表'!$W:$W)&gt;=1,"A",IF(SUMIF('4結果表'!$Q:$Q,AB1,'4結果表'!$T:$T)&gt;=1,"B","D"))</f>
        <v>D</v>
      </c>
      <c r="AC2" s="12" t="str">
        <f>IF(SUMIF('4結果表'!$Q:$Q,AC1,'4結果表'!$W:$W)&gt;=1,"A",IF(SUMIF('4結果表'!$Q:$Q,AC1,'4結果表'!$T:$T)&gt;=1,"B","D"))</f>
        <v>D</v>
      </c>
      <c r="AD2" s="12" t="str">
        <f>IF(SUMIF('4結果表'!$Q:$Q,AD1,'4結果表'!$W:$W)&gt;=1,"A",IF(SUMIF('4結果表'!$Q:$Q,AD1,'4結果表'!$T:$T)&gt;=1,"B","D"))</f>
        <v>D</v>
      </c>
      <c r="AE2" s="12" t="str">
        <f>IF(SUMIF('4結果表'!$Q:$Q,AE1,'4結果表'!$W:$W)&gt;=1,"A",IF(SUMIF('4結果表'!$Q:$Q,AE1,'4結果表'!$T:$T)&gt;=1,"B","D"))</f>
        <v>D</v>
      </c>
      <c r="AF2" s="12" t="str">
        <f>IF(SUMIF('4結果表'!$Q:$Q,AF1,'4結果表'!$W:$W)&gt;=1,"A",IF(SUMIF('4結果表'!$Q:$Q,AF1,'4結果表'!$T:$T)&gt;=1,"B","D"))</f>
        <v>D</v>
      </c>
      <c r="AG2" s="12" t="str">
        <f>IF(SUMIF('4結果表'!$Q:$Q,AG1,'4結果表'!$W:$W)&gt;=1,"A",IF(SUMIF('4結果表'!$Q:$Q,AG1,'4結果表'!$T:$T)&gt;=1,"B","D"))</f>
        <v>D</v>
      </c>
      <c r="AH2" s="12" t="str">
        <f>IF(SUMIF('4結果表'!$Q:$Q,AH1,'4結果表'!$W:$W)&gt;=1,"A",IF(SUMIF('4結果表'!$Q:$Q,AH1,'4結果表'!$T:$T)&gt;=1,"B","D"))</f>
        <v>D</v>
      </c>
      <c r="AI2" s="12" t="str">
        <f>IF(SUMIF('4結果表'!$Q:$Q,AI1,'4結果表'!$W:$W)&gt;=1,"A",IF(SUMIF('4結果表'!$Q:$Q,AI1,'4結果表'!$T:$T)&gt;=1,"B","D"))</f>
        <v>D</v>
      </c>
      <c r="AJ2" s="12" t="str">
        <f>IF(SUMIF('4結果表'!$Q:$Q,AJ1,'4結果表'!$W:$W)&gt;=1,"A",IF(SUMIF('4結果表'!$Q:$Q,AJ1,'4結果表'!$T:$T)&gt;=1,"B","D"))</f>
        <v>D</v>
      </c>
      <c r="AK2" s="12" t="str">
        <f>IF(SUMIF('4結果表'!$Q:$Q,AK1,'4結果表'!$W:$W)&gt;=1,"A",IF(SUMIF('4結果表'!$Q:$Q,AK1,'4結果表'!$T:$T)&gt;=1,"B","D"))</f>
        <v>D</v>
      </c>
      <c r="AL2" s="12" t="str">
        <f>IF(SUMIF('4結果表'!$Q:$Q,AL1,'4結果表'!$W:$W)&gt;=1,"A",IF(SUMIF('4結果表'!$Q:$Q,AL1,'4結果表'!$T:$T)&gt;=1,"B","D"))</f>
        <v>D</v>
      </c>
      <c r="AM2" s="12" t="str">
        <f>IF(SUMIF('4結果表'!$Q:$Q,AM1,'4結果表'!$W:$W)&gt;=1,"A",IF(SUMIF('4結果表'!$Q:$Q,AM1,'4結果表'!$T:$T)&gt;=1,"B","D"))</f>
        <v>D</v>
      </c>
      <c r="AN2" s="12" t="str">
        <f>IF(SUMIF('4結果表'!$Q:$Q,AN1,'4結果表'!$W:$W)&gt;=1,"A",IF(SUMIF('4結果表'!$Q:$Q,AN1,'4結果表'!$T:$T)&gt;=1,"B","D"))</f>
        <v>D</v>
      </c>
      <c r="AO2" s="12" t="str">
        <f>IF(SUMIF('4結果表'!$Q:$Q,AO1,'4結果表'!$W:$W)&gt;=1,"A",IF(SUMIF('4結果表'!$Q:$Q,AO1,'4結果表'!$T:$T)&gt;=1,"B","D"))</f>
        <v>D</v>
      </c>
      <c r="AP2" s="12" t="str">
        <f>IF(SUMIF('4結果表'!$Q:$Q,AP1,'4結果表'!$W:$W)&gt;=1,"A",IF(SUMIF('4結果表'!$Q:$Q,AP1,'4結果表'!$T:$T)&gt;=1,"B","D"))</f>
        <v>D</v>
      </c>
      <c r="AQ2" s="12" t="str">
        <f>IF(SUMIF('4結果表'!$Q:$Q,AQ1,'4結果表'!$W:$W)&gt;=1,"A",IF(SUMIF('4結果表'!$Q:$Q,AQ1,'4結果表'!$T:$T)&gt;=1,"B","D"))</f>
        <v>D</v>
      </c>
      <c r="AR2" s="12" t="str">
        <f>IF(SUMIF('4結果表'!$Q:$Q,AR1,'4結果表'!$W:$W)&gt;=1,"A",IF(SUMIF('4結果表'!$Q:$Q,AR1,'4結果表'!$T:$T)&gt;=1,"B","D"))</f>
        <v>D</v>
      </c>
      <c r="AS2" s="12" t="str">
        <f>IF(SUMIF('4結果表'!$Q:$Q,AS1,'4結果表'!$W:$W)&gt;=1,"A",IF(SUMIF('4結果表'!$Q:$Q,AS1,'4結果表'!$T:$T)&gt;=1,"B","D"))</f>
        <v>D</v>
      </c>
      <c r="AT2" s="12" t="str">
        <f>IF(SUMIF('4結果表'!$Q:$Q,AT1,'4結果表'!$W:$W)&gt;=1,"A",IF(SUMIF('4結果表'!$Q:$Q,AT1,'4結果表'!$T:$T)&gt;=1,"B","D"))</f>
        <v>D</v>
      </c>
      <c r="AU2" s="12" t="str">
        <f>IF(SUMIF('4結果表'!$Q:$Q,AU1,'4結果表'!$W:$W)&gt;=1,"A",IF(SUMIF('4結果表'!$Q:$Q,AU1,'4結果表'!$T:$T)&gt;=1,"B","D"))</f>
        <v>D</v>
      </c>
      <c r="AV2" s="12" t="str">
        <f>IF(SUMIF('4結果表'!$Q:$Q,AV1,'4結果表'!$W:$W)&gt;=1,"A",IF(SUMIF('4結果表'!$Q:$Q,AV1,'4結果表'!$T:$T)&gt;=1,"B","D"))</f>
        <v>D</v>
      </c>
      <c r="AW2" s="12" t="str">
        <f>IF(SUMIF('4結果表'!$Q:$Q,AW1,'4結果表'!$W:$W)&gt;=1,"A",IF(SUMIF('4結果表'!$Q:$Q,AW1,'4結果表'!$T:$T)&gt;=1,"B","D"))</f>
        <v>D</v>
      </c>
      <c r="AX2" s="12" t="str">
        <f>IF(SUMIF('4結果表'!$Q:$Q,AX1,'4結果表'!$W:$W)&gt;=1,"A",IF(SUMIF('4結果表'!$Q:$Q,AX1,'4結果表'!$T:$T)&gt;=1,"B","D"))</f>
        <v>D</v>
      </c>
      <c r="AY2" s="12" t="str">
        <f>IF(SUMIF('4結果表'!$Q:$Q,AY1,'4結果表'!$W:$W)&gt;=1,"A",IF(SUMIF('4結果表'!$Q:$Q,AY1,'4結果表'!$T:$T)&gt;=1,"B","D"))</f>
        <v>D</v>
      </c>
      <c r="AZ2" s="12" t="str">
        <f>IF(SUMIF('4結果表'!$Q:$Q,AZ1,'4結果表'!$W:$W)&gt;=1,"A",IF(SUMIF('4結果表'!$Q:$Q,AZ1,'4結果表'!$T:$T)&gt;=1,"B","D"))</f>
        <v>D</v>
      </c>
      <c r="BA2" s="12" t="str">
        <f>IF(SUMIF('4結果表'!$Q:$Q,BA1,'4結果表'!$W:$W)&gt;=1,"A",IF(SUMIF('4結果表'!$Q:$Q,BA1,'4結果表'!$T:$T)&gt;=1,"B","D"))</f>
        <v>D</v>
      </c>
      <c r="BB2" s="12" t="str">
        <f>IF(SUMIF('4結果表'!$Q:$Q,BB1,'4結果表'!$W:$W)&gt;=1,"A",IF(SUMIF('4結果表'!$Q:$Q,BB1,'4結果表'!$T:$T)&gt;=1,"B","D"))</f>
        <v>D</v>
      </c>
      <c r="BC2" s="12" t="str">
        <f>IF(SUMIF('4結果表'!$Q:$Q,BC1,'4結果表'!$W:$W)&gt;=1,"A",IF(SUMIF('4結果表'!$Q:$Q,BC1,'4結果表'!$T:$T)&gt;=1,"B","D"))</f>
        <v>D</v>
      </c>
      <c r="BD2" s="12" t="str">
        <f>IF(SUMIF('4結果表'!$Q:$Q,BD1,'4結果表'!$W:$W)&gt;=1,"A",IF(SUMIF('4結果表'!$Q:$Q,BD1,'4結果表'!$T:$T)&gt;=1,"B","D"))</f>
        <v>D</v>
      </c>
      <c r="BE2" s="12" t="str">
        <f>IF(SUMIF('4結果表'!$Q:$Q,BE1,'4結果表'!$W:$W)&gt;=1,"A",IF(SUMIF('4結果表'!$Q:$Q,BE1,'4結果表'!$T:$T)&gt;=1,"B","D"))</f>
        <v>D</v>
      </c>
      <c r="BF2" s="12" t="str">
        <f>IF(SUMIF('4結果表'!$Q:$Q,BF1,'4結果表'!$W:$W)&gt;=1,"A",IF(SUMIF('4結果表'!$Q:$Q,BF1,'4結果表'!$T:$T)&gt;=1,"B","D"))</f>
        <v>D</v>
      </c>
      <c r="BG2" s="12" t="str">
        <f>IF(SUMIF('4結果表'!$Q:$Q,BG1,'4結果表'!$W:$W)&gt;=1,"A",IF(SUMIF('4結果表'!$Q:$Q,BG1,'4結果表'!$T:$T)&gt;=1,"B","D"))</f>
        <v>D</v>
      </c>
      <c r="BH2" s="12" t="str">
        <f>IF(SUMIF('4結果表'!$Q:$Q,BH1,'4結果表'!$W:$W)&gt;=1,"A",IF(SUMIF('4結果表'!$Q:$Q,BH1,'4結果表'!$T:$T)&gt;=1,"B","D"))</f>
        <v>D</v>
      </c>
      <c r="BI2" s="12" t="str">
        <f>IF(SUMIF('4結果表'!$Q:$Q,BI1,'4結果表'!$W:$W)&gt;=1,"A",IF(SUMIF('4結果表'!$Q:$Q,BI1,'4結果表'!$T:$T)&gt;=1,"B","D"))</f>
        <v>D</v>
      </c>
      <c r="BJ2" s="12" t="str">
        <f>IF(SUMIF('4結果表'!$Q:$Q,BJ1,'4結果表'!$W:$W)&gt;=1,"A",IF(SUMIF('4結果表'!$Q:$Q,BJ1,'4結果表'!$T:$T)&gt;=1,"B","D"))</f>
        <v>D</v>
      </c>
      <c r="BK2" s="12" t="str">
        <f>IF(SUMIF('4結果表'!$Q:$Q,BK1,'4結果表'!$W:$W)&gt;=1,"A",IF(SUMIF('4結果表'!$Q:$Q,BK1,'4結果表'!$T:$T)&gt;=1,"B","D"))</f>
        <v>D</v>
      </c>
      <c r="BL2" s="12" t="str">
        <f>IF(SUMIF('4結果表'!$Q:$Q,BL1,'4結果表'!$W:$W)&gt;=1,"A",IF(SUMIF('4結果表'!$Q:$Q,BL1,'4結果表'!$T:$T)&gt;=1,"B","D"))</f>
        <v>D</v>
      </c>
      <c r="BM2" s="12" t="str">
        <f>IF(SUMIF('4結果表'!$Q:$Q,BM1,'4結果表'!$W:$W)&gt;=1,"A",IF(SUMIF('4結果表'!$Q:$Q,BM1,'4結果表'!$T:$T)&gt;=1,"B","D"))</f>
        <v>D</v>
      </c>
      <c r="BN2" s="12" t="str">
        <f>IF(SUMIF('4結果表'!$Q:$Q,BN1,'4結果表'!$W:$W)&gt;=1,"A",IF(SUMIF('4結果表'!$Q:$Q,BN1,'4結果表'!$T:$T)&gt;=1,"B","D"))</f>
        <v>D</v>
      </c>
      <c r="BO2" s="12" t="str">
        <f>IF(SUMIF('4結果表'!$Q:$Q,BO1,'4結果表'!$W:$W)&gt;=1,"A",IF(SUMIF('4結果表'!$Q:$Q,BO1,'4結果表'!$T:$T)&gt;=1,"B","D"))</f>
        <v>D</v>
      </c>
      <c r="BP2" s="12" t="str">
        <f>IF(SUMIF('4結果表'!$Q:$Q,BP1,'4結果表'!$W:$W)&gt;=1,"A",IF(SUMIF('4結果表'!$Q:$Q,BP1,'4結果表'!$T:$T)&gt;=1,"B","D"))</f>
        <v>D</v>
      </c>
      <c r="BQ2" s="12" t="str">
        <f>IF(SUMIF('4結果表'!$Q:$Q,BQ1,'4結果表'!$W:$W)&gt;=1,"A",IF(SUMIF('4結果表'!$Q:$Q,BQ1,'4結果表'!$T:$T)&gt;=1,"B","D"))</f>
        <v>D</v>
      </c>
      <c r="BR2" s="12" t="str">
        <f>IF(SUMIF('4結果表'!$Q:$Q,BR1,'4結果表'!$W:$W)&gt;=1,"A",IF(SUMIF('4結果表'!$Q:$Q,BR1,'4結果表'!$T:$T)&gt;=1,"B","D"))</f>
        <v>D</v>
      </c>
      <c r="BS2" s="12" t="str">
        <f>IF(SUMIF('4結果表'!$Q:$Q,BS1,'4結果表'!$W:$W)&gt;=1,"A",IF(SUMIF('4結果表'!$Q:$Q,BS1,'4結果表'!$T:$T)&gt;=1,"B","D"))</f>
        <v>D</v>
      </c>
      <c r="BT2" s="12" t="str">
        <f>IF(SUMIF('4結果表'!$Q:$Q,BT1,'4結果表'!$W:$W)&gt;=1,"A",IF(SUMIF('4結果表'!$Q:$Q,BT1,'4結果表'!$T:$T)&gt;=1,"B","D"))</f>
        <v>D</v>
      </c>
      <c r="BU2" s="12" t="str">
        <f>IF(SUMIF('4結果表'!$Q:$Q,BU1,'4結果表'!$W:$W)&gt;=1,"A",IF(SUMIF('4結果表'!$Q:$Q,BU1,'4結果表'!$T:$T)&gt;=1,"B","D"))</f>
        <v>D</v>
      </c>
      <c r="BV2" s="12" t="str">
        <f>IF(SUMIF('4結果表'!$Q:$Q,BV1,'4結果表'!$W:$W)&gt;=1,"A",IF(SUMIF('4結果表'!$Q:$Q,BV1,'4結果表'!$T:$T)&gt;=1,"B","D"))</f>
        <v>D</v>
      </c>
      <c r="BW2" s="12" t="str">
        <f>IF(SUMIF('4結果表'!$Q:$Q,BW1,'4結果表'!$W:$W)&gt;=1,"A",IF(SUMIF('4結果表'!$Q:$Q,BW1,'4結果表'!$T:$T)&gt;=1,"B","D"))</f>
        <v>D</v>
      </c>
      <c r="BX2" s="12" t="str">
        <f>IF(SUMIF('4結果表'!$Q:$Q,BX1,'4結果表'!$W:$W)&gt;=1,"A",IF(SUMIF('4結果表'!$Q:$Q,BX1,'4結果表'!$T:$T)&gt;=1,"B","D"))</f>
        <v>D</v>
      </c>
      <c r="BY2" s="12" t="str">
        <f>IF(SUMIF('4結果表'!$Q:$Q,BY1,'4結果表'!$W:$W)&gt;=1,"A",IF(SUMIF('4結果表'!$Q:$Q,BY1,'4結果表'!$T:$T)&gt;=1,"B","D"))</f>
        <v>D</v>
      </c>
      <c r="BZ2" s="12" t="str">
        <f>IF(SUMIF('4結果表'!$Q:$Q,BZ1,'4結果表'!$W:$W)&gt;=1,"A",IF(SUMIF('4結果表'!$Q:$Q,BZ1,'4結果表'!$T:$T)&gt;=1,"B","D"))</f>
        <v>D</v>
      </c>
      <c r="CA2" s="12" t="str">
        <f>IF(SUMIF('4結果表'!$Q:$Q,CA1,'4結果表'!$W:$W)&gt;=1,"A",IF(SUMIF('4結果表'!$Q:$Q,CA1,'4結果表'!$T:$T)&gt;=1,"B","D"))</f>
        <v>D</v>
      </c>
      <c r="CB2" s="12" t="str">
        <f>IF(SUMIF('4結果表'!$Q:$Q,CB1,'4結果表'!$W:$W)&gt;=1,"A",IF(SUMIF('4結果表'!$Q:$Q,CB1,'4結果表'!$T:$T)&gt;=1,"B","D"))</f>
        <v>D</v>
      </c>
      <c r="CC2" s="12" t="str">
        <f>IF(SUMIF('4結果表'!$Q:$Q,CC1,'4結果表'!$W:$W)&gt;=1,"A",IF(SUMIF('4結果表'!$Q:$Q,CC1,'4結果表'!$T:$T)&gt;=1,"B","D"))</f>
        <v>D</v>
      </c>
      <c r="CD2" s="12" t="str">
        <f>IF(SUMIF('4結果表'!$Q:$Q,CD1,'4結果表'!$W:$W)&gt;=1,"A",IF(SUMIF('4結果表'!$Q:$Q,CD1,'4結果表'!$T:$T)&gt;=1,"B","D"))</f>
        <v>D</v>
      </c>
      <c r="CE2" s="12" t="str">
        <f>IF(SUMIF('4結果表'!$Q:$Q,CE1,'4結果表'!$W:$W)&gt;=1,"A",IF(SUMIF('4結果表'!$Q:$Q,CE1,'4結果表'!$T:$T)&gt;=1,"B","D"))</f>
        <v>D</v>
      </c>
      <c r="CF2" s="12" t="str">
        <f>IF(SUMIF('4結果表'!$Q:$Q,CF1,'4結果表'!$W:$W)&gt;=1,"A",IF(SUMIF('4結果表'!$Q:$Q,CF1,'4結果表'!$T:$T)&gt;=1,"B","D"))</f>
        <v>D</v>
      </c>
      <c r="CG2" s="12" t="str">
        <f>IF(SUMIF('4結果表'!$Q:$Q,CG1,'4結果表'!$W:$W)&gt;=1,"A",IF(SUMIF('4結果表'!$Q:$Q,CG1,'4結果表'!$T:$T)&gt;=1,"B","D"))</f>
        <v>D</v>
      </c>
      <c r="CH2" s="12" t="str">
        <f>IF(SUMIF('4結果表'!$Q:$Q,CH1,'4結果表'!$W:$W)&gt;=1,"A",IF(SUMIF('4結果表'!$Q:$Q,CH1,'4結果表'!$T:$T)&gt;=1,"B","D"))</f>
        <v>D</v>
      </c>
      <c r="CI2" s="12" t="str">
        <f>IF(SUMIF('4結果表'!$Q:$Q,CI1,'4結果表'!$W:$W)&gt;=1,"A",IF(SUMIF('4結果表'!$Q:$Q,CI1,'4結果表'!$T:$T)&gt;=1,"B","D"))</f>
        <v>D</v>
      </c>
      <c r="CJ2" s="12" t="str">
        <f>IF(SUMIF('4結果表'!$Q:$Q,CJ1,'4結果表'!$W:$W)&gt;=1,"A",IF(SUMIF('4結果表'!$Q:$Q,CJ1,'4結果表'!$T:$T)&gt;=1,"B","D"))</f>
        <v>D</v>
      </c>
      <c r="CK2" s="12" t="str">
        <f>IF(SUMIF('4結果表'!$Q:$Q,CK1,'4結果表'!$W:$W)&gt;=1,"A",IF(SUMIF('4結果表'!$Q:$Q,CK1,'4結果表'!$T:$T)&gt;=1,"B","D"))</f>
        <v>D</v>
      </c>
      <c r="CL2" s="12" t="str">
        <f>IF(SUMIF('4結果表'!$Q:$Q,CL1,'4結果表'!$W:$W)&gt;=1,"A",IF(SUMIF('4結果表'!$Q:$Q,CL1,'4結果表'!$T:$T)&gt;=1,"B","D"))</f>
        <v>D</v>
      </c>
      <c r="CM2" s="12" t="str">
        <f>IF(SUMIF('4結果表'!$Q:$Q,CM1,'4結果表'!$W:$W)&gt;=1,"A",IF(SUMIF('4結果表'!$Q:$Q,CM1,'4結果表'!$T:$T)&gt;=1,"B","D"))</f>
        <v>D</v>
      </c>
      <c r="CN2" s="12" t="str">
        <f>IF(SUMIF('4結果表'!$Q:$Q,CN1,'4結果表'!$W:$W)&gt;=1,"A",IF(SUMIF('4結果表'!$Q:$Q,CN1,'4結果表'!$T:$T)&gt;=1,"B","D"))</f>
        <v>D</v>
      </c>
      <c r="CO2" s="12" t="str">
        <f>IF(SUMIF('4結果表'!$Q:$Q,CO1,'4結果表'!$W:$W)&gt;=1,"A",IF(SUMIF('4結果表'!$Q:$Q,CO1,'4結果表'!$T:$T)&gt;=1,"B","D"))</f>
        <v>D</v>
      </c>
      <c r="CP2" s="12" t="str">
        <f>IF(SUMIF('4結果表'!$Q:$Q,CP1,'4結果表'!$W:$W)&gt;=1,"A",IF(SUMIF('4結果表'!$Q:$Q,CP1,'4結果表'!$T:$T)&gt;=1,"B","D"))</f>
        <v>D</v>
      </c>
      <c r="CQ2" s="12" t="str">
        <f>IF(SUMIF('4結果表'!$Q:$Q,CQ1,'4結果表'!$W:$W)&gt;=1,"A",IF(SUMIF('4結果表'!$Q:$Q,CQ1,'4結果表'!$T:$T)&gt;=1,"B","D"))</f>
        <v>D</v>
      </c>
      <c r="CR2" s="12" t="str">
        <f>IF(SUMIF('4結果表'!$Q:$Q,CR1,'4結果表'!$W:$W)&gt;=1,"A",IF(SUMIF('4結果表'!$Q:$Q,CR1,'4結果表'!$T:$T)&gt;=1,"B","D"))</f>
        <v>D</v>
      </c>
      <c r="CS2" s="12" t="str">
        <f>IF(SUMIF('4結果表'!$Q:$Q,CS1,'4結果表'!$W:$W)&gt;=1,"A",IF(SUMIF('4結果表'!$Q:$Q,CS1,'4結果表'!$T:$T)&gt;=1,"B","D"))</f>
        <v>D</v>
      </c>
      <c r="CT2" s="12" t="str">
        <f>IF(SUMIF('4結果表'!$Q:$Q,CT1,'4結果表'!$W:$W)&gt;=1,"A",IF(SUMIF('4結果表'!$Q:$Q,CT1,'4結果表'!$T:$T)&gt;=1,"B","D"))</f>
        <v>D</v>
      </c>
      <c r="CU2" s="12" t="str">
        <f>IF(SUMIF('4結果表'!$Q:$Q,CU1,'4結果表'!$W:$W)&gt;=1,"A",IF(SUMIF('4結果表'!$Q:$Q,CU1,'4結果表'!$T:$T)&gt;=1,"B","D"))</f>
        <v>D</v>
      </c>
      <c r="CV2" s="12" t="str">
        <f>IF(SUMIF('4結果表'!$Q:$Q,CV1,'4結果表'!$W:$W)&gt;=1,"A",IF(SUMIF('4結果表'!$Q:$Q,CV1,'4結果表'!$T:$T)&gt;=1,"B","D"))</f>
        <v>D</v>
      </c>
      <c r="CW2" s="12" t="str">
        <f>IF(SUMIF('4結果表'!$Q:$Q,CW1,'4結果表'!$W:$W)&gt;=1,"A",IF(SUMIF('4結果表'!$Q:$Q,CW1,'4結果表'!$T:$T)&gt;=1,"B","D"))</f>
        <v>D</v>
      </c>
      <c r="CX2" s="12" t="str">
        <f>IF(SUMIF('4結果表'!$Q:$Q,CX1,'4結果表'!$W:$W)&gt;=1,"A",IF(SUMIF('4結果表'!$Q:$Q,CX1,'4結果表'!$T:$T)&gt;=1,"B","D"))</f>
        <v>D</v>
      </c>
      <c r="CY2" s="12" t="str">
        <f>IF(SUMIF('4結果表'!$Q:$Q,CY1,'4結果表'!$W:$W)&gt;=1,"A",IF(SUMIF('4結果表'!$Q:$Q,CY1,'4結果表'!$T:$T)&gt;=1,"B","D"))</f>
        <v>D</v>
      </c>
      <c r="CZ2" s="12" t="str">
        <f>IF(SUMIF('4結果表'!$Q:$Q,CZ1,'4結果表'!$W:$W)&gt;=1,"A",IF(SUMIF('4結果表'!$Q:$Q,CZ1,'4結果表'!$T:$T)&gt;=1,"B","D"))</f>
        <v>D</v>
      </c>
      <c r="DA2" s="12" t="str">
        <f>IF(SUMIF('4結果表'!$Q:$Q,DA1,'4結果表'!$W:$W)&gt;=1,"A",IF(SUMIF('4結果表'!$Q:$Q,DA1,'4結果表'!$T:$T)&gt;=1,"B","D"))</f>
        <v>D</v>
      </c>
      <c r="DB2" s="12" t="str">
        <f>IF(SUMIF('4結果表'!$Q:$Q,DB1,'4結果表'!$W:$W)&gt;=1,"A",IF(SUMIF('4結果表'!$Q:$Q,DB1,'4結果表'!$T:$T)&gt;=1,"B","D"))</f>
        <v>D</v>
      </c>
      <c r="DC2" s="12" t="str">
        <f>IF(SUMIF('4結果表'!$Q:$Q,DC1,'4結果表'!$W:$W)&gt;=1,"A",IF(SUMIF('4結果表'!$Q:$Q,DC1,'4結果表'!$T:$T)&gt;=1,"B","D"))</f>
        <v>D</v>
      </c>
      <c r="DD2" s="12" t="str">
        <f>IF(SUMIF('4結果表'!$Q:$Q,DD1,'4結果表'!$W:$W)&gt;=1,"A",IF(SUMIF('4結果表'!$Q:$Q,DD1,'4結果表'!$T:$T)&gt;=1,"B","D"))</f>
        <v>D</v>
      </c>
      <c r="DE2" s="12" t="str">
        <f>IF(SUMIF('4結果表'!$Q:$Q,DE1,'4結果表'!$W:$W)&gt;=1,"A",IF(SUMIF('4結果表'!$Q:$Q,DE1,'4結果表'!$T:$T)&gt;=1,"B","D"))</f>
        <v>D</v>
      </c>
      <c r="DF2" s="12" t="str">
        <f>IF(SUMIF('4結果表'!$Q:$Q,DF1,'4結果表'!$W:$W)&gt;=1,"A",IF(SUMIF('4結果表'!$Q:$Q,DF1,'4結果表'!$T:$T)&gt;=1,"B","D"))</f>
        <v>D</v>
      </c>
      <c r="DG2" s="12" t="str">
        <f>IF(SUMIF('4結果表'!$Q:$Q,DG1,'4結果表'!$W:$W)&gt;=1,"A",IF(SUMIF('4結果表'!$Q:$Q,DG1,'4結果表'!$T:$T)&gt;=1,"B","D"))</f>
        <v>D</v>
      </c>
      <c r="DH2" s="12" t="str">
        <f>IF(SUMIF('4結果表'!$Q:$Q,DH1,'4結果表'!$W:$W)&gt;=1,"A",IF(SUMIF('4結果表'!$Q:$Q,DH1,'4結果表'!$T:$T)&gt;=1,"B","D"))</f>
        <v>D</v>
      </c>
      <c r="DI2" s="12" t="str">
        <f>IF(SUMIF('4結果表'!$Q:$Q,DI1,'4結果表'!$W:$W)&gt;=1,"A",IF(SUMIF('4結果表'!$Q:$Q,DI1,'4結果表'!$T:$T)&gt;=1,"B","D"))</f>
        <v>D</v>
      </c>
      <c r="DJ2" s="12" t="str">
        <f>IF(SUMIF('4結果表'!$Q:$Q,DJ1,'4結果表'!$W:$W)&gt;=1,"A",IF(SUMIF('4結果表'!$Q:$Q,DJ1,'4結果表'!$T:$T)&gt;=1,"B","D"))</f>
        <v>D</v>
      </c>
      <c r="DK2" s="12" t="str">
        <f>IF(SUMIF('4結果表'!$Q:$Q,DK1,'4結果表'!$W:$W)&gt;=1,"A",IF(SUMIF('4結果表'!$Q:$Q,DK1,'4結果表'!$T:$T)&gt;=1,"B","D"))</f>
        <v>D</v>
      </c>
      <c r="DL2" s="12" t="str">
        <f>IF(SUMIF('4結果表'!$Q:$Q,DL1,'4結果表'!$W:$W)&gt;=1,"A",IF(SUMIF('4結果表'!$Q:$Q,DL1,'4結果表'!$T:$T)&gt;=1,"B","D"))</f>
        <v>D</v>
      </c>
      <c r="DM2" s="12" t="str">
        <f>IF(SUMIF('4結果表'!$Q:$Q,DM1,'4結果表'!$W:$W)&gt;=1,"A",IF(SUMIF('4結果表'!$Q:$Q,DM1,'4結果表'!$T:$T)&gt;=1,"B","D"))</f>
        <v>D</v>
      </c>
      <c r="DN2" s="12" t="str">
        <f>IF(SUMIF('4結果表'!$Q:$Q,DN1,'4結果表'!$W:$W)&gt;=1,"A",IF(SUMIF('4結果表'!$Q:$Q,DN1,'4結果表'!$T:$T)&gt;=1,"B","D"))</f>
        <v>D</v>
      </c>
      <c r="DO2" s="12" t="str">
        <f>IF(SUMIF('4結果表'!$Q:$Q,DO1,'4結果表'!$W:$W)&gt;=1,"A",IF(SUMIF('4結果表'!$Q:$Q,DO1,'4結果表'!$T:$T)&gt;=1,"B","D"))</f>
        <v>D</v>
      </c>
      <c r="DP2" s="12" t="str">
        <f>IF(SUMIF('4結果表'!$Q:$Q,DP1,'4結果表'!$W:$W)&gt;=1,"A",IF(SUMIF('4結果表'!$Q:$Q,DP1,'4結果表'!$T:$T)&gt;=1,"B","D"))</f>
        <v>D</v>
      </c>
      <c r="DQ2" s="12" t="str">
        <f>IF(SUMIF('4結果表'!$Q:$Q,DQ1,'4結果表'!$W:$W)&gt;=1,"A",IF(SUMIF('4結果表'!$Q:$Q,DQ1,'4結果表'!$T:$T)&gt;=1,"B","D"))</f>
        <v>D</v>
      </c>
      <c r="DR2" s="12" t="str">
        <f>IF(SUMIF('4結果表'!$Q:$Q,DR1,'4結果表'!$W:$W)&gt;=1,"A",IF(SUMIF('4結果表'!$Q:$Q,DR1,'4結果表'!$T:$T)&gt;=1,"B","D"))</f>
        <v>D</v>
      </c>
      <c r="DS2" s="12" t="str">
        <f>IF(SUMIF('4結果表'!$Q:$Q,DS1,'4結果表'!$W:$W)&gt;=1,"A",IF(SUMIF('4結果表'!$Q:$Q,DS1,'4結果表'!$T:$T)&gt;=1,"B","D"))</f>
        <v>D</v>
      </c>
      <c r="DT2" s="12" t="str">
        <f>IF(SUMIF('4結果表'!$Q:$Q,DT1,'4結果表'!$W:$W)&gt;=1,"A",IF(SUMIF('4結果表'!$Q:$Q,DT1,'4結果表'!$T:$T)&gt;=1,"B","D"))</f>
        <v>D</v>
      </c>
      <c r="DU2" s="12" t="str">
        <f>IF(SUMIF('4結果表'!$Q:$Q,DU1,'4結果表'!$W:$W)&gt;=1,"A",IF(SUMIF('4結果表'!$Q:$Q,DU1,'4結果表'!$T:$T)&gt;=1,"B","D"))</f>
        <v>D</v>
      </c>
      <c r="DV2" s="12" t="str">
        <f>IF(SUMIF('4結果表'!$Q:$Q,DV1,'4結果表'!$W:$W)&gt;=1,"A",IF(SUMIF('4結果表'!$Q:$Q,DV1,'4結果表'!$T:$T)&gt;=1,"B","D"))</f>
        <v>D</v>
      </c>
      <c r="DW2" s="12" t="str">
        <f>IF(SUMIF('4結果表'!$Q:$Q,DW1,'4結果表'!$W:$W)&gt;=1,"A",IF(SUMIF('4結果表'!$Q:$Q,DW1,'4結果表'!$T:$T)&gt;=1,"B","D"))</f>
        <v>D</v>
      </c>
      <c r="DX2" s="12" t="str">
        <f>IF(SUMIF('4結果表'!$Q:$Q,DX1,'4結果表'!$W:$W)&gt;=1,"A",IF(SUMIF('4結果表'!$Q:$Q,DX1,'4結果表'!$T:$T)&gt;=1,"B","D"))</f>
        <v>D</v>
      </c>
      <c r="DY2" s="12" t="str">
        <f>IF(SUMIF('4結果表'!$Q:$Q,DY1,'4結果表'!$W:$W)&gt;=1,"A",IF(SUMIF('4結果表'!$Q:$Q,DY1,'4結果表'!$T:$T)&gt;=1,"B","D"))</f>
        <v>D</v>
      </c>
      <c r="DZ2" s="12" t="str">
        <f>IF(SUMIF('4結果表'!$Q:$Q,DZ1,'4結果表'!$W:$W)&gt;=1,"A",IF(SUMIF('4結果表'!$Q:$Q,DZ1,'4結果表'!$T:$T)&gt;=1,"B","D"))</f>
        <v>D</v>
      </c>
      <c r="EA2" s="12" t="str">
        <f>IF(SUMIF('4結果表'!$Q:$Q,EA1,'4結果表'!$W:$W)&gt;=1,"A",IF(SUMIF('4結果表'!$Q:$Q,EA1,'4結果表'!$T:$T)&gt;=1,"B","D"))</f>
        <v>D</v>
      </c>
      <c r="EB2" s="12" t="str">
        <f>IF(SUMIF('4結果表'!$Q:$Q,EB1,'4結果表'!$W:$W)&gt;=1,"A",IF(SUMIF('4結果表'!$Q:$Q,EB1,'4結果表'!$T:$T)&gt;=1,"B","D"))</f>
        <v>D</v>
      </c>
      <c r="EC2" s="12" t="str">
        <f>IF(SUMIF('4結果表'!$Q:$Q,EC1,'4結果表'!$W:$W)&gt;=1,"A",IF(SUMIF('4結果表'!$Q:$Q,EC1,'4結果表'!$T:$T)&gt;=1,"B","D"))</f>
        <v>D</v>
      </c>
      <c r="ED2" s="12" t="str">
        <f>IF(SUMIF('4結果表'!$Q:$Q,ED1,'4結果表'!$W:$W)&gt;=1,"A",IF(SUMIF('4結果表'!$Q:$Q,ED1,'4結果表'!$T:$T)&gt;=1,"B","D"))</f>
        <v>D</v>
      </c>
      <c r="EE2" s="12" t="str">
        <f>IF(SUMIF('4結果表'!$Q:$Q,EE1,'4結果表'!$W:$W)&gt;=1,"A",IF(SUMIF('4結果表'!$Q:$Q,EE1,'4結果表'!$T:$T)&gt;=1,"B","D"))</f>
        <v>D</v>
      </c>
      <c r="EF2" s="12" t="str">
        <f>IF(SUMIF('4結果表'!$Q:$Q,EF1,'4結果表'!$W:$W)&gt;=1,"A",IF(SUMIF('4結果表'!$Q:$Q,EF1,'4結果表'!$T:$T)&gt;=1,"B","D"))</f>
        <v>D</v>
      </c>
      <c r="EG2" s="12" t="str">
        <f>IF(SUMIF('4結果表'!$Q:$Q,EG1,'4結果表'!$W:$W)&gt;=1,"A",IF(SUMIF('4結果表'!$Q:$Q,EG1,'4結果表'!$T:$T)&gt;=1,"B","D"))</f>
        <v>D</v>
      </c>
      <c r="EH2" s="12" t="str">
        <f>IF(SUMIF('4結果表'!$Q:$Q,EH1,'4結果表'!$W:$W)&gt;=1,"A",IF(SUMIF('4結果表'!$Q:$Q,EH1,'4結果表'!$T:$T)&gt;=1,"B","D"))</f>
        <v>D</v>
      </c>
    </row>
  </sheetData>
  <phoneticPr fontId="3"/>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M15"/>
  <sheetViews>
    <sheetView zoomScale="85" zoomScaleNormal="85" workbookViewId="0">
      <selection activeCell="H33" sqref="H33"/>
    </sheetView>
  </sheetViews>
  <sheetFormatPr defaultColWidth="8.90625" defaultRowHeight="39" customHeight="1"/>
  <cols>
    <col min="1" max="1" width="4.1796875" style="12" customWidth="1"/>
    <col min="2" max="4" width="3.6328125" style="12" customWidth="1"/>
    <col min="5" max="5" width="32.6328125" style="12" customWidth="1"/>
    <col min="6" max="9" width="6.1796875" style="12" customWidth="1"/>
    <col min="10" max="10" width="12.36328125" style="12" customWidth="1"/>
    <col min="11" max="12" width="40.453125" style="12" customWidth="1"/>
    <col min="13" max="13" width="16.1796875" style="12" customWidth="1"/>
    <col min="14" max="16384" width="8.90625" style="12"/>
  </cols>
  <sheetData>
    <row r="1" spans="2:13" ht="26.5" customHeight="1">
      <c r="B1" s="298" t="s">
        <v>1013</v>
      </c>
      <c r="C1" s="298" t="s">
        <v>1021</v>
      </c>
      <c r="D1" s="291"/>
      <c r="M1" s="354" t="s">
        <v>1003</v>
      </c>
    </row>
    <row r="2" spans="2:13" ht="15" customHeight="1">
      <c r="B2" s="1532" t="s">
        <v>1016</v>
      </c>
      <c r="C2" s="1533"/>
      <c r="D2" s="1533"/>
      <c r="E2" s="1534"/>
      <c r="F2" s="1529" t="s">
        <v>85</v>
      </c>
      <c r="G2" s="1530"/>
      <c r="H2" s="1530"/>
      <c r="I2" s="1530"/>
      <c r="J2" s="1531" t="s">
        <v>86</v>
      </c>
      <c r="K2" s="1528" t="s">
        <v>379</v>
      </c>
      <c r="L2" s="1528" t="s">
        <v>380</v>
      </c>
      <c r="M2" s="1528" t="s">
        <v>362</v>
      </c>
    </row>
    <row r="3" spans="2:13" ht="15" customHeight="1">
      <c r="B3" s="1535"/>
      <c r="C3" s="1536"/>
      <c r="D3" s="1536"/>
      <c r="E3" s="1537"/>
      <c r="F3" s="1531" t="s">
        <v>995</v>
      </c>
      <c r="G3" s="1529" t="s">
        <v>752</v>
      </c>
      <c r="H3" s="290"/>
      <c r="I3" s="1529" t="s">
        <v>360</v>
      </c>
      <c r="J3" s="1531"/>
      <c r="K3" s="1528"/>
      <c r="L3" s="1528"/>
      <c r="M3" s="1528"/>
    </row>
    <row r="4" spans="2:13" ht="26" customHeight="1">
      <c r="B4" s="1538"/>
      <c r="C4" s="1539"/>
      <c r="D4" s="1539"/>
      <c r="E4" s="1540"/>
      <c r="F4" s="1531"/>
      <c r="G4" s="1531"/>
      <c r="H4" s="491" t="s">
        <v>996</v>
      </c>
      <c r="I4" s="1529"/>
      <c r="J4" s="1531"/>
      <c r="K4" s="1528"/>
      <c r="L4" s="1528"/>
      <c r="M4" s="1528"/>
    </row>
    <row r="5" spans="2:13" ht="39.65" customHeight="1">
      <c r="B5" s="493" t="s">
        <v>1004</v>
      </c>
      <c r="C5" s="1544" t="s">
        <v>1017</v>
      </c>
      <c r="D5" s="1544"/>
      <c r="E5" s="1544"/>
      <c r="F5" s="498"/>
      <c r="G5" s="498" t="s">
        <v>997</v>
      </c>
      <c r="H5" s="499"/>
      <c r="I5" s="500"/>
      <c r="J5" s="511"/>
      <c r="K5" s="512" t="s">
        <v>1011</v>
      </c>
      <c r="L5" s="512" t="s">
        <v>1524</v>
      </c>
      <c r="M5" s="511" t="s">
        <v>685</v>
      </c>
    </row>
    <row r="6" spans="2:13" ht="39.65" customHeight="1">
      <c r="B6" s="492" t="s">
        <v>1005</v>
      </c>
      <c r="C6" s="1527" t="s">
        <v>1406</v>
      </c>
      <c r="D6" s="1527"/>
      <c r="E6" s="1527"/>
      <c r="F6" s="289"/>
      <c r="G6" s="289" t="s">
        <v>997</v>
      </c>
      <c r="H6" s="501"/>
      <c r="I6" s="502"/>
      <c r="J6" s="513"/>
      <c r="K6" s="288" t="s">
        <v>1018</v>
      </c>
      <c r="L6" s="288" t="s">
        <v>1411</v>
      </c>
      <c r="M6" s="513" t="s">
        <v>685</v>
      </c>
    </row>
    <row r="7" spans="2:13" ht="19.25" customHeight="1">
      <c r="B7" s="1525" t="s">
        <v>1006</v>
      </c>
      <c r="C7" s="1541" t="s">
        <v>1407</v>
      </c>
      <c r="D7" s="1542"/>
      <c r="E7" s="1543"/>
      <c r="F7" s="503"/>
      <c r="G7" s="504"/>
      <c r="H7" s="504"/>
      <c r="I7" s="504"/>
      <c r="J7" s="514"/>
      <c r="K7" s="515"/>
      <c r="L7" s="516"/>
      <c r="M7" s="517"/>
    </row>
    <row r="8" spans="2:13" ht="39.65" customHeight="1">
      <c r="B8" s="1525"/>
      <c r="C8" s="293"/>
      <c r="D8" s="494">
        <v>1</v>
      </c>
      <c r="E8" s="495" t="s">
        <v>1280</v>
      </c>
      <c r="F8" s="505" t="s">
        <v>997</v>
      </c>
      <c r="G8" s="505"/>
      <c r="H8" s="506"/>
      <c r="I8" s="507"/>
      <c r="J8" s="518"/>
      <c r="K8" s="519" t="s">
        <v>999</v>
      </c>
      <c r="L8" s="519" t="s">
        <v>999</v>
      </c>
      <c r="M8" s="513" t="s">
        <v>999</v>
      </c>
    </row>
    <row r="9" spans="2:13" ht="39.65" customHeight="1">
      <c r="B9" s="1525"/>
      <c r="C9" s="293"/>
      <c r="D9" s="494">
        <v>2</v>
      </c>
      <c r="E9" s="495" t="s">
        <v>1281</v>
      </c>
      <c r="F9" s="505" t="s">
        <v>997</v>
      </c>
      <c r="G9" s="505"/>
      <c r="H9" s="506"/>
      <c r="I9" s="507" t="s">
        <v>997</v>
      </c>
      <c r="J9" s="518"/>
      <c r="K9" s="519" t="s">
        <v>1000</v>
      </c>
      <c r="L9" s="519" t="s">
        <v>1408</v>
      </c>
      <c r="M9" s="518" t="s">
        <v>1001</v>
      </c>
    </row>
    <row r="10" spans="2:13" ht="39.65" customHeight="1">
      <c r="B10" s="1526"/>
      <c r="C10" s="293"/>
      <c r="D10" s="496">
        <v>3</v>
      </c>
      <c r="E10" s="497" t="s">
        <v>1282</v>
      </c>
      <c r="F10" s="508"/>
      <c r="G10" s="508" t="s">
        <v>997</v>
      </c>
      <c r="H10" s="509"/>
      <c r="I10" s="510"/>
      <c r="J10" s="520" t="s">
        <v>1523</v>
      </c>
      <c r="K10" s="521" t="s">
        <v>1002</v>
      </c>
      <c r="L10" s="519" t="s">
        <v>1410</v>
      </c>
      <c r="M10" s="522" t="s">
        <v>685</v>
      </c>
    </row>
    <row r="11" spans="2:13" ht="39.65" customHeight="1">
      <c r="B11" s="492" t="s">
        <v>1007</v>
      </c>
      <c r="C11" s="1527" t="s">
        <v>1165</v>
      </c>
      <c r="D11" s="1527"/>
      <c r="E11" s="1527"/>
      <c r="F11" s="505" t="s">
        <v>997</v>
      </c>
      <c r="G11" s="505"/>
      <c r="H11" s="506"/>
      <c r="I11" s="507" t="s">
        <v>997</v>
      </c>
      <c r="J11" s="523"/>
      <c r="K11" s="519" t="s">
        <v>998</v>
      </c>
      <c r="L11" s="519" t="s">
        <v>1409</v>
      </c>
      <c r="M11" s="518" t="s">
        <v>439</v>
      </c>
    </row>
    <row r="12" spans="2:13" ht="39.65" customHeight="1">
      <c r="B12" s="623" t="s">
        <v>1404</v>
      </c>
      <c r="C12" s="1522" t="s">
        <v>1405</v>
      </c>
      <c r="D12" s="1523"/>
      <c r="E12" s="1524"/>
      <c r="F12" s="505" t="s">
        <v>997</v>
      </c>
      <c r="G12" s="505"/>
      <c r="H12" s="506"/>
      <c r="I12" s="507"/>
      <c r="J12" s="518"/>
      <c r="K12" s="519" t="s">
        <v>999</v>
      </c>
      <c r="L12" s="519" t="s">
        <v>999</v>
      </c>
      <c r="M12" s="513" t="s">
        <v>999</v>
      </c>
    </row>
    <row r="13" spans="2:13" s="8" customFormat="1" ht="101" customHeight="1">
      <c r="B13" s="303"/>
      <c r="C13" s="304"/>
      <c r="D13" s="305"/>
      <c r="E13" s="306"/>
      <c r="F13" s="490"/>
      <c r="G13" s="490"/>
      <c r="H13" s="490"/>
      <c r="I13" s="490"/>
      <c r="J13" s="307"/>
      <c r="K13" s="308"/>
      <c r="L13" s="308"/>
      <c r="M13" s="490"/>
    </row>
    <row r="14" spans="2:13" s="267" customFormat="1" ht="18.649999999999999" customHeight="1">
      <c r="B14" s="292"/>
      <c r="F14" s="292"/>
      <c r="G14" s="292"/>
      <c r="H14" s="292"/>
      <c r="I14" s="292"/>
      <c r="J14" s="309" t="s">
        <v>1010</v>
      </c>
      <c r="K14" s="310" t="s">
        <v>1008</v>
      </c>
    </row>
    <row r="15" spans="2:13" s="267" customFormat="1" ht="18.649999999999999" customHeight="1">
      <c r="B15" s="292"/>
      <c r="F15" s="292"/>
      <c r="G15" s="292"/>
      <c r="H15" s="292"/>
      <c r="I15" s="292"/>
      <c r="J15" s="309" t="s">
        <v>1009</v>
      </c>
      <c r="K15" s="310" t="s">
        <v>1019</v>
      </c>
    </row>
  </sheetData>
  <mergeCells count="15">
    <mergeCell ref="C12:E12"/>
    <mergeCell ref="B7:B10"/>
    <mergeCell ref="C11:E11"/>
    <mergeCell ref="M2:M4"/>
    <mergeCell ref="F2:I2"/>
    <mergeCell ref="J2:J4"/>
    <mergeCell ref="F3:F4"/>
    <mergeCell ref="G3:G4"/>
    <mergeCell ref="I3:I4"/>
    <mergeCell ref="K2:K4"/>
    <mergeCell ref="B2:E4"/>
    <mergeCell ref="C6:E6"/>
    <mergeCell ref="L2:L4"/>
    <mergeCell ref="C7:E7"/>
    <mergeCell ref="C5:E5"/>
  </mergeCells>
  <phoneticPr fontId="3"/>
  <conditionalFormatting sqref="G2:G4 G6:G7">
    <cfRule type="expression" dxfId="0" priority="1">
      <formula>AND($H2="○",$G2="")</formula>
    </cfRule>
  </conditionalFormatting>
  <dataValidations count="2">
    <dataValidation allowBlank="1" showInputMessage="1" sqref="K2:M2"/>
    <dataValidation type="list" allowBlank="1" showInputMessage="1" sqref="J6:J7 J2:J4">
      <formula1>#REF!</formula1>
    </dataValidation>
  </dataValidations>
  <hyperlinks>
    <hyperlink ref="M1" location="D外壁" display="⇒　調査結果表にもどる"/>
  </hyperlink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E2"/>
  <sheetViews>
    <sheetView workbookViewId="0">
      <selection activeCell="B46" sqref="B46"/>
    </sheetView>
  </sheetViews>
  <sheetFormatPr defaultRowHeight="13"/>
  <cols>
    <col min="1" max="1" width="10.453125" bestFit="1" customWidth="1"/>
    <col min="2" max="2" width="11.6328125" bestFit="1" customWidth="1"/>
  </cols>
  <sheetData>
    <row r="1" spans="1:5">
      <c r="A1" s="862" t="s">
        <v>508</v>
      </c>
      <c r="B1" t="s">
        <v>1662</v>
      </c>
      <c r="C1" t="s">
        <v>1663</v>
      </c>
      <c r="D1" t="s">
        <v>1664</v>
      </c>
      <c r="E1" t="s">
        <v>1665</v>
      </c>
    </row>
    <row r="2" spans="1:5">
      <c r="A2" s="863" t="str">
        <f>B1コード1&amp;"-"&amp;B1コード2&amp;"-"&amp;B1コード3&amp;"-"&amp;B1コード4</f>
        <v>---</v>
      </c>
      <c r="B2">
        <f>B11所有者氏名</f>
        <v>0</v>
      </c>
      <c r="C2">
        <f>B11所有者郵便番号</f>
        <v>0</v>
      </c>
      <c r="D2">
        <f>B11所有者住所</f>
        <v>0</v>
      </c>
      <c r="E2">
        <f>B11所有者電話番号</f>
        <v>0</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H25"/>
  <sheetViews>
    <sheetView showGridLines="0" tabSelected="1" zoomScale="110" zoomScaleNormal="110" workbookViewId="0">
      <selection activeCell="B1" sqref="B1"/>
    </sheetView>
  </sheetViews>
  <sheetFormatPr defaultColWidth="8.90625" defaultRowHeight="17" customHeight="1"/>
  <cols>
    <col min="1" max="1" width="3.81640625" style="752" customWidth="1"/>
    <col min="2" max="2" width="3" style="753" customWidth="1"/>
    <col min="3" max="3" width="3" style="752" customWidth="1"/>
    <col min="4" max="4" width="10.90625" style="752" customWidth="1"/>
    <col min="5" max="5" width="14" style="752" customWidth="1"/>
    <col min="6" max="6" width="9.08984375" style="752" customWidth="1"/>
    <col min="7" max="7" width="9" style="752" customWidth="1"/>
    <col min="8" max="8" width="52.453125" style="752" customWidth="1"/>
    <col min="9" max="16384" width="8.90625" style="752"/>
  </cols>
  <sheetData>
    <row r="2" spans="1:8" ht="17" customHeight="1">
      <c r="B2" s="766" t="s">
        <v>1589</v>
      </c>
      <c r="C2" s="767"/>
      <c r="D2" s="768"/>
      <c r="E2" s="768"/>
      <c r="F2" s="768"/>
      <c r="G2" s="768"/>
      <c r="H2" s="768"/>
    </row>
    <row r="3" spans="1:8" ht="8.5" customHeight="1">
      <c r="B3" s="755"/>
      <c r="C3" s="756"/>
      <c r="D3" s="754"/>
      <c r="E3" s="754"/>
      <c r="F3" s="754"/>
      <c r="G3" s="754"/>
      <c r="H3" s="754"/>
    </row>
    <row r="4" spans="1:8" ht="17" customHeight="1">
      <c r="B4" s="757" t="s">
        <v>357</v>
      </c>
      <c r="C4" s="761" t="s">
        <v>1582</v>
      </c>
      <c r="D4" s="754"/>
      <c r="E4" s="754"/>
      <c r="F4" s="754"/>
      <c r="G4" s="754"/>
      <c r="H4" s="754"/>
    </row>
    <row r="5" spans="1:8" ht="9" customHeight="1">
      <c r="B5" s="757"/>
      <c r="C5" s="761"/>
      <c r="D5" s="754"/>
      <c r="E5" s="754"/>
      <c r="F5" s="754"/>
      <c r="G5" s="754"/>
      <c r="H5" s="754"/>
    </row>
    <row r="6" spans="1:8" ht="17" customHeight="1">
      <c r="A6" s="753"/>
      <c r="B6" s="758" t="s">
        <v>359</v>
      </c>
      <c r="C6" s="754" t="s">
        <v>1591</v>
      </c>
      <c r="D6" s="754"/>
      <c r="E6" s="754"/>
      <c r="F6" s="754"/>
      <c r="G6" s="754"/>
      <c r="H6" s="754"/>
    </row>
    <row r="7" spans="1:8" ht="17" customHeight="1">
      <c r="A7" s="753"/>
      <c r="B7" s="758"/>
      <c r="C7" s="754" t="s">
        <v>1577</v>
      </c>
      <c r="D7" s="754"/>
      <c r="E7" s="763" t="str">
        <f>SUBSTITUTE(SUBSTITUTE('1表紙'!A3,"R","令和"),"-","年")&amp;"月"</f>
        <v>令和7年08月</v>
      </c>
      <c r="F7" s="754" t="s">
        <v>1578</v>
      </c>
      <c r="G7" s="754"/>
      <c r="H7" s="754"/>
    </row>
    <row r="8" spans="1:8" ht="17" customHeight="1">
      <c r="A8" s="753"/>
      <c r="B8" s="758"/>
      <c r="C8" s="759" t="s">
        <v>1579</v>
      </c>
      <c r="D8" s="754"/>
      <c r="E8" s="754"/>
      <c r="F8" s="754"/>
      <c r="G8" s="754"/>
      <c r="H8" s="754"/>
    </row>
    <row r="9" spans="1:8" ht="9" customHeight="1">
      <c r="A9" s="753"/>
      <c r="B9" s="758"/>
      <c r="C9" s="759"/>
      <c r="D9" s="754"/>
      <c r="E9" s="754"/>
      <c r="F9" s="754"/>
      <c r="G9" s="754"/>
      <c r="H9" s="754"/>
    </row>
    <row r="10" spans="1:8" ht="17" customHeight="1">
      <c r="A10" s="753"/>
      <c r="B10" s="758" t="s">
        <v>372</v>
      </c>
      <c r="C10" s="754" t="s">
        <v>1588</v>
      </c>
      <c r="D10" s="754"/>
      <c r="E10" s="754"/>
      <c r="F10" s="754"/>
      <c r="G10" s="764" t="s">
        <v>1583</v>
      </c>
      <c r="H10" s="754" t="s">
        <v>1584</v>
      </c>
    </row>
    <row r="11" spans="1:8" ht="17" customHeight="1">
      <c r="A11" s="753"/>
      <c r="B11" s="758"/>
      <c r="C11" s="754" t="s">
        <v>1580</v>
      </c>
      <c r="D11" s="754"/>
      <c r="E11" s="754"/>
      <c r="F11" s="754"/>
      <c r="G11" s="754"/>
      <c r="H11" s="754"/>
    </row>
    <row r="12" spans="1:8" ht="17" customHeight="1">
      <c r="A12" s="753"/>
      <c r="B12" s="758"/>
      <c r="C12" s="759" t="s">
        <v>1680</v>
      </c>
      <c r="D12" s="754"/>
      <c r="E12" s="754"/>
      <c r="F12" s="754"/>
      <c r="G12" s="754"/>
      <c r="H12" s="754"/>
    </row>
    <row r="13" spans="1:8" ht="17" customHeight="1">
      <c r="A13" s="753"/>
      <c r="B13" s="758"/>
      <c r="C13" s="760" t="s">
        <v>1666</v>
      </c>
      <c r="D13" s="754"/>
      <c r="E13" s="754"/>
      <c r="F13" s="754"/>
      <c r="G13" s="754"/>
      <c r="H13" s="754"/>
    </row>
    <row r="14" spans="1:8" ht="17" customHeight="1">
      <c r="A14" s="753"/>
      <c r="B14" s="758"/>
      <c r="C14" s="760" t="s">
        <v>1599</v>
      </c>
      <c r="D14" s="754"/>
      <c r="E14" s="754"/>
      <c r="F14" s="754"/>
      <c r="G14" s="754"/>
      <c r="H14" s="754"/>
    </row>
    <row r="15" spans="1:8" ht="17" customHeight="1">
      <c r="B15" s="757"/>
      <c r="C15" s="775" t="s">
        <v>1590</v>
      </c>
      <c r="D15" s="776"/>
      <c r="E15" s="754"/>
      <c r="F15" s="754"/>
      <c r="G15" s="754"/>
      <c r="H15" s="754"/>
    </row>
    <row r="16" spans="1:8" ht="9" customHeight="1">
      <c r="B16" s="757"/>
      <c r="C16" s="761"/>
      <c r="D16" s="754"/>
      <c r="E16" s="754"/>
      <c r="F16" s="754"/>
      <c r="G16" s="754"/>
      <c r="H16" s="754"/>
    </row>
    <row r="17" spans="1:8" ht="17" customHeight="1">
      <c r="A17" s="753"/>
      <c r="B17" s="754" t="s">
        <v>373</v>
      </c>
      <c r="C17" s="754" t="s">
        <v>1581</v>
      </c>
      <c r="D17" s="754"/>
      <c r="E17" s="754"/>
      <c r="F17" s="754"/>
      <c r="G17" s="754"/>
      <c r="H17" s="754"/>
    </row>
    <row r="18" spans="1:8" ht="17" customHeight="1">
      <c r="A18" s="753"/>
      <c r="B18" s="758"/>
      <c r="C18" s="762" t="s">
        <v>1602</v>
      </c>
      <c r="D18" s="754"/>
      <c r="E18" s="754"/>
      <c r="F18" s="754"/>
      <c r="G18" s="754"/>
      <c r="H18" s="754"/>
    </row>
    <row r="19" spans="1:8" ht="17" customHeight="1">
      <c r="A19" s="753"/>
      <c r="B19" s="758"/>
      <c r="C19" s="754" t="s">
        <v>1616</v>
      </c>
      <c r="D19" s="754"/>
      <c r="E19" s="754"/>
      <c r="F19" s="754"/>
      <c r="G19" s="754"/>
      <c r="H19" s="754"/>
    </row>
    <row r="20" spans="1:8" ht="9" customHeight="1">
      <c r="A20" s="753"/>
      <c r="B20" s="758"/>
      <c r="C20" s="754"/>
      <c r="D20" s="754"/>
      <c r="E20" s="754"/>
      <c r="F20" s="754"/>
      <c r="G20" s="754"/>
      <c r="H20" s="754"/>
    </row>
    <row r="21" spans="1:8" ht="17" customHeight="1">
      <c r="B21" s="758" t="s">
        <v>1423</v>
      </c>
      <c r="C21" s="966" t="s">
        <v>1586</v>
      </c>
      <c r="D21" s="966"/>
      <c r="E21" s="754" t="s">
        <v>1585</v>
      </c>
      <c r="F21" s="764" t="s">
        <v>1583</v>
      </c>
      <c r="G21" s="754" t="s">
        <v>1587</v>
      </c>
      <c r="H21" s="754"/>
    </row>
    <row r="22" spans="1:8" ht="7.25" customHeight="1">
      <c r="B22" s="758"/>
      <c r="C22" s="765"/>
      <c r="D22" s="765"/>
      <c r="E22" s="754"/>
      <c r="F22" s="765"/>
      <c r="G22" s="754"/>
      <c r="H22" s="754"/>
    </row>
    <row r="23" spans="1:8" ht="17" customHeight="1">
      <c r="B23" s="758" t="s">
        <v>1600</v>
      </c>
      <c r="C23" s="774" t="s">
        <v>1601</v>
      </c>
      <c r="D23" s="765"/>
      <c r="E23" s="754"/>
      <c r="F23" s="765"/>
      <c r="G23" s="754"/>
      <c r="H23" s="754"/>
    </row>
    <row r="24" spans="1:8" ht="17" customHeight="1">
      <c r="A24" s="753"/>
      <c r="B24" s="758"/>
      <c r="C24" s="759" t="s">
        <v>1680</v>
      </c>
      <c r="D24" s="754"/>
      <c r="E24" s="754"/>
      <c r="F24" s="754"/>
      <c r="G24" s="880" t="s">
        <v>1681</v>
      </c>
      <c r="H24" s="754"/>
    </row>
    <row r="25" spans="1:8" ht="9" customHeight="1">
      <c r="B25" s="758"/>
      <c r="C25" s="754"/>
      <c r="D25" s="754"/>
      <c r="E25" s="754"/>
      <c r="F25" s="754"/>
      <c r="G25" s="754"/>
      <c r="H25" s="754"/>
    </row>
  </sheetData>
  <sheetProtection sheet="1" objects="1" scenarios="1"/>
  <mergeCells count="1">
    <mergeCell ref="C21:D21"/>
  </mergeCells>
  <phoneticPr fontId="3"/>
  <hyperlinks>
    <hyperlink ref="C12" r:id="rId1"/>
    <hyperlink ref="C8" r:id="rId2" location="yoshiki"/>
    <hyperlink ref="G10" location="説明!A1" display="「説明」"/>
    <hyperlink ref="C21:D21" location="記入要領!A1" display="「記入要領」"/>
    <hyperlink ref="F21" location="説明!A1" display="「説明」"/>
    <hyperlink ref="C24" r:id="rId3"/>
  </hyperlinks>
  <pageMargins left="0.70866141732283472" right="0.70866141732283472" top="0.74803149606299213" bottom="0.74803149606299213" header="0.31496062992125984" footer="0.31496062992125984"/>
  <pageSetup paperSize="8"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C52"/>
  <sheetViews>
    <sheetView showGridLines="0" zoomScale="80" zoomScaleNormal="80" workbookViewId="0">
      <selection activeCell="C31" sqref="C31:E31"/>
    </sheetView>
  </sheetViews>
  <sheetFormatPr defaultColWidth="8.90625" defaultRowHeight="18" customHeight="1"/>
  <cols>
    <col min="1" max="1" width="3.81640625" style="635" customWidth="1"/>
    <col min="2" max="2" width="3" style="636" customWidth="1"/>
    <col min="3" max="3" width="3" style="635" customWidth="1"/>
    <col min="4" max="4" width="10.90625" style="635" customWidth="1"/>
    <col min="5" max="5" width="3.1796875" style="635" customWidth="1"/>
    <col min="6" max="6" width="16.36328125" style="635" customWidth="1"/>
    <col min="7" max="7" width="2.90625" style="635" customWidth="1"/>
    <col min="8" max="8" width="29.36328125" style="635" customWidth="1"/>
    <col min="9" max="9" width="14.453125" style="635" customWidth="1"/>
    <col min="10" max="10" width="4" style="635" customWidth="1"/>
    <col min="11" max="11" width="3.81640625" style="636" customWidth="1"/>
    <col min="12" max="15" width="4" style="635" customWidth="1"/>
    <col min="16" max="16" width="14.453125" style="635" customWidth="1"/>
    <col min="17" max="17" width="3.36328125" style="635" customWidth="1"/>
    <col min="18" max="18" width="8.90625" style="635"/>
    <col min="19" max="19" width="29.6328125" style="635" customWidth="1"/>
    <col min="20" max="20" width="3.453125" style="635" customWidth="1"/>
    <col min="21" max="21" width="3.81640625" style="635" customWidth="1"/>
    <col min="22" max="23" width="3.36328125" style="635" customWidth="1"/>
    <col min="24" max="24" width="3.453125" style="635" customWidth="1"/>
    <col min="25" max="25" width="25.453125" style="635" customWidth="1"/>
    <col min="26" max="26" width="12.453125" style="635" customWidth="1"/>
    <col min="27" max="27" width="10.81640625" style="635" customWidth="1"/>
    <col min="28" max="28" width="8.90625" style="635"/>
    <col min="29" max="29" width="3.6328125" style="635" customWidth="1"/>
    <col min="30" max="30" width="3.81640625" style="635" customWidth="1"/>
    <col min="31" max="16384" width="8.90625" style="635"/>
  </cols>
  <sheetData>
    <row r="2" spans="1:29" ht="18" customHeight="1">
      <c r="B2" s="650" t="s">
        <v>1413</v>
      </c>
      <c r="C2" s="651"/>
      <c r="D2" s="652"/>
      <c r="E2" s="652"/>
      <c r="F2" s="648"/>
      <c r="G2" s="648"/>
      <c r="H2" s="648"/>
      <c r="I2" s="648"/>
      <c r="J2" s="648"/>
      <c r="L2" s="650" t="s">
        <v>1414</v>
      </c>
      <c r="M2" s="651"/>
      <c r="N2" s="652"/>
      <c r="O2" s="652"/>
      <c r="P2" s="648"/>
      <c r="Q2" s="648"/>
      <c r="R2" s="648"/>
      <c r="S2" s="648"/>
      <c r="T2" s="648"/>
      <c r="V2" s="650" t="s">
        <v>1439</v>
      </c>
      <c r="W2" s="662"/>
      <c r="X2" s="662"/>
      <c r="Y2" s="662"/>
      <c r="Z2" s="662"/>
      <c r="AA2" s="662"/>
      <c r="AB2" s="662"/>
      <c r="AC2" s="662"/>
    </row>
    <row r="3" spans="1:29" ht="18" customHeight="1">
      <c r="B3" s="628" t="s">
        <v>357</v>
      </c>
      <c r="C3" s="627" t="s">
        <v>1420</v>
      </c>
      <c r="D3" s="627"/>
      <c r="E3" s="627"/>
      <c r="F3" s="627"/>
      <c r="G3" s="627"/>
      <c r="H3" s="627"/>
      <c r="I3" s="627"/>
      <c r="J3" s="627"/>
      <c r="L3" s="627" t="s">
        <v>1471</v>
      </c>
      <c r="M3" s="627"/>
      <c r="N3" s="627"/>
      <c r="O3" s="627"/>
      <c r="P3" s="627"/>
      <c r="Q3" s="627"/>
      <c r="R3" s="627"/>
      <c r="S3" s="627"/>
      <c r="T3" s="627"/>
      <c r="V3" s="626"/>
      <c r="W3" s="626" t="s">
        <v>1440</v>
      </c>
      <c r="X3" s="626"/>
      <c r="Y3" s="626"/>
      <c r="Z3" s="626"/>
      <c r="AA3" s="626"/>
      <c r="AB3" s="626"/>
      <c r="AC3" s="626"/>
    </row>
    <row r="4" spans="1:29" ht="18" customHeight="1">
      <c r="B4" s="628" t="s">
        <v>359</v>
      </c>
      <c r="C4" s="627" t="s">
        <v>782</v>
      </c>
      <c r="D4" s="627"/>
      <c r="E4" s="627"/>
      <c r="F4" s="627"/>
      <c r="G4" s="627"/>
      <c r="H4" s="627"/>
      <c r="I4" s="627"/>
      <c r="J4" s="627"/>
      <c r="L4" s="627" t="s">
        <v>1473</v>
      </c>
      <c r="M4" s="627"/>
      <c r="N4" s="627"/>
      <c r="O4" s="627"/>
      <c r="P4" s="627"/>
      <c r="Q4" s="627"/>
      <c r="R4" s="627"/>
      <c r="S4" s="627"/>
      <c r="T4" s="627"/>
      <c r="V4" s="626"/>
      <c r="W4" s="1046" t="s">
        <v>1441</v>
      </c>
      <c r="X4" s="1005"/>
      <c r="Y4" s="1005"/>
      <c r="Z4" s="1044" t="s">
        <v>1442</v>
      </c>
      <c r="AA4" s="1005" t="s">
        <v>1474</v>
      </c>
      <c r="AB4" s="1006"/>
      <c r="AC4" s="626"/>
    </row>
    <row r="5" spans="1:29" ht="18" customHeight="1" thickBot="1">
      <c r="B5" s="627"/>
      <c r="C5" s="628" t="s">
        <v>1422</v>
      </c>
      <c r="D5" s="653" t="s">
        <v>783</v>
      </c>
      <c r="E5" s="632" t="s">
        <v>1426</v>
      </c>
      <c r="F5" s="632"/>
      <c r="G5" s="632"/>
      <c r="H5" s="632"/>
      <c r="I5" s="631"/>
      <c r="J5" s="627"/>
      <c r="L5" s="629"/>
      <c r="M5" s="993" t="s">
        <v>967</v>
      </c>
      <c r="N5" s="994"/>
      <c r="O5" s="993" t="s">
        <v>968</v>
      </c>
      <c r="P5" s="994"/>
      <c r="Q5" s="1026" t="s">
        <v>970</v>
      </c>
      <c r="R5" s="1026"/>
      <c r="S5" s="1026"/>
      <c r="T5" s="627"/>
      <c r="V5" s="626"/>
      <c r="W5" s="1047"/>
      <c r="X5" s="1048"/>
      <c r="Y5" s="1048"/>
      <c r="Z5" s="1045"/>
      <c r="AA5" s="821" t="s">
        <v>1475</v>
      </c>
      <c r="AB5" s="677" t="s">
        <v>1476</v>
      </c>
      <c r="AC5" s="626"/>
    </row>
    <row r="6" spans="1:29" ht="18" customHeight="1" thickTop="1" thickBot="1">
      <c r="B6" s="627"/>
      <c r="C6" s="628" t="s">
        <v>1422</v>
      </c>
      <c r="D6" s="654" t="s">
        <v>780</v>
      </c>
      <c r="E6" s="632" t="s">
        <v>1425</v>
      </c>
      <c r="F6" s="632"/>
      <c r="G6" s="632"/>
      <c r="H6" s="632"/>
      <c r="I6" s="631"/>
      <c r="J6" s="627"/>
      <c r="L6" s="630"/>
      <c r="M6" s="997" t="s">
        <v>964</v>
      </c>
      <c r="N6" s="998"/>
      <c r="O6" s="1054" t="s">
        <v>462</v>
      </c>
      <c r="P6" s="1055"/>
      <c r="Q6" s="1029" t="s">
        <v>966</v>
      </c>
      <c r="R6" s="1030"/>
      <c r="S6" s="1031"/>
      <c r="T6" s="627"/>
      <c r="V6" s="626"/>
      <c r="W6" s="1039" t="s">
        <v>1443</v>
      </c>
      <c r="X6" s="664" t="s">
        <v>1444</v>
      </c>
      <c r="Y6" s="902"/>
      <c r="Z6" s="878" t="s">
        <v>461</v>
      </c>
      <c r="AA6" s="822" t="s">
        <v>1445</v>
      </c>
      <c r="AB6" s="1007" t="s">
        <v>1477</v>
      </c>
      <c r="AC6" s="626"/>
    </row>
    <row r="7" spans="1:29" ht="18" customHeight="1" thickBot="1">
      <c r="B7" s="627"/>
      <c r="C7" s="628" t="s">
        <v>1422</v>
      </c>
      <c r="D7" s="655" t="s">
        <v>781</v>
      </c>
      <c r="E7" s="632" t="s">
        <v>1427</v>
      </c>
      <c r="F7" s="632"/>
      <c r="G7" s="632"/>
      <c r="H7" s="632"/>
      <c r="I7" s="631"/>
      <c r="J7" s="627"/>
      <c r="L7" s="630"/>
      <c r="M7" s="990"/>
      <c r="N7" s="991"/>
      <c r="O7" s="1056"/>
      <c r="P7" s="1057"/>
      <c r="Q7" s="1032"/>
      <c r="R7" s="1033"/>
      <c r="S7" s="1034"/>
      <c r="T7" s="627"/>
      <c r="V7" s="626"/>
      <c r="W7" s="1040"/>
      <c r="X7" s="666" t="s">
        <v>1443</v>
      </c>
      <c r="Y7" s="667"/>
      <c r="Z7" s="877" t="s">
        <v>984</v>
      </c>
      <c r="AA7" s="903" t="s">
        <v>1445</v>
      </c>
      <c r="AB7" s="1008"/>
      <c r="AC7" s="626"/>
    </row>
    <row r="8" spans="1:29" ht="18" customHeight="1">
      <c r="B8" s="628" t="s">
        <v>372</v>
      </c>
      <c r="C8" s="627" t="s">
        <v>1415</v>
      </c>
      <c r="D8" s="627"/>
      <c r="E8" s="627"/>
      <c r="F8" s="627"/>
      <c r="G8" s="627"/>
      <c r="H8" s="627"/>
      <c r="I8" s="627"/>
      <c r="J8" s="627"/>
      <c r="L8" s="647"/>
      <c r="M8" s="999" t="s">
        <v>965</v>
      </c>
      <c r="N8" s="1000"/>
      <c r="O8" s="1058" t="s">
        <v>1218</v>
      </c>
      <c r="P8" s="1059"/>
      <c r="Q8" s="1035" t="s">
        <v>973</v>
      </c>
      <c r="R8" s="1027" t="s">
        <v>971</v>
      </c>
      <c r="S8" s="1028"/>
      <c r="T8" s="627"/>
      <c r="V8" s="626"/>
      <c r="W8" s="1040"/>
      <c r="X8" s="669"/>
      <c r="Y8" s="670" t="s">
        <v>1446</v>
      </c>
      <c r="Z8" s="667" t="s">
        <v>1447</v>
      </c>
      <c r="AA8" s="668" t="s">
        <v>1445</v>
      </c>
      <c r="AB8" s="1008"/>
      <c r="AC8" s="626"/>
    </row>
    <row r="9" spans="1:29" ht="18" customHeight="1" thickBot="1">
      <c r="B9" s="627"/>
      <c r="C9" s="628" t="s">
        <v>1422</v>
      </c>
      <c r="D9" s="656" t="s">
        <v>755</v>
      </c>
      <c r="E9" s="632" t="s">
        <v>1424</v>
      </c>
      <c r="F9" s="632"/>
      <c r="G9" s="632"/>
      <c r="H9" s="632"/>
      <c r="I9" s="631"/>
      <c r="J9" s="627"/>
      <c r="L9" s="647"/>
      <c r="M9" s="1001"/>
      <c r="N9" s="1002"/>
      <c r="O9" s="900"/>
      <c r="P9" s="901" t="s">
        <v>1417</v>
      </c>
      <c r="Q9" s="1035"/>
      <c r="R9" s="1027"/>
      <c r="S9" s="1028"/>
      <c r="T9" s="627"/>
      <c r="V9" s="626"/>
      <c r="W9" s="1040"/>
      <c r="X9" s="671"/>
      <c r="Y9" s="670" t="s">
        <v>1448</v>
      </c>
      <c r="Z9" s="678" t="s">
        <v>1449</v>
      </c>
      <c r="AA9" s="668" t="s">
        <v>1445</v>
      </c>
      <c r="AB9" s="1008"/>
      <c r="AC9" s="626"/>
    </row>
    <row r="10" spans="1:29" ht="18" customHeight="1" thickBot="1">
      <c r="B10" s="627"/>
      <c r="C10" s="628" t="s">
        <v>1422</v>
      </c>
      <c r="D10" s="657" t="s">
        <v>754</v>
      </c>
      <c r="E10" s="632" t="s">
        <v>756</v>
      </c>
      <c r="F10" s="632"/>
      <c r="G10" s="632"/>
      <c r="H10" s="632"/>
      <c r="I10" s="631"/>
      <c r="J10" s="627"/>
      <c r="L10" s="647"/>
      <c r="M10" s="995" t="s">
        <v>963</v>
      </c>
      <c r="N10" s="996"/>
      <c r="O10" s="1052" t="s">
        <v>984</v>
      </c>
      <c r="P10" s="1053"/>
      <c r="Q10" s="637"/>
      <c r="R10" s="638"/>
      <c r="S10" s="639"/>
      <c r="T10" s="627"/>
      <c r="V10" s="626"/>
      <c r="W10" s="1040"/>
      <c r="X10" s="667" t="s">
        <v>1450</v>
      </c>
      <c r="Y10" s="667"/>
      <c r="Z10" s="820" t="s">
        <v>462</v>
      </c>
      <c r="AA10" s="821" t="s">
        <v>1445</v>
      </c>
      <c r="AB10" s="1008"/>
      <c r="AC10" s="626"/>
    </row>
    <row r="11" spans="1:29" ht="18" customHeight="1" thickBot="1">
      <c r="B11" s="628" t="s">
        <v>373</v>
      </c>
      <c r="C11" s="627" t="s">
        <v>1421</v>
      </c>
      <c r="D11" s="627"/>
      <c r="E11" s="627"/>
      <c r="F11" s="627"/>
      <c r="G11" s="627"/>
      <c r="H11" s="627"/>
      <c r="I11" s="627"/>
      <c r="J11" s="627"/>
      <c r="L11" s="647"/>
      <c r="M11" s="970"/>
      <c r="N11" s="971"/>
      <c r="O11" s="633"/>
      <c r="P11" s="634" t="s">
        <v>1416</v>
      </c>
      <c r="Q11" s="640"/>
      <c r="R11" s="641"/>
      <c r="S11" s="642"/>
      <c r="T11" s="627"/>
      <c r="V11" s="626"/>
      <c r="W11" s="1040"/>
      <c r="X11" s="666" t="s">
        <v>1451</v>
      </c>
      <c r="Y11" s="672"/>
      <c r="Z11" s="878" t="s">
        <v>1218</v>
      </c>
      <c r="AA11" s="822" t="s">
        <v>1445</v>
      </c>
      <c r="AB11" s="1009"/>
      <c r="AC11" s="626"/>
    </row>
    <row r="12" spans="1:29" ht="18" customHeight="1">
      <c r="A12" s="636"/>
      <c r="B12" s="628" t="s">
        <v>1423</v>
      </c>
      <c r="C12" s="627" t="s">
        <v>1412</v>
      </c>
      <c r="D12" s="627"/>
      <c r="E12" s="627"/>
      <c r="F12" s="627"/>
      <c r="G12" s="627"/>
      <c r="H12" s="627"/>
      <c r="I12" s="627"/>
      <c r="J12" s="626"/>
      <c r="K12" s="635"/>
      <c r="L12" s="647"/>
      <c r="M12" s="968" t="s">
        <v>969</v>
      </c>
      <c r="N12" s="969"/>
      <c r="O12" s="972" t="s">
        <v>1220</v>
      </c>
      <c r="P12" s="973"/>
      <c r="Q12" s="1012" t="s">
        <v>976</v>
      </c>
      <c r="R12" s="1013"/>
      <c r="S12" s="1014"/>
      <c r="T12" s="627"/>
      <c r="V12" s="626"/>
      <c r="W12" s="1040"/>
      <c r="X12" s="669"/>
      <c r="Y12" s="670" t="s">
        <v>1478</v>
      </c>
      <c r="Z12" s="877" t="s">
        <v>1219</v>
      </c>
      <c r="AA12" s="879" t="s">
        <v>1445</v>
      </c>
      <c r="AB12" s="1008"/>
      <c r="AC12" s="626"/>
    </row>
    <row r="13" spans="1:29" ht="18" customHeight="1" thickBot="1">
      <c r="A13" s="636"/>
      <c r="B13" s="627"/>
      <c r="C13" s="627" t="s">
        <v>1419</v>
      </c>
      <c r="D13" s="627"/>
      <c r="E13" s="627"/>
      <c r="F13" s="627"/>
      <c r="G13" s="627"/>
      <c r="H13" s="627"/>
      <c r="I13" s="627"/>
      <c r="J13" s="627"/>
      <c r="K13" s="635"/>
      <c r="L13" s="647"/>
      <c r="M13" s="970"/>
      <c r="N13" s="971"/>
      <c r="O13" s="633"/>
      <c r="P13" s="899" t="s">
        <v>1418</v>
      </c>
      <c r="Q13" s="1015"/>
      <c r="R13" s="1016"/>
      <c r="S13" s="1017"/>
      <c r="T13" s="627"/>
      <c r="V13" s="626"/>
      <c r="W13" s="1040"/>
      <c r="X13" s="671"/>
      <c r="Y13" s="670" t="s">
        <v>1452</v>
      </c>
      <c r="Z13" s="678" t="s">
        <v>1453</v>
      </c>
      <c r="AA13" s="668" t="s">
        <v>1445</v>
      </c>
      <c r="AB13" s="1008"/>
      <c r="AC13" s="626"/>
    </row>
    <row r="14" spans="1:29" ht="18" customHeight="1" thickBot="1">
      <c r="A14" s="636"/>
      <c r="C14" s="636"/>
      <c r="D14" s="636"/>
      <c r="E14" s="636"/>
      <c r="F14" s="636"/>
      <c r="G14" s="636"/>
      <c r="H14" s="636"/>
      <c r="I14" s="636"/>
      <c r="J14" s="636"/>
      <c r="K14" s="635"/>
      <c r="L14" s="647"/>
      <c r="M14" s="988" t="s">
        <v>974</v>
      </c>
      <c r="N14" s="992"/>
      <c r="O14" s="978" t="s">
        <v>461</v>
      </c>
      <c r="P14" s="979"/>
      <c r="Q14" s="1018" t="s">
        <v>981</v>
      </c>
      <c r="R14" s="1018"/>
      <c r="S14" s="1019"/>
      <c r="T14" s="627"/>
      <c r="V14" s="626"/>
      <c r="W14" s="1040"/>
      <c r="X14" s="666" t="s">
        <v>1454</v>
      </c>
      <c r="Y14" s="672"/>
      <c r="Z14" s="673"/>
      <c r="AA14" s="674"/>
      <c r="AB14" s="1008"/>
      <c r="AC14" s="626"/>
    </row>
    <row r="15" spans="1:29" ht="18" customHeight="1">
      <c r="A15" s="636"/>
      <c r="B15" s="650" t="s">
        <v>1428</v>
      </c>
      <c r="C15" s="651"/>
      <c r="D15" s="652"/>
      <c r="E15" s="652"/>
      <c r="F15" s="662"/>
      <c r="G15" s="662"/>
      <c r="H15" s="662"/>
      <c r="I15" s="662"/>
      <c r="J15" s="662"/>
      <c r="K15" s="635"/>
      <c r="L15" s="647"/>
      <c r="M15" s="990"/>
      <c r="N15" s="991"/>
      <c r="O15" s="980" t="s">
        <v>459</v>
      </c>
      <c r="P15" s="981"/>
      <c r="Q15" s="1020"/>
      <c r="R15" s="1021"/>
      <c r="S15" s="1022"/>
      <c r="T15" s="627"/>
      <c r="V15" s="626"/>
      <c r="W15" s="1040"/>
      <c r="X15" s="669"/>
      <c r="Y15" s="670" t="s">
        <v>1455</v>
      </c>
      <c r="Z15" s="667" t="s">
        <v>1456</v>
      </c>
      <c r="AA15" s="668" t="s">
        <v>1457</v>
      </c>
      <c r="AB15" s="1008"/>
      <c r="AC15" s="626"/>
    </row>
    <row r="16" spans="1:29" ht="18" customHeight="1">
      <c r="A16" s="636"/>
      <c r="B16" s="627" t="s">
        <v>1432</v>
      </c>
      <c r="C16" s="627"/>
      <c r="D16" s="627"/>
      <c r="E16" s="627"/>
      <c r="F16" s="626"/>
      <c r="G16" s="626"/>
      <c r="H16" s="626"/>
      <c r="I16" s="626"/>
      <c r="J16" s="626"/>
      <c r="K16" s="635"/>
      <c r="L16" s="647"/>
      <c r="M16" s="990"/>
      <c r="N16" s="991"/>
      <c r="O16" s="982" t="s">
        <v>1219</v>
      </c>
      <c r="P16" s="983"/>
      <c r="Q16" s="1023"/>
      <c r="R16" s="1024"/>
      <c r="S16" s="1025"/>
      <c r="T16" s="627"/>
      <c r="V16" s="626"/>
      <c r="W16" s="1040"/>
      <c r="X16" s="669"/>
      <c r="Y16" s="670" t="s">
        <v>1458</v>
      </c>
      <c r="Z16" s="678" t="s">
        <v>955</v>
      </c>
      <c r="AA16" s="668" t="s">
        <v>1459</v>
      </c>
      <c r="AB16" s="1008"/>
      <c r="AC16" s="626"/>
    </row>
    <row r="17" spans="1:29" ht="18" customHeight="1">
      <c r="A17" s="636"/>
      <c r="B17" s="682" t="s">
        <v>1429</v>
      </c>
      <c r="C17" s="682" t="s">
        <v>1438</v>
      </c>
      <c r="D17" s="649"/>
      <c r="E17" s="649"/>
      <c r="F17" s="683"/>
      <c r="G17" s="683"/>
      <c r="H17" s="683"/>
      <c r="I17" s="683"/>
      <c r="J17" s="683"/>
      <c r="K17" s="635"/>
      <c r="L17" s="647"/>
      <c r="M17" s="968" t="s">
        <v>977</v>
      </c>
      <c r="N17" s="969"/>
      <c r="O17" s="984" t="s">
        <v>955</v>
      </c>
      <c r="P17" s="985"/>
      <c r="Q17" s="643" t="s">
        <v>975</v>
      </c>
      <c r="R17" s="643"/>
      <c r="S17" s="644"/>
      <c r="T17" s="627"/>
      <c r="V17" s="626"/>
      <c r="W17" s="1040"/>
      <c r="X17" s="669"/>
      <c r="Y17" s="670" t="s">
        <v>1460</v>
      </c>
      <c r="Z17" s="678" t="s">
        <v>955</v>
      </c>
      <c r="AA17" s="668" t="s">
        <v>1459</v>
      </c>
      <c r="AB17" s="1008"/>
      <c r="AC17" s="626"/>
    </row>
    <row r="18" spans="1:29" ht="18" customHeight="1">
      <c r="A18" s="636"/>
      <c r="B18" s="627"/>
      <c r="C18" s="627" t="s">
        <v>1642</v>
      </c>
      <c r="D18" s="627"/>
      <c r="E18" s="627"/>
      <c r="F18" s="626"/>
      <c r="G18" s="626"/>
      <c r="H18" s="626"/>
      <c r="I18" s="626"/>
      <c r="J18" s="626"/>
      <c r="K18" s="635"/>
      <c r="L18" s="647"/>
      <c r="M18" s="970"/>
      <c r="N18" s="971"/>
      <c r="O18" s="986"/>
      <c r="P18" s="987"/>
      <c r="Q18" s="823" t="s">
        <v>1472</v>
      </c>
      <c r="R18" s="645"/>
      <c r="S18" s="646"/>
      <c r="T18" s="627"/>
      <c r="V18" s="626"/>
      <c r="W18" s="1040"/>
      <c r="X18" s="669"/>
      <c r="Y18" s="670" t="s">
        <v>1461</v>
      </c>
      <c r="Z18" s="678" t="s">
        <v>955</v>
      </c>
      <c r="AA18" s="668" t="s">
        <v>1459</v>
      </c>
      <c r="AB18" s="1008"/>
      <c r="AC18" s="626"/>
    </row>
    <row r="19" spans="1:29" ht="18" customHeight="1">
      <c r="A19" s="636"/>
      <c r="B19" s="627"/>
      <c r="C19" s="627" t="s">
        <v>1617</v>
      </c>
      <c r="D19" s="627"/>
      <c r="E19" s="627"/>
      <c r="F19" s="626"/>
      <c r="G19" s="626"/>
      <c r="H19" s="626"/>
      <c r="I19" s="626"/>
      <c r="J19" s="626"/>
      <c r="K19" s="635"/>
      <c r="L19" s="647"/>
      <c r="M19" s="968" t="s">
        <v>978</v>
      </c>
      <c r="N19" s="969"/>
      <c r="O19" s="974" t="s">
        <v>979</v>
      </c>
      <c r="P19" s="975"/>
      <c r="Q19" s="1012" t="s">
        <v>980</v>
      </c>
      <c r="R19" s="1013"/>
      <c r="S19" s="1014"/>
      <c r="T19" s="627"/>
      <c r="V19" s="626"/>
      <c r="W19" s="1040"/>
      <c r="X19" s="669"/>
      <c r="Y19" s="670" t="s">
        <v>1462</v>
      </c>
      <c r="Z19" s="678" t="s">
        <v>1220</v>
      </c>
      <c r="AA19" s="668" t="s">
        <v>1445</v>
      </c>
      <c r="AB19" s="1008"/>
      <c r="AC19" s="626"/>
    </row>
    <row r="20" spans="1:29" ht="18" customHeight="1">
      <c r="A20" s="636"/>
      <c r="B20" s="627"/>
      <c r="C20" s="627" t="s">
        <v>1433</v>
      </c>
      <c r="D20" s="627"/>
      <c r="E20" s="627"/>
      <c r="F20" s="626"/>
      <c r="G20" s="626"/>
      <c r="H20" s="626"/>
      <c r="I20" s="626"/>
      <c r="J20" s="626"/>
      <c r="K20" s="635"/>
      <c r="L20" s="647"/>
      <c r="M20" s="970"/>
      <c r="N20" s="971"/>
      <c r="O20" s="976"/>
      <c r="P20" s="977"/>
      <c r="Q20" s="1015"/>
      <c r="R20" s="1016"/>
      <c r="S20" s="1017"/>
      <c r="T20" s="627"/>
      <c r="V20" s="626"/>
      <c r="W20" s="1040"/>
      <c r="X20" s="671"/>
      <c r="Y20" s="670" t="s">
        <v>1463</v>
      </c>
      <c r="Z20" s="678" t="s">
        <v>1464</v>
      </c>
      <c r="AA20" s="668" t="s">
        <v>1445</v>
      </c>
      <c r="AB20" s="1008"/>
      <c r="AC20" s="626"/>
    </row>
    <row r="21" spans="1:29" ht="18" customHeight="1">
      <c r="A21" s="636"/>
      <c r="B21" s="627"/>
      <c r="C21" s="626"/>
      <c r="D21" s="681" t="s">
        <v>1431</v>
      </c>
      <c r="E21" s="627"/>
      <c r="F21" s="626"/>
      <c r="G21" s="626"/>
      <c r="H21" s="626"/>
      <c r="I21" s="626"/>
      <c r="J21" s="626"/>
      <c r="K21" s="635"/>
      <c r="L21" s="647"/>
      <c r="M21" s="988" t="s">
        <v>982</v>
      </c>
      <c r="N21" s="989"/>
      <c r="O21" s="1012" t="s">
        <v>983</v>
      </c>
      <c r="P21" s="1013"/>
      <c r="Q21" s="1013"/>
      <c r="R21" s="1013"/>
      <c r="S21" s="1014"/>
      <c r="T21" s="627"/>
      <c r="V21" s="626"/>
      <c r="W21" s="1041"/>
      <c r="X21" s="675" t="s">
        <v>1465</v>
      </c>
      <c r="Y21" s="675"/>
      <c r="Z21" s="679" t="s">
        <v>979</v>
      </c>
      <c r="AA21" s="663" t="s">
        <v>1445</v>
      </c>
      <c r="AB21" s="1010"/>
      <c r="AC21" s="626"/>
    </row>
    <row r="22" spans="1:29" ht="18" customHeight="1" thickBot="1">
      <c r="A22" s="636"/>
      <c r="B22" s="682" t="s">
        <v>1430</v>
      </c>
      <c r="C22" s="682" t="s">
        <v>1719</v>
      </c>
      <c r="D22" s="649"/>
      <c r="E22" s="649"/>
      <c r="F22" s="683"/>
      <c r="G22" s="683"/>
      <c r="H22" s="683"/>
      <c r="I22" s="683"/>
      <c r="J22" s="683"/>
      <c r="K22" s="635"/>
      <c r="L22" s="647"/>
      <c r="M22" s="990"/>
      <c r="N22" s="991"/>
      <c r="O22" s="1036"/>
      <c r="P22" s="1037"/>
      <c r="Q22" s="1037"/>
      <c r="R22" s="1037"/>
      <c r="S22" s="1038"/>
      <c r="T22" s="627"/>
      <c r="V22" s="626"/>
      <c r="W22" s="1042" t="s">
        <v>459</v>
      </c>
      <c r="X22" s="664" t="s">
        <v>1466</v>
      </c>
      <c r="Y22" s="664"/>
      <c r="Z22" s="680" t="s">
        <v>459</v>
      </c>
      <c r="AA22" s="665" t="s">
        <v>1445</v>
      </c>
      <c r="AB22" s="1006" t="s">
        <v>1525</v>
      </c>
      <c r="AC22" s="626"/>
    </row>
    <row r="23" spans="1:29" ht="18" customHeight="1" thickBot="1">
      <c r="A23" s="636"/>
      <c r="B23" s="627"/>
      <c r="C23" s="627" t="s">
        <v>1434</v>
      </c>
      <c r="D23" s="627"/>
      <c r="E23" s="626"/>
      <c r="F23" s="626"/>
      <c r="G23" s="626"/>
      <c r="H23" s="626"/>
      <c r="I23" s="626"/>
      <c r="J23" s="626"/>
      <c r="K23" s="635"/>
      <c r="L23" s="647"/>
      <c r="M23" s="1003" t="s">
        <v>982</v>
      </c>
      <c r="N23" s="1004"/>
      <c r="O23" s="1060" t="s">
        <v>1623</v>
      </c>
      <c r="P23" s="1061"/>
      <c r="Q23" s="1066" t="s">
        <v>1624</v>
      </c>
      <c r="R23" s="1067"/>
      <c r="S23" s="1067"/>
      <c r="T23" s="627"/>
      <c r="V23" s="626"/>
      <c r="W23" s="1043"/>
      <c r="X23" s="666" t="s">
        <v>1448</v>
      </c>
      <c r="Y23" s="666"/>
      <c r="Z23" s="820" t="s">
        <v>1449</v>
      </c>
      <c r="AA23" s="821" t="s">
        <v>1445</v>
      </c>
      <c r="AB23" s="1011"/>
      <c r="AC23" s="626"/>
    </row>
    <row r="24" spans="1:29" ht="18" customHeight="1" thickBot="1">
      <c r="A24" s="636"/>
      <c r="B24" s="627"/>
      <c r="C24" s="627"/>
      <c r="D24" s="629" t="s">
        <v>1435</v>
      </c>
      <c r="E24" s="626"/>
      <c r="F24" s="626"/>
      <c r="G24" s="626"/>
      <c r="H24" s="626"/>
      <c r="I24" s="626"/>
      <c r="J24" s="626"/>
      <c r="L24" s="630"/>
      <c r="M24" s="1003"/>
      <c r="N24" s="1004"/>
      <c r="O24" s="1062"/>
      <c r="P24" s="1063"/>
      <c r="Q24" s="1066"/>
      <c r="R24" s="1067"/>
      <c r="S24" s="1067"/>
      <c r="T24" s="627"/>
      <c r="V24" s="626"/>
      <c r="W24" s="1049" t="s">
        <v>1625</v>
      </c>
      <c r="X24" s="1050"/>
      <c r="Y24" s="1051"/>
      <c r="Z24" s="878" t="s">
        <v>1625</v>
      </c>
      <c r="AA24" s="822" t="s">
        <v>1626</v>
      </c>
      <c r="AB24" s="904" t="s">
        <v>1627</v>
      </c>
      <c r="AC24" s="626"/>
    </row>
    <row r="25" spans="1:29" ht="18" customHeight="1" thickBot="1">
      <c r="A25" s="636"/>
      <c r="B25" s="627"/>
      <c r="C25" s="627"/>
      <c r="D25" s="629" t="s">
        <v>1437</v>
      </c>
      <c r="E25" s="626"/>
      <c r="F25" s="626"/>
      <c r="G25" s="626"/>
      <c r="H25" s="626"/>
      <c r="I25" s="626"/>
      <c r="J25" s="626"/>
      <c r="K25" s="635"/>
      <c r="L25" s="627"/>
      <c r="M25" s="1003"/>
      <c r="N25" s="1004"/>
      <c r="O25" s="1064"/>
      <c r="P25" s="1065"/>
      <c r="Q25" s="1066"/>
      <c r="R25" s="1067"/>
      <c r="S25" s="1067"/>
      <c r="T25" s="627"/>
      <c r="V25" s="626"/>
      <c r="W25" s="626"/>
      <c r="X25" s="626"/>
      <c r="Y25" s="676" t="s">
        <v>1467</v>
      </c>
      <c r="Z25" s="626" t="s">
        <v>1468</v>
      </c>
      <c r="AA25" s="626"/>
      <c r="AB25" s="626"/>
      <c r="AC25" s="626"/>
    </row>
    <row r="26" spans="1:29" ht="18" customHeight="1">
      <c r="A26" s="636"/>
      <c r="B26" s="628"/>
      <c r="C26" s="627" t="s">
        <v>1436</v>
      </c>
      <c r="D26" s="627" t="s">
        <v>1720</v>
      </c>
      <c r="E26" s="626"/>
      <c r="F26" s="626"/>
      <c r="G26" s="626"/>
      <c r="H26" s="626"/>
      <c r="I26" s="626"/>
      <c r="J26" s="626"/>
      <c r="L26" s="627"/>
      <c r="M26" s="819" t="s">
        <v>1721</v>
      </c>
      <c r="N26" s="647"/>
      <c r="O26" s="788"/>
      <c r="P26" s="788"/>
      <c r="Q26" s="788"/>
      <c r="R26" s="788"/>
      <c r="S26" s="788"/>
      <c r="T26" s="627"/>
      <c r="V26" s="626"/>
      <c r="W26" s="626"/>
      <c r="X26" s="626"/>
      <c r="Y26" s="676" t="s">
        <v>1469</v>
      </c>
      <c r="Z26" s="626" t="s">
        <v>1470</v>
      </c>
      <c r="AA26" s="626"/>
      <c r="AB26" s="626"/>
      <c r="AC26" s="626"/>
    </row>
    <row r="27" spans="1:29" ht="18" customHeight="1">
      <c r="A27" s="636"/>
      <c r="K27" s="635"/>
    </row>
    <row r="28" spans="1:29" ht="18" customHeight="1">
      <c r="A28" s="636"/>
      <c r="B28" s="650" t="s">
        <v>1479</v>
      </c>
      <c r="C28" s="651"/>
      <c r="D28" s="652"/>
      <c r="E28" s="652"/>
      <c r="F28" s="662"/>
      <c r="G28" s="662"/>
      <c r="H28" s="662"/>
      <c r="I28" s="662"/>
      <c r="J28" s="662"/>
      <c r="K28" s="635"/>
    </row>
    <row r="29" spans="1:29" ht="18" customHeight="1">
      <c r="A29" s="636"/>
      <c r="B29" s="630"/>
      <c r="C29" s="967">
        <v>45839</v>
      </c>
      <c r="D29" s="967"/>
      <c r="E29" s="967"/>
      <c r="F29" s="684" t="s">
        <v>1682</v>
      </c>
      <c r="G29" s="684"/>
      <c r="H29" s="684"/>
      <c r="I29" s="684"/>
      <c r="J29" s="684"/>
      <c r="K29" s="635"/>
    </row>
    <row r="30" spans="1:29" ht="18" customHeight="1">
      <c r="A30" s="636"/>
      <c r="B30" s="630"/>
      <c r="C30" s="967">
        <v>45840</v>
      </c>
      <c r="D30" s="967"/>
      <c r="E30" s="967"/>
      <c r="F30" s="684" t="s">
        <v>1800</v>
      </c>
      <c r="G30" s="684"/>
      <c r="H30" s="684"/>
      <c r="I30" s="684"/>
      <c r="J30" s="684"/>
      <c r="K30" s="635"/>
    </row>
    <row r="31" spans="1:29" ht="18" customHeight="1">
      <c r="A31" s="636"/>
      <c r="B31" s="630"/>
      <c r="C31" s="967">
        <v>45870</v>
      </c>
      <c r="D31" s="967"/>
      <c r="E31" s="967"/>
      <c r="F31" s="684" t="s">
        <v>1830</v>
      </c>
      <c r="G31" s="684"/>
      <c r="H31" s="684"/>
      <c r="I31" s="684"/>
      <c r="J31" s="684"/>
      <c r="K31" s="635"/>
    </row>
    <row r="32" spans="1:29" ht="18" customHeight="1">
      <c r="A32" s="636"/>
      <c r="B32" s="630"/>
      <c r="C32" s="630"/>
      <c r="D32" s="630"/>
      <c r="E32" s="630"/>
      <c r="F32" s="684"/>
      <c r="G32" s="684"/>
      <c r="H32" s="684"/>
      <c r="I32" s="684"/>
      <c r="J32" s="684"/>
      <c r="K32" s="635"/>
    </row>
    <row r="33" spans="1:11" ht="18" customHeight="1">
      <c r="A33" s="636"/>
      <c r="K33" s="635"/>
    </row>
    <row r="34" spans="1:11" ht="18" customHeight="1">
      <c r="A34" s="636"/>
      <c r="K34" s="635"/>
    </row>
    <row r="35" spans="1:11" ht="18" customHeight="1">
      <c r="A35" s="636"/>
      <c r="K35" s="635"/>
    </row>
    <row r="36" spans="1:11" ht="18" customHeight="1">
      <c r="A36" s="636"/>
      <c r="K36" s="635"/>
    </row>
    <row r="37" spans="1:11" ht="18" customHeight="1">
      <c r="A37" s="636"/>
      <c r="C37" s="636"/>
      <c r="D37" s="636"/>
      <c r="E37" s="636"/>
      <c r="F37" s="636"/>
      <c r="G37" s="636"/>
      <c r="H37" s="636"/>
      <c r="I37" s="636"/>
      <c r="J37" s="636"/>
      <c r="K37" s="635"/>
    </row>
    <row r="38" spans="1:11" ht="18" customHeight="1">
      <c r="A38" s="636"/>
      <c r="B38" s="635"/>
      <c r="J38" s="636"/>
      <c r="K38" s="635"/>
    </row>
    <row r="39" spans="1:11" ht="18" customHeight="1">
      <c r="A39" s="636"/>
      <c r="K39" s="635"/>
    </row>
    <row r="40" spans="1:11" ht="18" customHeight="1">
      <c r="A40" s="636"/>
      <c r="K40" s="635"/>
    </row>
    <row r="41" spans="1:11" ht="18" customHeight="1">
      <c r="A41" s="636"/>
      <c r="K41" s="635"/>
    </row>
    <row r="42" spans="1:11" ht="18" customHeight="1">
      <c r="A42" s="636"/>
      <c r="K42" s="635"/>
    </row>
    <row r="43" spans="1:11" ht="18" customHeight="1">
      <c r="A43" s="636"/>
      <c r="K43" s="635"/>
    </row>
    <row r="44" spans="1:11" ht="18" customHeight="1">
      <c r="A44" s="636"/>
      <c r="K44" s="635"/>
    </row>
    <row r="45" spans="1:11" ht="18" customHeight="1">
      <c r="A45" s="636"/>
      <c r="K45" s="635"/>
    </row>
    <row r="46" spans="1:11" ht="18" customHeight="1">
      <c r="A46" s="636"/>
      <c r="K46" s="635"/>
    </row>
    <row r="47" spans="1:11" ht="18" customHeight="1">
      <c r="A47" s="636"/>
      <c r="K47" s="635"/>
    </row>
    <row r="48" spans="1:11" ht="18" customHeight="1">
      <c r="A48" s="636"/>
      <c r="K48" s="635"/>
    </row>
    <row r="49" spans="1:11" ht="18" customHeight="1">
      <c r="A49" s="636"/>
      <c r="K49" s="635"/>
    </row>
    <row r="50" spans="1:11" ht="18" customHeight="1">
      <c r="A50" s="636"/>
      <c r="K50" s="635"/>
    </row>
    <row r="51" spans="1:11" ht="18" customHeight="1">
      <c r="A51" s="636"/>
    </row>
    <row r="52" spans="1:11" ht="18" customHeight="1">
      <c r="A52" s="636"/>
    </row>
  </sheetData>
  <mergeCells count="41">
    <mergeCell ref="W24:Y24"/>
    <mergeCell ref="O10:P10"/>
    <mergeCell ref="O6:P7"/>
    <mergeCell ref="O8:P8"/>
    <mergeCell ref="O23:P25"/>
    <mergeCell ref="Q23:S25"/>
    <mergeCell ref="AA4:AB4"/>
    <mergeCell ref="AB6:AB21"/>
    <mergeCell ref="AB22:AB23"/>
    <mergeCell ref="Q12:S13"/>
    <mergeCell ref="Q14:S16"/>
    <mergeCell ref="Q19:S20"/>
    <mergeCell ref="Q5:S5"/>
    <mergeCell ref="R8:S9"/>
    <mergeCell ref="Q6:S7"/>
    <mergeCell ref="Q8:Q9"/>
    <mergeCell ref="O21:S22"/>
    <mergeCell ref="W6:W21"/>
    <mergeCell ref="W22:W23"/>
    <mergeCell ref="Z4:Z5"/>
    <mergeCell ref="W4:Y5"/>
    <mergeCell ref="O5:P5"/>
    <mergeCell ref="M5:N5"/>
    <mergeCell ref="M10:N11"/>
    <mergeCell ref="M6:N7"/>
    <mergeCell ref="M8:N9"/>
    <mergeCell ref="M23:N25"/>
    <mergeCell ref="C31:E31"/>
    <mergeCell ref="C30:E30"/>
    <mergeCell ref="M12:N13"/>
    <mergeCell ref="O12:P12"/>
    <mergeCell ref="O19:P20"/>
    <mergeCell ref="O14:P14"/>
    <mergeCell ref="O15:P15"/>
    <mergeCell ref="O16:P16"/>
    <mergeCell ref="M17:N18"/>
    <mergeCell ref="O17:P18"/>
    <mergeCell ref="M21:N22"/>
    <mergeCell ref="C29:E29"/>
    <mergeCell ref="M14:N16"/>
    <mergeCell ref="M19:N20"/>
  </mergeCells>
  <phoneticPr fontId="3"/>
  <hyperlinks>
    <hyperlink ref="O6" location="'3履歴事項'!Print_Area" display="3履歴事項"/>
    <hyperlink ref="O8:P8" location="'4結果表'!A1" display="4結果表"/>
    <hyperlink ref="P9" location="'4特記事項B'!A1" display="★4特記事項B"/>
    <hyperlink ref="O10:P10" location="'2報告書'!A1" display="2報告書"/>
    <hyperlink ref="P11" location="'2面積表'!A1" display="★2面積表"/>
    <hyperlink ref="O17:P18" location="'5図面'!A1" display="5図面"/>
    <hyperlink ref="O19:P20" location="その他記載!A1" display="その他記載"/>
    <hyperlink ref="O14:P14" location="表紙" display="1表紙"/>
    <hyperlink ref="O15:P15" location="概要書!A1" display="概要書"/>
    <hyperlink ref="O16:P16" location="'4特記事項A'!A1" display="4特記事項A"/>
    <hyperlink ref="O12:P12" location="'6写真A'!A1" display="6写真A"/>
    <hyperlink ref="P13" location="'6写真B'!A1" display="★6写真B"/>
    <hyperlink ref="D21" r:id="rId1"/>
    <hyperlink ref="Z6" location="表紙" display="1表紙"/>
    <hyperlink ref="Z7" location="'2報告書'!A1" display="2報告書"/>
    <hyperlink ref="Z9" location="'2面積表'!A1" display="2面積表"/>
    <hyperlink ref="Z10" location="'3履歴事項'!A1" display="3履歴事項"/>
    <hyperlink ref="Z11" location="'4結果表'!A1" display="4結果表"/>
    <hyperlink ref="Z12" location="'4特記事項A'!A1" display="4特記事項A"/>
    <hyperlink ref="Z13" location="'4特記事項B'!A1" display="4特記事項B"/>
    <hyperlink ref="Z16" location="'5図面'!A1" display="5図面"/>
    <hyperlink ref="Z17" location="'5図面'!A1" display="5図面"/>
    <hyperlink ref="Z18" location="'5図面'!A1" display="5図面"/>
    <hyperlink ref="Z19" location="'6写真A'!A1" display="6写真A"/>
    <hyperlink ref="Z20" location="'6写真B'!A1" display="6写真B"/>
    <hyperlink ref="Z21" location="その他記載!A1" display="その他記載"/>
    <hyperlink ref="Z22" location="概要書!A1" display="概要書"/>
    <hyperlink ref="Z23" location="'2面積表'!A1" display="2面積表"/>
    <hyperlink ref="Z24" location="チェックシート" display="チェックシート"/>
    <hyperlink ref="O23:P25" location="チェックシート" display="チェックシート"/>
  </hyperlinks>
  <pageMargins left="0.70866141732283472" right="0.70866141732283472" top="0.74803149606299213" bottom="0.74803149606299213" header="0.31496062992125984" footer="0.31496062992125984"/>
  <pageSetup paperSize="8" scale="7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AV45"/>
  <sheetViews>
    <sheetView showGridLines="0" showZeros="0" view="pageBreakPreview" zoomScaleNormal="100" zoomScaleSheetLayoutView="100" workbookViewId="0">
      <selection activeCell="A3" sqref="A3:C3"/>
    </sheetView>
  </sheetViews>
  <sheetFormatPr defaultColWidth="3.453125" defaultRowHeight="18" customHeight="1"/>
  <cols>
    <col min="1" max="17" width="3.453125" style="8"/>
    <col min="18" max="18" width="3.453125" style="8" customWidth="1"/>
    <col min="19" max="25" width="3.453125" style="8"/>
    <col min="26" max="26" width="3.453125" style="8" customWidth="1"/>
    <col min="27" max="27" width="3.453125" style="8"/>
    <col min="28" max="28" width="5" style="625" customWidth="1"/>
    <col min="29" max="29" width="8.1796875" style="8" bestFit="1" customWidth="1"/>
    <col min="30" max="16384" width="3.453125" style="8"/>
  </cols>
  <sheetData>
    <row r="1" spans="1:47" ht="18" customHeight="1">
      <c r="A1" s="388" t="s">
        <v>564</v>
      </c>
      <c r="B1" s="24" t="s">
        <v>775</v>
      </c>
    </row>
    <row r="2" spans="1:47" ht="18" customHeight="1" thickBot="1">
      <c r="A2" s="388" t="s">
        <v>460</v>
      </c>
      <c r="B2" s="24" t="s">
        <v>784</v>
      </c>
      <c r="Z2" s="713"/>
    </row>
    <row r="3" spans="1:47" ht="18" customHeight="1" thickBot="1">
      <c r="A3" s="1151" t="s">
        <v>1829</v>
      </c>
      <c r="B3" s="1152"/>
      <c r="C3" s="1153"/>
      <c r="E3" s="130"/>
      <c r="F3" s="130"/>
      <c r="G3" s="130"/>
      <c r="H3" s="130"/>
      <c r="I3" s="130"/>
      <c r="J3" s="130"/>
      <c r="K3" s="130"/>
      <c r="L3" s="130"/>
      <c r="M3" s="1159" t="s">
        <v>508</v>
      </c>
      <c r="N3" s="1160"/>
      <c r="O3" s="1160"/>
      <c r="P3" s="1160"/>
      <c r="Q3" s="1111">
        <f>B1コード1</f>
        <v>0</v>
      </c>
      <c r="R3" s="1112"/>
      <c r="S3" s="389" t="s">
        <v>504</v>
      </c>
      <c r="T3" s="1162">
        <f>B1コード2</f>
        <v>0</v>
      </c>
      <c r="U3" s="1162"/>
      <c r="V3" s="389" t="s">
        <v>504</v>
      </c>
      <c r="W3" s="1161">
        <f>B1コード3</f>
        <v>0</v>
      </c>
      <c r="X3" s="1161"/>
      <c r="Y3" s="389" t="s">
        <v>504</v>
      </c>
      <c r="Z3" s="740">
        <f>B1コード4</f>
        <v>0</v>
      </c>
      <c r="AA3" s="390"/>
      <c r="AC3" s="188"/>
      <c r="AD3" s="188"/>
      <c r="AE3" s="188"/>
      <c r="AF3" s="188"/>
      <c r="AG3" s="188"/>
      <c r="AH3" s="188"/>
      <c r="AI3" s="188"/>
      <c r="AJ3" s="188"/>
      <c r="AK3" s="188"/>
      <c r="AL3" s="188"/>
      <c r="AM3" s="188"/>
      <c r="AN3" s="188"/>
      <c r="AO3" s="188"/>
      <c r="AP3" s="188"/>
      <c r="AQ3" s="188"/>
      <c r="AR3" s="188"/>
    </row>
    <row r="4" spans="1:47" ht="18" customHeight="1">
      <c r="A4" s="391"/>
      <c r="B4" s="391"/>
      <c r="C4" s="391"/>
      <c r="D4" s="391"/>
      <c r="E4" s="392"/>
      <c r="F4" s="392"/>
      <c r="G4" s="392"/>
      <c r="H4" s="1156" t="s">
        <v>524</v>
      </c>
      <c r="I4" s="1156"/>
      <c r="J4" s="1156"/>
      <c r="K4" s="1156"/>
      <c r="L4" s="1156"/>
      <c r="M4" s="1156"/>
      <c r="N4" s="1156"/>
      <c r="O4" s="1156"/>
      <c r="P4" s="1156"/>
      <c r="Q4" s="1156"/>
      <c r="R4" s="1156"/>
      <c r="S4" s="1156"/>
      <c r="T4" s="392"/>
      <c r="U4" s="392"/>
      <c r="V4" s="392"/>
      <c r="W4" s="392"/>
      <c r="X4" s="392"/>
      <c r="Y4" s="392"/>
      <c r="Z4" s="392"/>
      <c r="AA4" s="130"/>
    </row>
    <row r="5" spans="1:47" ht="18" customHeight="1" thickBot="1">
      <c r="A5" s="393"/>
      <c r="B5" s="393"/>
      <c r="C5" s="393"/>
      <c r="D5" s="393"/>
      <c r="E5" s="394"/>
      <c r="F5" s="394"/>
      <c r="G5" s="394"/>
      <c r="H5" s="1157"/>
      <c r="I5" s="1157"/>
      <c r="J5" s="1157"/>
      <c r="K5" s="1157"/>
      <c r="L5" s="1157"/>
      <c r="M5" s="1157"/>
      <c r="N5" s="1157"/>
      <c r="O5" s="1157"/>
      <c r="P5" s="1157"/>
      <c r="Q5" s="1157"/>
      <c r="R5" s="1157"/>
      <c r="S5" s="1157"/>
      <c r="T5" s="394"/>
      <c r="U5" s="394"/>
      <c r="V5" s="394"/>
      <c r="W5" s="394"/>
      <c r="X5" s="394"/>
      <c r="Y5" s="394"/>
      <c r="Z5" s="394"/>
      <c r="AA5" s="130"/>
    </row>
    <row r="6" spans="1:47" ht="18" customHeight="1">
      <c r="A6" s="1108" t="s">
        <v>502</v>
      </c>
      <c r="B6" s="1107" t="s">
        <v>501</v>
      </c>
      <c r="C6" s="1107"/>
      <c r="D6" s="1107"/>
      <c r="E6" s="1113">
        <f>IF(B12C所有者報告=TRUE,B11所有者氏名,B12管理者氏名)</f>
        <v>0</v>
      </c>
      <c r="F6" s="1113"/>
      <c r="G6" s="1113"/>
      <c r="H6" s="1113"/>
      <c r="I6" s="1113"/>
      <c r="J6" s="1113"/>
      <c r="K6" s="1113"/>
      <c r="L6" s="1113"/>
      <c r="M6" s="1113"/>
      <c r="N6" s="1113"/>
      <c r="O6" s="1113"/>
      <c r="P6" s="1113"/>
      <c r="Q6" s="1113"/>
      <c r="R6" s="1113"/>
      <c r="S6" s="1113"/>
      <c r="T6" s="1113"/>
      <c r="U6" s="1113"/>
      <c r="V6" s="1113"/>
      <c r="W6" s="1113"/>
      <c r="X6" s="1113"/>
      <c r="Y6" s="1113"/>
      <c r="Z6" s="1114"/>
      <c r="AA6" s="395"/>
    </row>
    <row r="7" spans="1:47" ht="18" customHeight="1">
      <c r="A7" s="1109"/>
      <c r="B7" s="1133" t="s">
        <v>500</v>
      </c>
      <c r="C7" s="1133"/>
      <c r="D7" s="1133"/>
      <c r="E7" s="881" t="s">
        <v>559</v>
      </c>
      <c r="F7" s="1130">
        <f>IF(B12C所有者報告=TRUE,B11所有者郵便番号,B12管理者郵便番号)</f>
        <v>0</v>
      </c>
      <c r="G7" s="1130"/>
      <c r="H7" s="1130"/>
      <c r="I7" s="1130"/>
      <c r="J7" s="1131"/>
      <c r="K7" s="1131"/>
      <c r="L7" s="1131"/>
      <c r="M7" s="1131"/>
      <c r="N7" s="1131"/>
      <c r="O7" s="1131"/>
      <c r="P7" s="1131"/>
      <c r="Q7" s="1131"/>
      <c r="R7" s="1131"/>
      <c r="S7" s="1131"/>
      <c r="T7" s="1131"/>
      <c r="U7" s="1131"/>
      <c r="V7" s="1131"/>
      <c r="W7" s="1131"/>
      <c r="X7" s="1131"/>
      <c r="Y7" s="1131"/>
      <c r="Z7" s="1132"/>
      <c r="AA7" s="395"/>
    </row>
    <row r="8" spans="1:47" ht="18" customHeight="1" thickBot="1">
      <c r="A8" s="1110"/>
      <c r="B8" s="1139"/>
      <c r="C8" s="1139"/>
      <c r="D8" s="1139"/>
      <c r="E8" s="1128">
        <f>IF(B12C所有者報告=TRUE,B11所有者住所,B12管理者住所)</f>
        <v>0</v>
      </c>
      <c r="F8" s="1128"/>
      <c r="G8" s="1128"/>
      <c r="H8" s="1128"/>
      <c r="I8" s="1128"/>
      <c r="J8" s="1128"/>
      <c r="K8" s="1128"/>
      <c r="L8" s="1128"/>
      <c r="M8" s="1128"/>
      <c r="N8" s="1128"/>
      <c r="O8" s="1128"/>
      <c r="P8" s="1128"/>
      <c r="Q8" s="1128"/>
      <c r="R8" s="1128"/>
      <c r="S8" s="1128"/>
      <c r="T8" s="1128"/>
      <c r="U8" s="1128"/>
      <c r="V8" s="1128"/>
      <c r="W8" s="1128"/>
      <c r="X8" s="1128"/>
      <c r="Y8" s="1128"/>
      <c r="Z8" s="1129"/>
      <c r="AA8" s="395"/>
    </row>
    <row r="9" spans="1:47" ht="18" customHeight="1">
      <c r="A9" s="1108" t="s">
        <v>499</v>
      </c>
      <c r="B9" s="1107" t="s">
        <v>374</v>
      </c>
      <c r="C9" s="1107"/>
      <c r="D9" s="1107"/>
      <c r="E9" s="1125">
        <f>B14対象名称</f>
        <v>0</v>
      </c>
      <c r="F9" s="1126"/>
      <c r="G9" s="1126"/>
      <c r="H9" s="1126"/>
      <c r="I9" s="1126"/>
      <c r="J9" s="1126"/>
      <c r="K9" s="1126"/>
      <c r="L9" s="1126"/>
      <c r="M9" s="1126"/>
      <c r="N9" s="1126"/>
      <c r="O9" s="1126"/>
      <c r="P9" s="1126"/>
      <c r="Q9" s="1126"/>
      <c r="R9" s="1126"/>
      <c r="S9" s="1126"/>
      <c r="T9" s="1126"/>
      <c r="U9" s="1126"/>
      <c r="V9" s="1126"/>
      <c r="W9" s="1126"/>
      <c r="X9" s="1126"/>
      <c r="Y9" s="1126"/>
      <c r="Z9" s="1127"/>
      <c r="AA9" s="395"/>
    </row>
    <row r="10" spans="1:47" ht="18" customHeight="1">
      <c r="A10" s="1109"/>
      <c r="B10" s="1133" t="s">
        <v>375</v>
      </c>
      <c r="C10" s="1133"/>
      <c r="D10" s="1133"/>
      <c r="E10" s="1122" t="str">
        <f>IF(B14対象町番地="","","神戸市"&amp;B14対象区&amp;"区"&amp;B14対象町番地)</f>
        <v/>
      </c>
      <c r="F10" s="1123"/>
      <c r="G10" s="1123"/>
      <c r="H10" s="1123"/>
      <c r="I10" s="1123"/>
      <c r="J10" s="1123"/>
      <c r="K10" s="1123"/>
      <c r="L10" s="1123"/>
      <c r="M10" s="1123"/>
      <c r="N10" s="1123"/>
      <c r="O10" s="1123"/>
      <c r="P10" s="1123"/>
      <c r="Q10" s="1123"/>
      <c r="R10" s="1123"/>
      <c r="S10" s="1123"/>
      <c r="T10" s="1123"/>
      <c r="U10" s="1123"/>
      <c r="V10" s="1123"/>
      <c r="W10" s="1123"/>
      <c r="X10" s="1123"/>
      <c r="Y10" s="1123"/>
      <c r="Z10" s="1124"/>
      <c r="AA10" s="395"/>
    </row>
    <row r="11" spans="1:47" ht="18" customHeight="1">
      <c r="A11" s="1109"/>
      <c r="B11" s="1133" t="s">
        <v>490</v>
      </c>
      <c r="C11" s="1133"/>
      <c r="D11" s="1133"/>
      <c r="E11" s="1122">
        <f>B14対象用途</f>
        <v>0</v>
      </c>
      <c r="F11" s="1123"/>
      <c r="G11" s="1123"/>
      <c r="H11" s="1123"/>
      <c r="I11" s="1123"/>
      <c r="J11" s="1123"/>
      <c r="K11" s="1123"/>
      <c r="L11" s="1123"/>
      <c r="M11" s="1123"/>
      <c r="N11" s="1123"/>
      <c r="O11" s="1123"/>
      <c r="P11" s="1123"/>
      <c r="Q11" s="1123"/>
      <c r="R11" s="1123"/>
      <c r="S11" s="1164" t="str">
        <f>IF(OR(H7賃貸=TRUE,H7分譲=TRUE),TRIM(IF(H7分譲=FALSE,"","分譲　")&amp;(IF(H7賃貸=FALSE,"","賃貸"))),"")</f>
        <v/>
      </c>
      <c r="T11" s="1164"/>
      <c r="U11" s="1164"/>
      <c r="V11" s="1163" t="str">
        <f>IF(OR(H7賃貸=TRUE,H7分譲=TRUE),"【住戸数","")</f>
        <v/>
      </c>
      <c r="W11" s="1163"/>
      <c r="X11" s="1158" t="str">
        <f>IF(H7住戸数="","",H7住戸数)</f>
        <v/>
      </c>
      <c r="Y11" s="1158"/>
      <c r="Z11" s="882" t="str">
        <f>IF(OR(H7賃貸=TRUE,H7分譲=TRUE),"戸】","")</f>
        <v/>
      </c>
      <c r="AA11" s="395"/>
    </row>
    <row r="12" spans="1:47" ht="18" customHeight="1">
      <c r="A12" s="1109"/>
      <c r="B12" s="1134" t="s">
        <v>519</v>
      </c>
      <c r="C12" s="1135"/>
      <c r="D12" s="1136"/>
      <c r="E12" s="1118" t="s">
        <v>516</v>
      </c>
      <c r="F12" s="1119"/>
      <c r="G12" s="1116">
        <f>B22地上階数</f>
        <v>0</v>
      </c>
      <c r="H12" s="1116"/>
      <c r="I12" s="396" t="s">
        <v>517</v>
      </c>
      <c r="J12" s="1119" t="s">
        <v>518</v>
      </c>
      <c r="K12" s="1119"/>
      <c r="L12" s="1116">
        <f>B22地下階数</f>
        <v>0</v>
      </c>
      <c r="M12" s="1116"/>
      <c r="N12" s="397" t="s">
        <v>517</v>
      </c>
      <c r="O12" s="1165" t="s">
        <v>487</v>
      </c>
      <c r="P12" s="1165"/>
      <c r="Q12" s="1165"/>
      <c r="R12" s="1116" t="str">
        <f>TRIM(IF(B22C構造RC=FALSE,"","RC造　")&amp;IF(B22C構造SRC=FALSE,"","SRC造　")&amp;IF(B22C構造S=FALSE,"","S造　")&amp;IF(B22C構造その他=FALSE,"",B22構造その他詳細))</f>
        <v/>
      </c>
      <c r="S12" s="1116"/>
      <c r="T12" s="1116"/>
      <c r="U12" s="1116"/>
      <c r="V12" s="1116"/>
      <c r="W12" s="1116"/>
      <c r="X12" s="1116"/>
      <c r="Y12" s="1116"/>
      <c r="Z12" s="1117"/>
      <c r="AA12" s="395"/>
    </row>
    <row r="13" spans="1:47" ht="18" customHeight="1">
      <c r="A13" s="1109"/>
      <c r="B13" s="1134" t="s">
        <v>734</v>
      </c>
      <c r="C13" s="1135"/>
      <c r="D13" s="1136"/>
      <c r="E13" s="1150" t="str">
        <f>TRIM(B21用途地域1&amp;"　"&amp;B21用途地域2&amp;"　"&amp;B21用途地域3)</f>
        <v/>
      </c>
      <c r="F13" s="1116"/>
      <c r="G13" s="1116"/>
      <c r="H13" s="1116"/>
      <c r="I13" s="1116"/>
      <c r="J13" s="1116"/>
      <c r="K13" s="1116"/>
      <c r="L13" s="1116"/>
      <c r="M13" s="1116"/>
      <c r="N13" s="1116"/>
      <c r="O13" s="1118" t="s">
        <v>491</v>
      </c>
      <c r="P13" s="1119"/>
      <c r="Q13" s="1120"/>
      <c r="R13" s="1116" t="str">
        <f>TRIM(IF(B21C防火防火=TRUE,"防火地域　","")&amp;IF(B21C防火準防火=TRUE,"準防火地域　","")&amp;IF(B21C防火その他=TRUE,B21防火地域その他&amp;"　","")&amp;IF(B21C防火なし=TRUE,"　指定なし",""))</f>
        <v/>
      </c>
      <c r="S13" s="1116"/>
      <c r="T13" s="1116"/>
      <c r="U13" s="1116"/>
      <c r="V13" s="1116"/>
      <c r="W13" s="1116"/>
      <c r="X13" s="1116"/>
      <c r="Y13" s="1116"/>
      <c r="Z13" s="1117"/>
      <c r="AA13" s="395"/>
    </row>
    <row r="14" spans="1:47" ht="18" customHeight="1">
      <c r="A14" s="1109"/>
      <c r="B14" s="1137" t="s">
        <v>509</v>
      </c>
      <c r="C14" s="1137" t="s">
        <v>556</v>
      </c>
      <c r="D14" s="398" t="s">
        <v>554</v>
      </c>
      <c r="E14" s="1141">
        <f>IF(B26初回確認年="",B26直近確認元号,B26初回確認元号)</f>
        <v>0</v>
      </c>
      <c r="F14" s="1142"/>
      <c r="G14" s="883">
        <f>IF(B26初回確認年="",B26直近確認年,B26初回確認年)</f>
        <v>0</v>
      </c>
      <c r="H14" s="586" t="s">
        <v>510</v>
      </c>
      <c r="I14" s="883">
        <f>IF(B26初回確認年="",B26直近確認月,B26初回確認月)</f>
        <v>0</v>
      </c>
      <c r="J14" s="586" t="s">
        <v>511</v>
      </c>
      <c r="K14" s="883">
        <f>IF(B26初回確認年="",B26直近確認日,B26初回確認日)</f>
        <v>0</v>
      </c>
      <c r="L14" s="586" t="s">
        <v>512</v>
      </c>
      <c r="M14" s="100" t="s">
        <v>514</v>
      </c>
      <c r="N14" s="1115">
        <f>IF(B26初回確認年="",B26直近確認番号,B26初回確認番号)</f>
        <v>0</v>
      </c>
      <c r="O14" s="1115"/>
      <c r="P14" s="1115"/>
      <c r="Q14" s="1115"/>
      <c r="R14" s="98" t="s">
        <v>515</v>
      </c>
      <c r="S14" s="1118" t="s">
        <v>503</v>
      </c>
      <c r="T14" s="1119"/>
      <c r="U14" s="1120"/>
      <c r="V14" s="1148">
        <f>B22敷地面積</f>
        <v>0</v>
      </c>
      <c r="W14" s="1149"/>
      <c r="X14" s="1149"/>
      <c r="Y14" s="1149"/>
      <c r="Z14" s="94" t="s">
        <v>492</v>
      </c>
      <c r="AA14" s="130"/>
      <c r="AC14" s="188"/>
      <c r="AD14" s="188"/>
      <c r="AE14" s="188"/>
      <c r="AF14" s="188"/>
      <c r="AG14" s="188"/>
      <c r="AH14" s="188"/>
      <c r="AI14" s="188"/>
      <c r="AJ14" s="188"/>
      <c r="AK14" s="188"/>
      <c r="AL14" s="188"/>
      <c r="AM14" s="188"/>
      <c r="AN14" s="188"/>
      <c r="AO14" s="188"/>
      <c r="AP14" s="188"/>
      <c r="AQ14" s="188"/>
      <c r="AR14" s="188"/>
      <c r="AS14" s="154"/>
      <c r="AT14" s="154"/>
      <c r="AU14" s="154"/>
    </row>
    <row r="15" spans="1:47" ht="18" customHeight="1">
      <c r="A15" s="1109"/>
      <c r="B15" s="1137"/>
      <c r="C15" s="1137"/>
      <c r="D15" s="399" t="s">
        <v>555</v>
      </c>
      <c r="E15" s="1143">
        <f>IF(B26初回確認年="",B26直近検査元号,B26初回検査元号)</f>
        <v>0</v>
      </c>
      <c r="F15" s="1144"/>
      <c r="G15" s="884">
        <f>IF(B26初回確認年="",B26直近検査年,B26初回検査年)</f>
        <v>0</v>
      </c>
      <c r="H15" s="587" t="s">
        <v>510</v>
      </c>
      <c r="I15" s="884">
        <f>IF(B26初回確認年="",B26直近検査月,B26初回検査月)</f>
        <v>0</v>
      </c>
      <c r="J15" s="587" t="s">
        <v>511</v>
      </c>
      <c r="K15" s="884">
        <f>IF(B26初回確認年="",B26直近検査日,B26初回検査日)</f>
        <v>0</v>
      </c>
      <c r="L15" s="587" t="s">
        <v>512</v>
      </c>
      <c r="M15" s="101" t="s">
        <v>514</v>
      </c>
      <c r="N15" s="1140">
        <f>IF(B26初回確認年="",B26直近検査番号,B26初回検査番号)</f>
        <v>0</v>
      </c>
      <c r="O15" s="1140"/>
      <c r="P15" s="1140"/>
      <c r="Q15" s="1140"/>
      <c r="R15" s="99" t="s">
        <v>515</v>
      </c>
      <c r="S15" s="1118" t="s">
        <v>488</v>
      </c>
      <c r="T15" s="1119"/>
      <c r="U15" s="1120"/>
      <c r="V15" s="1148">
        <f>B22建築面積</f>
        <v>0</v>
      </c>
      <c r="W15" s="1149"/>
      <c r="X15" s="1149"/>
      <c r="Y15" s="1149"/>
      <c r="Z15" s="94" t="s">
        <v>492</v>
      </c>
      <c r="AA15" s="130"/>
      <c r="AC15" s="188"/>
      <c r="AD15" s="188"/>
      <c r="AE15" s="188"/>
      <c r="AF15" s="188"/>
      <c r="AG15" s="188"/>
      <c r="AH15" s="188"/>
      <c r="AI15" s="188"/>
      <c r="AJ15" s="188"/>
      <c r="AK15" s="188"/>
      <c r="AL15" s="188"/>
      <c r="AM15" s="188"/>
      <c r="AN15" s="188"/>
      <c r="AO15" s="188"/>
      <c r="AP15" s="188"/>
      <c r="AQ15" s="188"/>
      <c r="AR15" s="188"/>
      <c r="AS15" s="154"/>
      <c r="AT15" s="154"/>
      <c r="AU15" s="154"/>
    </row>
    <row r="16" spans="1:47" ht="18" customHeight="1">
      <c r="A16" s="1109"/>
      <c r="B16" s="1137"/>
      <c r="C16" s="1137" t="s">
        <v>513</v>
      </c>
      <c r="D16" s="398" t="s">
        <v>554</v>
      </c>
      <c r="E16" s="1141" t="str">
        <f>IF(B26初回確認年="","",B26直近確認元号)</f>
        <v/>
      </c>
      <c r="F16" s="1142"/>
      <c r="G16" s="883" t="str">
        <f>IF(B26初回確認年="","",B26直近確認年)</f>
        <v/>
      </c>
      <c r="H16" s="586" t="s">
        <v>510</v>
      </c>
      <c r="I16" s="883" t="str">
        <f>IF(B26初回確認年="","",B26直近確認月)</f>
        <v/>
      </c>
      <c r="J16" s="586" t="s">
        <v>511</v>
      </c>
      <c r="K16" s="883" t="str">
        <f>IF(B26初回確認年="","",B26直近確認日)</f>
        <v/>
      </c>
      <c r="L16" s="586" t="s">
        <v>512</v>
      </c>
      <c r="M16" s="100" t="s">
        <v>514</v>
      </c>
      <c r="N16" s="1115" t="str">
        <f>IF(B26初回確認年="","",B26直近確認番号)</f>
        <v/>
      </c>
      <c r="O16" s="1115"/>
      <c r="P16" s="1115"/>
      <c r="Q16" s="1115"/>
      <c r="R16" s="98" t="s">
        <v>515</v>
      </c>
      <c r="S16" s="1118" t="s">
        <v>489</v>
      </c>
      <c r="T16" s="1119"/>
      <c r="U16" s="1120"/>
      <c r="V16" s="1148">
        <f>B22延べ面積</f>
        <v>0</v>
      </c>
      <c r="W16" s="1149"/>
      <c r="X16" s="1149"/>
      <c r="Y16" s="1149"/>
      <c r="Z16" s="94" t="s">
        <v>492</v>
      </c>
      <c r="AA16" s="130"/>
    </row>
    <row r="17" spans="1:48" ht="18" customHeight="1" thickBot="1">
      <c r="A17" s="1110"/>
      <c r="B17" s="1138"/>
      <c r="C17" s="1138"/>
      <c r="D17" s="400" t="s">
        <v>555</v>
      </c>
      <c r="E17" s="1154" t="str">
        <f>IF(B26初回確認年="","",B26直近検査元号)</f>
        <v/>
      </c>
      <c r="F17" s="1155"/>
      <c r="G17" s="885" t="str">
        <f>IF(B26初回確認年="","",B26直近検査年)</f>
        <v/>
      </c>
      <c r="H17" s="588" t="s">
        <v>510</v>
      </c>
      <c r="I17" s="885" t="str">
        <f>IF(B26初回確認年="","",B26直近検査月)</f>
        <v/>
      </c>
      <c r="J17" s="588" t="s">
        <v>511</v>
      </c>
      <c r="K17" s="885" t="str">
        <f>IF(B26初回確認年="","",B26直近検査日)</f>
        <v/>
      </c>
      <c r="L17" s="588" t="s">
        <v>512</v>
      </c>
      <c r="M17" s="576" t="s">
        <v>514</v>
      </c>
      <c r="N17" s="1121" t="str">
        <f>IF(B26初回確認年="","",B26直近検査番号)</f>
        <v/>
      </c>
      <c r="O17" s="1121"/>
      <c r="P17" s="1121"/>
      <c r="Q17" s="1121"/>
      <c r="R17" s="577" t="s">
        <v>515</v>
      </c>
      <c r="S17" s="95"/>
      <c r="T17" s="96"/>
      <c r="U17" s="97"/>
      <c r="V17" s="1145"/>
      <c r="W17" s="1146"/>
      <c r="X17" s="1146"/>
      <c r="Y17" s="1146"/>
      <c r="Z17" s="1147"/>
      <c r="AA17" s="130"/>
    </row>
    <row r="18" spans="1:48" ht="4.25" customHeight="1">
      <c r="E18" s="401"/>
      <c r="F18" s="401"/>
      <c r="H18" s="401"/>
      <c r="J18" s="401"/>
      <c r="L18" s="401"/>
      <c r="M18" s="401"/>
    </row>
    <row r="19" spans="1:48" ht="18" customHeight="1">
      <c r="A19" s="26" t="s">
        <v>558</v>
      </c>
      <c r="B19" s="26"/>
      <c r="C19" s="26"/>
      <c r="D19" s="26"/>
      <c r="E19" s="26"/>
      <c r="F19" s="26"/>
      <c r="G19" s="26"/>
      <c r="H19" s="402"/>
      <c r="I19" s="26"/>
      <c r="J19" s="402"/>
      <c r="K19" s="26"/>
      <c r="L19" s="26"/>
      <c r="M19" s="26"/>
      <c r="N19" s="26"/>
      <c r="O19" s="26"/>
      <c r="P19" s="26"/>
      <c r="Q19" s="26"/>
      <c r="R19" s="26"/>
      <c r="S19" s="26"/>
      <c r="T19" s="26"/>
      <c r="U19" s="26"/>
      <c r="V19" s="26"/>
      <c r="W19" s="26"/>
      <c r="X19" s="26"/>
      <c r="Y19" s="26"/>
      <c r="Z19" s="26"/>
      <c r="AC19" s="410"/>
      <c r="AD19" s="410"/>
      <c r="AE19" s="410"/>
      <c r="AF19" s="410"/>
      <c r="AG19" s="410"/>
      <c r="AH19" s="410"/>
      <c r="AI19" s="410"/>
      <c r="AJ19" s="410"/>
      <c r="AK19" s="410"/>
      <c r="AL19" s="410"/>
      <c r="AM19" s="410"/>
      <c r="AN19" s="410"/>
      <c r="AO19" s="410"/>
      <c r="AP19" s="410"/>
      <c r="AQ19" s="410"/>
      <c r="AR19" s="410"/>
      <c r="AS19" s="410"/>
      <c r="AT19" s="410"/>
      <c r="AU19" s="410"/>
      <c r="AV19" s="410"/>
    </row>
    <row r="20" spans="1:48" ht="18" customHeight="1">
      <c r="A20" s="403"/>
      <c r="B20" s="403" t="s">
        <v>1136</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C20" s="410"/>
      <c r="AD20" s="410"/>
      <c r="AE20" s="410"/>
      <c r="AF20" s="410"/>
      <c r="AG20" s="410"/>
      <c r="AH20" s="410"/>
      <c r="AI20" s="410"/>
      <c r="AJ20" s="410"/>
      <c r="AK20" s="410"/>
      <c r="AL20" s="410"/>
      <c r="AM20" s="410"/>
      <c r="AN20" s="410"/>
      <c r="AO20" s="410"/>
      <c r="AP20" s="410"/>
      <c r="AQ20" s="410"/>
      <c r="AR20" s="410"/>
      <c r="AS20" s="410"/>
      <c r="AT20" s="410"/>
      <c r="AU20" s="410"/>
      <c r="AV20" s="410"/>
    </row>
    <row r="21" spans="1:48" ht="18" customHeight="1" thickBot="1">
      <c r="A21" s="403"/>
      <c r="B21" s="403" t="s">
        <v>526</v>
      </c>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C21" s="410"/>
      <c r="AD21" s="410"/>
      <c r="AE21" s="410"/>
      <c r="AF21" s="410"/>
      <c r="AG21" s="410"/>
      <c r="AH21" s="410"/>
      <c r="AI21" s="410"/>
      <c r="AJ21" s="410"/>
      <c r="AK21" s="410"/>
      <c r="AL21" s="410"/>
      <c r="AM21" s="410"/>
      <c r="AN21" s="410"/>
      <c r="AO21" s="410"/>
      <c r="AP21" s="410"/>
      <c r="AQ21" s="410"/>
      <c r="AR21" s="410"/>
      <c r="AS21" s="410"/>
      <c r="AT21" s="410"/>
      <c r="AU21" s="410"/>
      <c r="AV21" s="410"/>
    </row>
    <row r="22" spans="1:48" ht="9.75" customHeight="1">
      <c r="A22" s="404"/>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6"/>
      <c r="AC22" s="410"/>
      <c r="AD22" s="410"/>
      <c r="AE22" s="410"/>
      <c r="AF22" s="410"/>
      <c r="AG22" s="410"/>
      <c r="AH22" s="410"/>
      <c r="AI22" s="410" t="s">
        <v>525</v>
      </c>
      <c r="AJ22" s="410"/>
      <c r="AK22" s="410"/>
      <c r="AL22" s="410"/>
      <c r="AM22" s="410"/>
      <c r="AN22" s="410"/>
      <c r="AO22" s="410"/>
      <c r="AP22" s="410"/>
      <c r="AQ22" s="410"/>
      <c r="AR22" s="410"/>
      <c r="AS22" s="410"/>
      <c r="AT22" s="410"/>
      <c r="AU22" s="410"/>
      <c r="AV22" s="410"/>
    </row>
    <row r="23" spans="1:48" s="410" customFormat="1" ht="18" customHeight="1">
      <c r="A23" s="407"/>
      <c r="B23" s="408">
        <v>1</v>
      </c>
      <c r="C23" s="1080" t="s">
        <v>1804</v>
      </c>
      <c r="D23" s="1080"/>
      <c r="E23" s="1080"/>
      <c r="F23" s="1080"/>
      <c r="G23" s="1080"/>
      <c r="H23" s="1080"/>
      <c r="I23" s="1080"/>
      <c r="J23" s="1080"/>
      <c r="K23" s="1080"/>
      <c r="L23" s="1080"/>
      <c r="M23" s="1080"/>
      <c r="N23" s="1080"/>
      <c r="O23" s="1080"/>
      <c r="P23" s="1080"/>
      <c r="Q23" s="1080"/>
      <c r="R23" s="1080"/>
      <c r="S23" s="1080"/>
      <c r="T23" s="1080"/>
      <c r="U23" s="1080"/>
      <c r="V23" s="1080"/>
      <c r="W23" s="1080"/>
      <c r="X23" s="1080"/>
      <c r="Y23" s="1080"/>
      <c r="Z23" s="409"/>
      <c r="AB23" s="625" t="str">
        <f>IF(受理日="","","1")</f>
        <v/>
      </c>
    </row>
    <row r="24" spans="1:48" s="410" customFormat="1" ht="30.65" customHeight="1">
      <c r="A24" s="407"/>
      <c r="B24" s="408">
        <v>2</v>
      </c>
      <c r="C24" s="1080" t="s">
        <v>1686</v>
      </c>
      <c r="D24" s="1080"/>
      <c r="E24" s="1080"/>
      <c r="F24" s="1080"/>
      <c r="G24" s="1080"/>
      <c r="H24" s="1080"/>
      <c r="I24" s="1080"/>
      <c r="J24" s="1080"/>
      <c r="K24" s="1080"/>
      <c r="L24" s="1080"/>
      <c r="M24" s="1080"/>
      <c r="N24" s="1080"/>
      <c r="O24" s="1080"/>
      <c r="P24" s="1080"/>
      <c r="Q24" s="1080"/>
      <c r="R24" s="1080"/>
      <c r="S24" s="1080"/>
      <c r="T24" s="1080"/>
      <c r="U24" s="1080"/>
      <c r="V24" s="1080"/>
      <c r="W24" s="1080"/>
      <c r="X24" s="1080"/>
      <c r="Y24" s="1080"/>
      <c r="Z24" s="409"/>
      <c r="AB24" s="625" t="str">
        <f>IF(受理日="","","2")</f>
        <v/>
      </c>
    </row>
    <row r="25" spans="1:48" s="410" customFormat="1" ht="30.65" customHeight="1">
      <c r="A25" s="407"/>
      <c r="B25" s="408">
        <v>3</v>
      </c>
      <c r="C25" s="1080" t="s">
        <v>1801</v>
      </c>
      <c r="D25" s="1080"/>
      <c r="E25" s="1080"/>
      <c r="F25" s="1080"/>
      <c r="G25" s="1080"/>
      <c r="H25" s="1080"/>
      <c r="I25" s="1080"/>
      <c r="J25" s="1080"/>
      <c r="K25" s="1080"/>
      <c r="L25" s="1080"/>
      <c r="M25" s="1080"/>
      <c r="N25" s="1080"/>
      <c r="O25" s="1080"/>
      <c r="P25" s="1080"/>
      <c r="Q25" s="1080"/>
      <c r="R25" s="1080"/>
      <c r="S25" s="1080"/>
      <c r="T25" s="1080"/>
      <c r="U25" s="1080"/>
      <c r="V25" s="1080"/>
      <c r="W25" s="1080"/>
      <c r="X25" s="1080"/>
      <c r="Y25" s="1080"/>
      <c r="Z25" s="411"/>
      <c r="AB25" s="625" t="str">
        <f>IF(受理日="","","3")</f>
        <v/>
      </c>
    </row>
    <row r="26" spans="1:48" s="410" customFormat="1" ht="45" customHeight="1">
      <c r="A26" s="407"/>
      <c r="B26" s="408"/>
      <c r="C26" s="408" t="s">
        <v>371</v>
      </c>
      <c r="D26" s="1080" t="s">
        <v>376</v>
      </c>
      <c r="E26" s="1080"/>
      <c r="F26" s="1080"/>
      <c r="G26" s="1080"/>
      <c r="H26" s="1080"/>
      <c r="I26" s="1080"/>
      <c r="J26" s="1080"/>
      <c r="K26" s="1080"/>
      <c r="L26" s="1080"/>
      <c r="M26" s="1080"/>
      <c r="N26" s="1080"/>
      <c r="O26" s="1080"/>
      <c r="P26" s="1080"/>
      <c r="Q26" s="1080"/>
      <c r="R26" s="1080"/>
      <c r="S26" s="1080"/>
      <c r="T26" s="1080"/>
      <c r="U26" s="1080"/>
      <c r="V26" s="1080"/>
      <c r="W26" s="1080"/>
      <c r="X26" s="1080"/>
      <c r="Y26" s="1080"/>
      <c r="Z26" s="411"/>
      <c r="AB26" s="625"/>
    </row>
    <row r="27" spans="1:48" s="410" customFormat="1" ht="18" customHeight="1">
      <c r="A27" s="407"/>
      <c r="B27" s="408">
        <v>4</v>
      </c>
      <c r="C27" s="1080" t="s">
        <v>358</v>
      </c>
      <c r="D27" s="1080"/>
      <c r="E27" s="1080"/>
      <c r="F27" s="1080"/>
      <c r="G27" s="1080"/>
      <c r="H27" s="1080"/>
      <c r="I27" s="1080"/>
      <c r="J27" s="1080"/>
      <c r="K27" s="1080"/>
      <c r="L27" s="1080"/>
      <c r="M27" s="1080"/>
      <c r="N27" s="1080"/>
      <c r="O27" s="1080"/>
      <c r="P27" s="1080"/>
      <c r="Q27" s="1080"/>
      <c r="R27" s="1080"/>
      <c r="S27" s="1080"/>
      <c r="T27" s="1080"/>
      <c r="U27" s="1080"/>
      <c r="V27" s="1080"/>
      <c r="W27" s="1080"/>
      <c r="X27" s="1080"/>
      <c r="Y27" s="1080"/>
      <c r="Z27" s="411"/>
      <c r="AB27" s="625" t="str">
        <f>IF(受理日="","","4")</f>
        <v/>
      </c>
    </row>
    <row r="28" spans="1:48" s="410" customFormat="1" ht="29.25" customHeight="1">
      <c r="A28" s="407"/>
      <c r="B28" s="408">
        <v>5</v>
      </c>
      <c r="C28" s="408" t="s">
        <v>357</v>
      </c>
      <c r="D28" s="1080" t="s">
        <v>1805</v>
      </c>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411"/>
      <c r="AB28" s="625" t="str">
        <f>IF(受理日="","","5①")</f>
        <v/>
      </c>
    </row>
    <row r="29" spans="1:48" s="410" customFormat="1" ht="30.65" customHeight="1">
      <c r="A29" s="407"/>
      <c r="B29" s="408"/>
      <c r="C29" s="408" t="s">
        <v>359</v>
      </c>
      <c r="D29" s="1080" t="s">
        <v>1802</v>
      </c>
      <c r="E29" s="1080"/>
      <c r="F29" s="1080"/>
      <c r="G29" s="1080"/>
      <c r="H29" s="1080"/>
      <c r="I29" s="1080"/>
      <c r="J29" s="1080"/>
      <c r="K29" s="1080"/>
      <c r="L29" s="1080"/>
      <c r="M29" s="1080"/>
      <c r="N29" s="1080"/>
      <c r="O29" s="1080"/>
      <c r="P29" s="1080"/>
      <c r="Q29" s="1080"/>
      <c r="R29" s="1080"/>
      <c r="S29" s="1080"/>
      <c r="T29" s="1080"/>
      <c r="U29" s="1080"/>
      <c r="V29" s="1080"/>
      <c r="W29" s="1080"/>
      <c r="X29" s="1080"/>
      <c r="Y29" s="1080"/>
      <c r="Z29" s="411"/>
      <c r="AB29" s="625" t="str">
        <f>IF(受理日="","","5②")</f>
        <v/>
      </c>
    </row>
    <row r="30" spans="1:48" s="410" customFormat="1" ht="30.65" customHeight="1">
      <c r="A30" s="407"/>
      <c r="B30" s="408"/>
      <c r="C30" s="408" t="s">
        <v>372</v>
      </c>
      <c r="D30" s="1080" t="s">
        <v>377</v>
      </c>
      <c r="E30" s="1080"/>
      <c r="F30" s="1080"/>
      <c r="G30" s="1080"/>
      <c r="H30" s="1080"/>
      <c r="I30" s="1080"/>
      <c r="J30" s="1080"/>
      <c r="K30" s="1080"/>
      <c r="L30" s="1080"/>
      <c r="M30" s="1080"/>
      <c r="N30" s="1080"/>
      <c r="O30" s="1080"/>
      <c r="P30" s="1080"/>
      <c r="Q30" s="1080"/>
      <c r="R30" s="1080"/>
      <c r="S30" s="1080"/>
      <c r="T30" s="1080"/>
      <c r="U30" s="1080"/>
      <c r="V30" s="1080"/>
      <c r="W30" s="1080"/>
      <c r="X30" s="1080"/>
      <c r="Y30" s="1080"/>
      <c r="Z30" s="411"/>
      <c r="AB30" s="625" t="str">
        <f>IF(受理日="","","5③")</f>
        <v/>
      </c>
    </row>
    <row r="31" spans="1:48" s="410" customFormat="1" ht="18" customHeight="1">
      <c r="A31" s="407"/>
      <c r="B31" s="408"/>
      <c r="C31" s="408" t="s">
        <v>373</v>
      </c>
      <c r="D31" s="1080" t="s">
        <v>378</v>
      </c>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411"/>
      <c r="AB31" s="625" t="str">
        <f>IF(受理日="","","5④")</f>
        <v/>
      </c>
    </row>
    <row r="32" spans="1:48" s="410" customFormat="1" ht="18" customHeight="1">
      <c r="A32" s="407"/>
      <c r="B32" s="408">
        <v>6</v>
      </c>
      <c r="C32" s="412" t="s">
        <v>360</v>
      </c>
      <c r="D32" s="413"/>
      <c r="E32" s="412"/>
      <c r="F32" s="412"/>
      <c r="G32" s="412"/>
      <c r="H32" s="412"/>
      <c r="I32" s="412"/>
      <c r="J32" s="412"/>
      <c r="K32" s="412"/>
      <c r="L32" s="412"/>
      <c r="M32" s="412"/>
      <c r="N32" s="412"/>
      <c r="O32" s="412"/>
      <c r="P32" s="412"/>
      <c r="Q32" s="412"/>
      <c r="R32" s="412"/>
      <c r="S32" s="413"/>
      <c r="T32" s="413"/>
      <c r="U32" s="413"/>
      <c r="V32" s="413"/>
      <c r="W32" s="413"/>
      <c r="X32" s="413"/>
      <c r="Y32" s="413"/>
      <c r="Z32" s="411"/>
      <c r="AB32" s="625"/>
      <c r="AC32" s="8"/>
      <c r="AD32" s="8"/>
      <c r="AE32" s="8"/>
      <c r="AF32" s="8"/>
      <c r="AG32" s="8"/>
      <c r="AH32" s="8"/>
      <c r="AI32" s="8"/>
      <c r="AJ32" s="8" t="s">
        <v>757</v>
      </c>
      <c r="AK32" s="8"/>
      <c r="AL32" s="8"/>
      <c r="AM32" s="8"/>
      <c r="AN32" s="8"/>
      <c r="AO32" s="8"/>
      <c r="AP32" s="8"/>
      <c r="AQ32" s="8"/>
      <c r="AR32" s="8"/>
      <c r="AS32" s="8"/>
      <c r="AT32" s="8"/>
      <c r="AU32" s="8"/>
      <c r="AV32" s="8"/>
    </row>
    <row r="33" spans="1:48" s="410" customFormat="1" ht="45" customHeight="1">
      <c r="A33" s="407"/>
      <c r="B33" s="413"/>
      <c r="C33" s="408" t="s">
        <v>371</v>
      </c>
      <c r="D33" s="1080" t="s">
        <v>1687</v>
      </c>
      <c r="E33" s="1080"/>
      <c r="F33" s="1080"/>
      <c r="G33" s="1080"/>
      <c r="H33" s="1080"/>
      <c r="I33" s="1080"/>
      <c r="J33" s="1080"/>
      <c r="K33" s="1080"/>
      <c r="L33" s="1080"/>
      <c r="M33" s="1080"/>
      <c r="N33" s="1080"/>
      <c r="O33" s="1080"/>
      <c r="P33" s="1080"/>
      <c r="Q33" s="1080"/>
      <c r="R33" s="1080"/>
      <c r="S33" s="1080"/>
      <c r="T33" s="1080"/>
      <c r="U33" s="1080"/>
      <c r="V33" s="1080"/>
      <c r="W33" s="1080"/>
      <c r="X33" s="1080"/>
      <c r="Y33" s="1080"/>
      <c r="Z33" s="411"/>
      <c r="AB33" s="715" t="str">
        <f>IF(受理日="","","6A 要確認")</f>
        <v/>
      </c>
      <c r="AC33" s="8"/>
      <c r="AD33" s="8"/>
      <c r="AE33" s="8"/>
      <c r="AF33" s="8"/>
      <c r="AG33" s="8"/>
      <c r="AH33" s="8"/>
      <c r="AI33" s="8"/>
      <c r="AJ33" s="8"/>
      <c r="AK33" s="8"/>
      <c r="AL33" s="8"/>
      <c r="AM33" s="8"/>
      <c r="AN33" s="8"/>
      <c r="AO33" s="8"/>
      <c r="AP33" s="8"/>
      <c r="AQ33" s="8"/>
      <c r="AR33" s="8"/>
      <c r="AS33" s="8"/>
      <c r="AT33" s="8"/>
      <c r="AU33" s="8"/>
      <c r="AV33" s="8"/>
    </row>
    <row r="34" spans="1:48" s="410" customFormat="1" ht="18" customHeight="1">
      <c r="A34" s="407"/>
      <c r="B34" s="413"/>
      <c r="C34" s="408" t="s">
        <v>371</v>
      </c>
      <c r="D34" s="1080" t="s">
        <v>1683</v>
      </c>
      <c r="E34" s="1080"/>
      <c r="F34" s="1080"/>
      <c r="G34" s="1080"/>
      <c r="H34" s="1080"/>
      <c r="I34" s="1080"/>
      <c r="J34" s="1080"/>
      <c r="K34" s="1080"/>
      <c r="L34" s="1080"/>
      <c r="M34" s="1080"/>
      <c r="N34" s="1080"/>
      <c r="O34" s="1080"/>
      <c r="P34" s="1080"/>
      <c r="Q34" s="1080"/>
      <c r="R34" s="1080"/>
      <c r="S34" s="1080"/>
      <c r="T34" s="1080"/>
      <c r="U34" s="1080"/>
      <c r="V34" s="1080"/>
      <c r="W34" s="1080"/>
      <c r="X34" s="1080"/>
      <c r="Y34" s="1080"/>
      <c r="Z34" s="411"/>
      <c r="AB34" s="715"/>
      <c r="AC34" s="8"/>
      <c r="AD34" s="8"/>
      <c r="AE34" s="8"/>
      <c r="AF34" s="8"/>
      <c r="AG34" s="8"/>
      <c r="AH34" s="8"/>
      <c r="AI34" s="8"/>
      <c r="AJ34" s="8"/>
      <c r="AK34" s="8"/>
      <c r="AL34" s="8"/>
      <c r="AM34" s="8"/>
      <c r="AN34" s="8"/>
      <c r="AO34" s="8"/>
      <c r="AP34" s="8"/>
      <c r="AQ34" s="8"/>
      <c r="AR34" s="8"/>
      <c r="AS34" s="8"/>
      <c r="AT34" s="8"/>
      <c r="AU34" s="8"/>
      <c r="AV34" s="8"/>
    </row>
    <row r="35" spans="1:48" s="410" customFormat="1" ht="30.5" customHeight="1">
      <c r="A35" s="407"/>
      <c r="B35" s="413"/>
      <c r="C35" s="408" t="s">
        <v>371</v>
      </c>
      <c r="D35" s="1080" t="s">
        <v>1803</v>
      </c>
      <c r="E35" s="1080"/>
      <c r="F35" s="1080"/>
      <c r="G35" s="1080"/>
      <c r="H35" s="1080"/>
      <c r="I35" s="1080"/>
      <c r="J35" s="1080"/>
      <c r="K35" s="1080"/>
      <c r="L35" s="1080"/>
      <c r="M35" s="1080"/>
      <c r="N35" s="1080"/>
      <c r="O35" s="1080"/>
      <c r="P35" s="1080"/>
      <c r="Q35" s="1080"/>
      <c r="R35" s="1080"/>
      <c r="S35" s="1080"/>
      <c r="T35" s="1080"/>
      <c r="U35" s="1080"/>
      <c r="V35" s="1080"/>
      <c r="W35" s="1080"/>
      <c r="X35" s="1080"/>
      <c r="Y35" s="1080"/>
      <c r="Z35" s="411"/>
      <c r="AB35" s="715" t="str">
        <f>IF(受理日="","","6B 前回調査がH28/8以前")</f>
        <v/>
      </c>
      <c r="AC35" s="715"/>
      <c r="AD35" s="8"/>
      <c r="AE35" s="8"/>
      <c r="AF35" s="8"/>
      <c r="AG35" s="612"/>
      <c r="AH35" s="8"/>
      <c r="AI35" s="8"/>
      <c r="AJ35" s="8"/>
      <c r="AK35" s="8"/>
      <c r="AL35" s="8"/>
      <c r="AM35" s="8"/>
      <c r="AN35" s="8"/>
      <c r="AO35" s="8"/>
      <c r="AP35" s="8"/>
      <c r="AQ35" s="8"/>
      <c r="AR35" s="8"/>
      <c r="AS35" s="8"/>
      <c r="AT35" s="8"/>
      <c r="AU35" s="8"/>
      <c r="AV35" s="8"/>
    </row>
    <row r="36" spans="1:48" s="410" customFormat="1" ht="14.25" customHeight="1" thickBot="1">
      <c r="A36" s="414"/>
      <c r="B36" s="415"/>
      <c r="C36" s="416"/>
      <c r="D36" s="962"/>
      <c r="E36" s="962"/>
      <c r="F36" s="962"/>
      <c r="G36" s="962"/>
      <c r="H36" s="962"/>
      <c r="I36" s="962"/>
      <c r="J36" s="962"/>
      <c r="K36" s="962"/>
      <c r="L36" s="962"/>
      <c r="M36" s="962"/>
      <c r="N36" s="962"/>
      <c r="O36" s="962"/>
      <c r="P36" s="962"/>
      <c r="Q36" s="962"/>
      <c r="R36" s="962"/>
      <c r="S36" s="962"/>
      <c r="T36" s="962"/>
      <c r="U36" s="962"/>
      <c r="V36" s="962"/>
      <c r="W36" s="962"/>
      <c r="X36" s="962"/>
      <c r="Y36" s="962"/>
      <c r="Z36" s="611" t="s">
        <v>1258</v>
      </c>
      <c r="AB36" s="625"/>
      <c r="AC36" s="8"/>
      <c r="AD36" s="8"/>
      <c r="AE36" s="8"/>
      <c r="AF36" s="8"/>
      <c r="AG36" s="8"/>
      <c r="AH36" s="8"/>
      <c r="AI36" s="8"/>
      <c r="AJ36" s="8"/>
      <c r="AK36" s="8"/>
      <c r="AL36" s="8"/>
      <c r="AM36" s="8"/>
      <c r="AN36" s="8"/>
      <c r="AO36" s="8"/>
      <c r="AP36" s="8"/>
      <c r="AQ36" s="8"/>
      <c r="AR36" s="8"/>
      <c r="AS36" s="8"/>
      <c r="AT36" s="8"/>
      <c r="AU36" s="8"/>
      <c r="AV36" s="8"/>
    </row>
    <row r="37" spans="1:48" s="410" customFormat="1" ht="10.25" customHeight="1" thickBot="1">
      <c r="A37" s="413"/>
      <c r="B37" s="413"/>
      <c r="C37" s="408"/>
      <c r="D37" s="417"/>
      <c r="E37" s="417"/>
      <c r="F37" s="417"/>
      <c r="G37" s="417"/>
      <c r="H37" s="417"/>
      <c r="I37" s="417"/>
      <c r="J37" s="417"/>
      <c r="K37" s="417"/>
      <c r="L37" s="417"/>
      <c r="M37" s="417"/>
      <c r="N37" s="417"/>
      <c r="O37" s="417"/>
      <c r="P37" s="417"/>
      <c r="Q37" s="417"/>
      <c r="R37" s="417"/>
      <c r="S37" s="417"/>
      <c r="T37" s="417"/>
      <c r="U37" s="417"/>
      <c r="V37" s="417"/>
      <c r="W37" s="417"/>
      <c r="X37" s="610"/>
      <c r="Y37" s="610"/>
      <c r="Z37" s="415"/>
      <c r="AB37" s="625"/>
      <c r="AC37" s="8"/>
      <c r="AD37" s="8"/>
      <c r="AE37" s="8"/>
      <c r="AF37" s="8"/>
      <c r="AG37" s="8"/>
      <c r="AH37" s="8"/>
      <c r="AI37" s="8"/>
      <c r="AJ37" s="8"/>
      <c r="AK37" s="8"/>
      <c r="AL37" s="8"/>
      <c r="AM37" s="8"/>
      <c r="AN37" s="8"/>
      <c r="AO37" s="8"/>
      <c r="AP37" s="8"/>
      <c r="AQ37" s="8"/>
      <c r="AR37" s="8"/>
      <c r="AS37" s="8"/>
      <c r="AT37" s="8"/>
      <c r="AU37" s="8"/>
      <c r="AV37" s="8"/>
    </row>
    <row r="38" spans="1:48" ht="18" customHeight="1">
      <c r="A38" s="404" t="s">
        <v>735</v>
      </c>
      <c r="B38" s="405"/>
      <c r="C38" s="405"/>
      <c r="D38" s="405"/>
      <c r="E38" s="405"/>
      <c r="F38" s="405"/>
      <c r="G38" s="405"/>
      <c r="H38" s="405"/>
      <c r="I38" s="405"/>
      <c r="J38" s="405"/>
      <c r="K38" s="405"/>
      <c r="L38" s="406"/>
      <c r="M38" s="1083" t="s">
        <v>1144</v>
      </c>
      <c r="N38" s="1084"/>
      <c r="O38" s="1084"/>
      <c r="P38" s="1084"/>
      <c r="Q38" s="1085"/>
      <c r="R38" s="1083" t="s">
        <v>1145</v>
      </c>
      <c r="S38" s="1084"/>
      <c r="T38" s="1084"/>
      <c r="U38" s="1084"/>
      <c r="V38" s="1084"/>
      <c r="W38" s="1084"/>
      <c r="X38" s="1084"/>
      <c r="Y38" s="1084"/>
      <c r="Z38" s="1085"/>
    </row>
    <row r="39" spans="1:48" ht="18" customHeight="1">
      <c r="A39" s="1070" t="s">
        <v>736</v>
      </c>
      <c r="B39" s="1071"/>
      <c r="C39" s="1071"/>
      <c r="D39" s="1071"/>
      <c r="E39" s="1071"/>
      <c r="F39" s="1071"/>
      <c r="G39" s="1071"/>
      <c r="H39" s="1071"/>
      <c r="I39" s="1071"/>
      <c r="J39" s="1071"/>
      <c r="K39" s="1071"/>
      <c r="L39" s="1072"/>
      <c r="M39" s="1101" t="str">
        <f>IF(M41="","","受理")</f>
        <v/>
      </c>
      <c r="N39" s="1102"/>
      <c r="O39" s="1102"/>
      <c r="P39" s="1102"/>
      <c r="Q39" s="1103"/>
      <c r="R39" s="1086" t="s">
        <v>743</v>
      </c>
      <c r="S39" s="1087"/>
      <c r="T39" s="1087"/>
      <c r="U39" s="1087" t="s">
        <v>742</v>
      </c>
      <c r="V39" s="1087"/>
      <c r="W39" s="1087"/>
      <c r="X39" s="1087" t="s">
        <v>741</v>
      </c>
      <c r="Y39" s="1087"/>
      <c r="Z39" s="1090"/>
    </row>
    <row r="40" spans="1:48" ht="18" customHeight="1">
      <c r="A40" s="1073" t="s">
        <v>740</v>
      </c>
      <c r="B40" s="1074"/>
      <c r="C40" s="1074"/>
      <c r="D40" s="1074"/>
      <c r="E40" s="1074"/>
      <c r="F40" s="1074"/>
      <c r="G40" s="1074"/>
      <c r="H40" s="1074"/>
      <c r="I40" s="1074"/>
      <c r="J40" s="1074"/>
      <c r="K40" s="1074"/>
      <c r="L40" s="1075"/>
      <c r="M40" s="1104"/>
      <c r="N40" s="1105"/>
      <c r="O40" s="1105"/>
      <c r="P40" s="1105"/>
      <c r="Q40" s="1106"/>
      <c r="R40" s="1086"/>
      <c r="S40" s="1087"/>
      <c r="T40" s="1087"/>
      <c r="U40" s="1087"/>
      <c r="V40" s="1087"/>
      <c r="W40" s="1087"/>
      <c r="X40" s="1087"/>
      <c r="Y40" s="1087"/>
      <c r="Z40" s="1090"/>
    </row>
    <row r="41" spans="1:48" ht="18" customHeight="1">
      <c r="A41" s="1073" t="s">
        <v>737</v>
      </c>
      <c r="B41" s="1074"/>
      <c r="C41" s="1074"/>
      <c r="D41" s="1074"/>
      <c r="E41" s="1074"/>
      <c r="F41" s="1074"/>
      <c r="G41" s="1074"/>
      <c r="H41" s="1074"/>
      <c r="I41" s="1074"/>
      <c r="J41" s="1074"/>
      <c r="K41" s="1074"/>
      <c r="L41" s="1075"/>
      <c r="M41" s="1098"/>
      <c r="N41" s="1099"/>
      <c r="O41" s="1099"/>
      <c r="P41" s="1099"/>
      <c r="Q41" s="1100"/>
      <c r="R41" s="1086"/>
      <c r="S41" s="1087"/>
      <c r="T41" s="1087"/>
      <c r="U41" s="1087"/>
      <c r="V41" s="1087"/>
      <c r="W41" s="1087"/>
      <c r="X41" s="1087"/>
      <c r="Y41" s="1087"/>
      <c r="Z41" s="1090"/>
    </row>
    <row r="42" spans="1:48" ht="18" customHeight="1">
      <c r="A42" s="418"/>
      <c r="B42" s="1076" t="s">
        <v>738</v>
      </c>
      <c r="C42" s="1076"/>
      <c r="D42" s="9" t="s">
        <v>988</v>
      </c>
      <c r="E42" s="9"/>
      <c r="F42" s="9"/>
      <c r="G42" s="9"/>
      <c r="H42" s="9"/>
      <c r="I42" s="9"/>
      <c r="J42" s="9"/>
      <c r="K42" s="9"/>
      <c r="L42" s="419"/>
      <c r="M42" s="1095" t="str">
        <f>IF(M41="","","(特定行政庁)")</f>
        <v/>
      </c>
      <c r="N42" s="1096"/>
      <c r="O42" s="1096"/>
      <c r="P42" s="1096"/>
      <c r="Q42" s="1097"/>
      <c r="R42" s="1086"/>
      <c r="S42" s="1087"/>
      <c r="T42" s="1087"/>
      <c r="U42" s="1087"/>
      <c r="V42" s="1087"/>
      <c r="W42" s="1087"/>
      <c r="X42" s="1087"/>
      <c r="Y42" s="1087"/>
      <c r="Z42" s="1090"/>
    </row>
    <row r="43" spans="1:48" ht="18" customHeight="1" thickBot="1">
      <c r="A43" s="420"/>
      <c r="B43" s="1077" t="s">
        <v>739</v>
      </c>
      <c r="C43" s="1077"/>
      <c r="D43" s="1078" t="s">
        <v>1680</v>
      </c>
      <c r="E43" s="1078"/>
      <c r="F43" s="1078"/>
      <c r="G43" s="1078"/>
      <c r="H43" s="1078"/>
      <c r="I43" s="1078"/>
      <c r="J43" s="1078"/>
      <c r="K43" s="1078"/>
      <c r="L43" s="1079"/>
      <c r="M43" s="1092" t="str">
        <f>IF(M41="","","神戸市")</f>
        <v/>
      </c>
      <c r="N43" s="1093"/>
      <c r="O43" s="1093"/>
      <c r="P43" s="1093"/>
      <c r="Q43" s="1094"/>
      <c r="R43" s="1088"/>
      <c r="S43" s="1089"/>
      <c r="T43" s="1089"/>
      <c r="U43" s="1089"/>
      <c r="V43" s="1089"/>
      <c r="W43" s="1089"/>
      <c r="X43" s="1089"/>
      <c r="Y43" s="1089"/>
      <c r="Z43" s="1091"/>
    </row>
    <row r="44" spans="1:48" ht="18" customHeight="1">
      <c r="M44" s="1081" t="str">
        <f>IF(OR(受理日="",受理日&gt;=DATE('2報告書'!W9+2018,'2報告書'!Z9,'2報告書'!AC9)),"","報告日より前")</f>
        <v/>
      </c>
      <c r="N44" s="1082"/>
      <c r="O44" s="1082"/>
      <c r="P44" s="1082"/>
      <c r="Q44" s="1082"/>
    </row>
    <row r="45" spans="1:48" ht="18" customHeight="1">
      <c r="M45" s="1068" t="str">
        <f>IF(受理日="","",IF(OR(WEEKDAY(受理日,1)=1,WEEKDAY(受理日,1)=7),"閉庁日",""))</f>
        <v/>
      </c>
      <c r="N45" s="1069"/>
      <c r="O45" s="1069"/>
      <c r="P45" s="1069"/>
      <c r="Q45" s="1069"/>
    </row>
  </sheetData>
  <sheetProtection sheet="1" objects="1" scenarios="1"/>
  <mergeCells count="84">
    <mergeCell ref="A3:C3"/>
    <mergeCell ref="E17:F17"/>
    <mergeCell ref="H4:S5"/>
    <mergeCell ref="X11:Y11"/>
    <mergeCell ref="M3:P3"/>
    <mergeCell ref="S15:U15"/>
    <mergeCell ref="V15:Y15"/>
    <mergeCell ref="S16:U16"/>
    <mergeCell ref="V16:Y16"/>
    <mergeCell ref="W3:X3"/>
    <mergeCell ref="T3:U3"/>
    <mergeCell ref="V11:W11"/>
    <mergeCell ref="S11:U11"/>
    <mergeCell ref="E11:R11"/>
    <mergeCell ref="O12:Q12"/>
    <mergeCell ref="E12:F12"/>
    <mergeCell ref="L12:M12"/>
    <mergeCell ref="O13:Q13"/>
    <mergeCell ref="V14:Y14"/>
    <mergeCell ref="R13:Z13"/>
    <mergeCell ref="G12:H12"/>
    <mergeCell ref="N14:Q14"/>
    <mergeCell ref="E13:N13"/>
    <mergeCell ref="B7:D8"/>
    <mergeCell ref="B11:D11"/>
    <mergeCell ref="B9:D9"/>
    <mergeCell ref="D26:Y26"/>
    <mergeCell ref="D33:Y33"/>
    <mergeCell ref="J12:K12"/>
    <mergeCell ref="N15:Q15"/>
    <mergeCell ref="E14:F14"/>
    <mergeCell ref="E15:F15"/>
    <mergeCell ref="E16:F16"/>
    <mergeCell ref="V17:Z17"/>
    <mergeCell ref="C27:Y27"/>
    <mergeCell ref="D28:Y28"/>
    <mergeCell ref="C23:Y23"/>
    <mergeCell ref="C24:Y24"/>
    <mergeCell ref="C25:Y25"/>
    <mergeCell ref="B10:D10"/>
    <mergeCell ref="B12:D12"/>
    <mergeCell ref="B13:D13"/>
    <mergeCell ref="C14:C15"/>
    <mergeCell ref="C16:C17"/>
    <mergeCell ref="B14:B17"/>
    <mergeCell ref="R39:T39"/>
    <mergeCell ref="B6:D6"/>
    <mergeCell ref="A6:A8"/>
    <mergeCell ref="Q3:R3"/>
    <mergeCell ref="E6:Z6"/>
    <mergeCell ref="D29:Y29"/>
    <mergeCell ref="N16:Q16"/>
    <mergeCell ref="R12:Z12"/>
    <mergeCell ref="S14:U14"/>
    <mergeCell ref="N17:Q17"/>
    <mergeCell ref="A9:A17"/>
    <mergeCell ref="E10:Z10"/>
    <mergeCell ref="E9:Z9"/>
    <mergeCell ref="E8:Z8"/>
    <mergeCell ref="F7:I7"/>
    <mergeCell ref="J7:Z7"/>
    <mergeCell ref="D35:Y35"/>
    <mergeCell ref="D30:Y30"/>
    <mergeCell ref="D31:Y31"/>
    <mergeCell ref="D34:Y34"/>
    <mergeCell ref="M44:Q44"/>
    <mergeCell ref="M38:Q38"/>
    <mergeCell ref="R38:Z38"/>
    <mergeCell ref="R40:T43"/>
    <mergeCell ref="U40:W43"/>
    <mergeCell ref="X40:Z43"/>
    <mergeCell ref="M43:Q43"/>
    <mergeCell ref="M42:Q42"/>
    <mergeCell ref="M41:Q41"/>
    <mergeCell ref="M39:Q40"/>
    <mergeCell ref="X39:Z39"/>
    <mergeCell ref="U39:W39"/>
    <mergeCell ref="M45:Q45"/>
    <mergeCell ref="A39:L39"/>
    <mergeCell ref="A40:L40"/>
    <mergeCell ref="A41:L41"/>
    <mergeCell ref="B42:C42"/>
    <mergeCell ref="B43:C43"/>
    <mergeCell ref="D43:L43"/>
  </mergeCells>
  <phoneticPr fontId="3"/>
  <conditionalFormatting sqref="E14:L17">
    <cfRule type="expression" dxfId="93" priority="26">
      <formula>FIND("頃",$N14)</formula>
    </cfRule>
    <cfRule type="expression" dxfId="92" priority="27">
      <formula>FIND("ごろ",$N14)</formula>
    </cfRule>
    <cfRule type="expression" dxfId="91" priority="28">
      <formula>FIND("未交付",$N14)</formula>
    </cfRule>
  </conditionalFormatting>
  <conditionalFormatting sqref="E16:R17">
    <cfRule type="expression" dxfId="90" priority="25">
      <formula>初回のみ=TRUE</formula>
    </cfRule>
  </conditionalFormatting>
  <conditionalFormatting sqref="U39">
    <cfRule type="notContainsBlanks" dxfId="89" priority="18">
      <formula>LEN(TRIM(U39))&gt;0</formula>
    </cfRule>
  </conditionalFormatting>
  <conditionalFormatting sqref="R39:R40">
    <cfRule type="notContainsBlanks" dxfId="88" priority="17">
      <formula>LEN(TRIM(R39))&gt;0</formula>
    </cfRule>
  </conditionalFormatting>
  <conditionalFormatting sqref="U40">
    <cfRule type="notContainsBlanks" dxfId="87" priority="16">
      <formula>LEN(TRIM(U40))&gt;0</formula>
    </cfRule>
  </conditionalFormatting>
  <conditionalFormatting sqref="X40">
    <cfRule type="notContainsBlanks" dxfId="86" priority="15">
      <formula>LEN(TRIM(X40))&gt;0</formula>
    </cfRule>
  </conditionalFormatting>
  <conditionalFormatting sqref="M44:Q44">
    <cfRule type="expression" dxfId="85" priority="12">
      <formula>$M$44=""</formula>
    </cfRule>
  </conditionalFormatting>
  <conditionalFormatting sqref="M45:Q45">
    <cfRule type="expression" dxfId="84" priority="11">
      <formula>$M$44=""</formula>
    </cfRule>
  </conditionalFormatting>
  <conditionalFormatting sqref="AB23">
    <cfRule type="expression" dxfId="83" priority="9">
      <formula>AND(要是正数=0,既存不適格数=0)</formula>
    </cfRule>
  </conditionalFormatting>
  <conditionalFormatting sqref="AB24">
    <cfRule type="expression" dxfId="82" priority="8">
      <formula>既存不適格数&lt;&gt;0</formula>
    </cfRule>
  </conditionalFormatting>
  <conditionalFormatting sqref="AB25">
    <cfRule type="expression" dxfId="81" priority="7">
      <formula>要是正数&lt;&gt;既存不適格数</formula>
    </cfRule>
  </conditionalFormatting>
  <conditionalFormatting sqref="AB27">
    <cfRule type="expression" dxfId="80" priority="6">
      <formula>AND(B35C不具合有=TRUE,B35C不具合改善済=FALSE)</formula>
    </cfRule>
  </conditionalFormatting>
  <conditionalFormatting sqref="AB28">
    <cfRule type="expression" dxfId="79" priority="5">
      <formula>OR(H1Cタイル13年以上=TRUE,H1C部分打診NG=TRUE)</formula>
    </cfRule>
  </conditionalFormatting>
  <conditionalFormatting sqref="AB29">
    <cfRule type="expression" dxfId="78" priority="4">
      <formula>H1Cタイル10から13年=TRUE</formula>
    </cfRule>
  </conditionalFormatting>
  <conditionalFormatting sqref="AB30">
    <cfRule type="expression" dxfId="77" priority="3">
      <formula>B34C診断無=TRUE</formula>
    </cfRule>
  </conditionalFormatting>
  <conditionalFormatting sqref="AB31">
    <cfRule type="expression" dxfId="76" priority="2">
      <formula>B33C石綿未調査</formula>
    </cfRule>
  </conditionalFormatting>
  <dataValidations count="2">
    <dataValidation type="list" allowBlank="1" showInputMessage="1" sqref="D36:Y36">
      <formula1>"建築基準法施行細則の改正により、本来の報告時期は令和X年度です。次回の報告は令和X年度となります。次回報告まで適切に維持管理してください。"</formula1>
    </dataValidation>
    <dataValidation allowBlank="1" showInputMessage="1" sqref="D35:Y35"/>
  </dataValidations>
  <hyperlinks>
    <hyperlink ref="Q3:R3" location="B1コード1" display="B1コード1"/>
    <hyperlink ref="T3:U3" location="B1コード2" display="B1コード2"/>
    <hyperlink ref="W3:X3" location="B1コード3" display="B1コード3"/>
    <hyperlink ref="E6:Z6" location="B12管理者氏名" display="B12管理者氏名"/>
    <hyperlink ref="F7:I7" location="B12管理者郵便番号" display="B12管理者郵便番号"/>
    <hyperlink ref="E8:Z8" location="B12管理者住所" display="B12管理者住所"/>
    <hyperlink ref="E9:Z9" location="B14対象名称" display="B14対象名称"/>
    <hyperlink ref="E11:R11" location="B14対象用途" display="B14対象用途"/>
    <hyperlink ref="G12:H12" location="B22地上階数" display="B22地上階数"/>
    <hyperlink ref="L12:M12" location="B22地下階数" display="B22地下階数"/>
    <hyperlink ref="E13:N13" location="B21用途地域1" display="B21用途地域1"/>
    <hyperlink ref="R12:Z12" location="B22構造その他詳細" display="B22構造その他詳細"/>
    <hyperlink ref="R13:Z13" location="B21防火地域その他" display="B21防火地域その他"/>
    <hyperlink ref="E14:R14" location="B26初回確認元号" display="B26初回確認元号"/>
    <hyperlink ref="E15:R15" location="B26初回検査元号" display="B26初回検査元号"/>
    <hyperlink ref="V14:Y14" location="B22敷地面積" display="B22敷地面積"/>
    <hyperlink ref="V15:Y15" location="B22建築面積" display="B22建築面積"/>
    <hyperlink ref="V16:Y16" location="B22延べ面積" display="B22延べ面積"/>
    <hyperlink ref="S11:U11" location="H7住戸数" display="H7住戸数"/>
    <hyperlink ref="S11:Z11" location="H7住戸数" display="H7住戸数"/>
    <hyperlink ref="Z3" location="B1コード4" display="B1コード4"/>
  </hyperlinks>
  <pageMargins left="0.70866141732283472" right="0.39370078740157483" top="0.47244094488188981" bottom="0.39370078740157483" header="0.31496062992125984" footer="0.31496062992125984"/>
  <pageSetup paperSize="9" scale="96" firstPageNumber="0" orientation="portrait" blackAndWhite="1" useFirstPageNumber="1" r:id="rId1"/>
  <headerFooter>
    <oddFooter>&amp;C&amp;"-,太字"&amp;9R7-(&amp;P)</oddFooter>
  </headerFooter>
  <rowBreaks count="1" manualBreakCount="1">
    <brk id="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DT215"/>
  <sheetViews>
    <sheetView showGridLines="0" showZeros="0" zoomScaleNormal="100" zoomScaleSheetLayoutView="100" workbookViewId="0">
      <selection activeCell="V4" sqref="V4:W4"/>
    </sheetView>
  </sheetViews>
  <sheetFormatPr defaultColWidth="3" defaultRowHeight="14" customHeight="1"/>
  <cols>
    <col min="1" max="1" width="3" style="156"/>
    <col min="2" max="2" width="3" style="374"/>
    <col min="3" max="8" width="3" style="145" customWidth="1"/>
    <col min="9" max="31" width="3" style="145"/>
    <col min="32" max="32" width="3" style="154"/>
    <col min="33" max="33" width="3" style="149" customWidth="1"/>
    <col min="34" max="35" width="3" style="150"/>
    <col min="36" max="36" width="4" style="150" bestFit="1" customWidth="1"/>
    <col min="37" max="50" width="3" style="150"/>
    <col min="51" max="56" width="3" style="151"/>
    <col min="57" max="57" width="3" style="152"/>
    <col min="58" max="65" width="3" style="151"/>
    <col min="66" max="66" width="5.453125" style="151" bestFit="1" customWidth="1"/>
    <col min="67" max="16384" width="3" style="151"/>
  </cols>
  <sheetData>
    <row r="1" spans="1:69" ht="14" customHeight="1">
      <c r="A1" s="192" t="s">
        <v>1102</v>
      </c>
      <c r="B1" s="1272" t="s">
        <v>1109</v>
      </c>
      <c r="C1" s="1272"/>
      <c r="D1" s="1272"/>
      <c r="E1" s="1272"/>
      <c r="F1" s="1272"/>
      <c r="G1" s="1272"/>
      <c r="H1" s="1272"/>
      <c r="I1" s="1272"/>
      <c r="J1" s="1272"/>
      <c r="K1" s="1272"/>
      <c r="L1" s="1272"/>
      <c r="M1" s="1272"/>
      <c r="N1" s="1272"/>
      <c r="O1" s="1272"/>
      <c r="P1" s="1272"/>
      <c r="Q1" s="1272"/>
      <c r="R1" s="1272"/>
      <c r="S1" s="1272"/>
      <c r="T1" s="1272"/>
      <c r="U1" s="1272"/>
      <c r="V1" s="1272"/>
    </row>
    <row r="2" spans="1:69" ht="14" customHeight="1">
      <c r="A2" s="192" t="str">
        <f>B1コード1&amp;"-"</f>
        <v>-</v>
      </c>
      <c r="B2" s="182" t="s">
        <v>1153</v>
      </c>
      <c r="C2" s="150"/>
      <c r="D2" s="150"/>
      <c r="E2" s="150"/>
      <c r="F2" s="150"/>
      <c r="G2" s="150"/>
      <c r="H2" s="150"/>
      <c r="I2" s="150"/>
      <c r="J2" s="150"/>
      <c r="K2" s="150"/>
      <c r="L2" s="150"/>
      <c r="M2" s="150"/>
      <c r="N2" s="150"/>
      <c r="O2" s="150"/>
      <c r="P2" s="150"/>
      <c r="Q2" s="150"/>
      <c r="R2" s="150"/>
      <c r="S2" s="151"/>
      <c r="T2" s="151"/>
      <c r="U2" s="151"/>
      <c r="V2" s="151"/>
      <c r="AE2" s="714"/>
    </row>
    <row r="3" spans="1:69" ht="14" customHeight="1" thickBot="1">
      <c r="A3" s="192"/>
      <c r="B3" s="182"/>
      <c r="C3" s="150"/>
      <c r="D3" s="150"/>
      <c r="E3" s="150"/>
      <c r="F3" s="150"/>
      <c r="G3" s="150"/>
      <c r="H3" s="150"/>
      <c r="I3" s="150"/>
      <c r="J3" s="150"/>
      <c r="K3" s="150"/>
      <c r="L3" s="150"/>
      <c r="M3" s="150"/>
      <c r="N3" s="150"/>
      <c r="O3" s="150"/>
      <c r="P3" s="150"/>
      <c r="Q3" s="150"/>
      <c r="R3" s="150"/>
      <c r="S3" s="151"/>
      <c r="T3" s="151"/>
      <c r="U3" s="151"/>
      <c r="V3" s="151"/>
    </row>
    <row r="4" spans="1:69" ht="14" customHeight="1" thickBot="1">
      <c r="A4" s="143" t="s">
        <v>6</v>
      </c>
      <c r="S4" s="1216" t="s">
        <v>1267</v>
      </c>
      <c r="T4" s="1217"/>
      <c r="U4" s="1217"/>
      <c r="V4" s="1211"/>
      <c r="W4" s="1212"/>
      <c r="X4" s="146" t="s">
        <v>1236</v>
      </c>
      <c r="Y4" s="1209"/>
      <c r="Z4" s="1209"/>
      <c r="AA4" s="146" t="s">
        <v>1236</v>
      </c>
      <c r="AB4" s="1210"/>
      <c r="AC4" s="1210"/>
      <c r="AD4" s="146" t="s">
        <v>1236</v>
      </c>
      <c r="AE4" s="147"/>
      <c r="AF4" s="148"/>
      <c r="AG4" s="149" t="s">
        <v>418</v>
      </c>
      <c r="AH4" s="162" t="s">
        <v>1685</v>
      </c>
      <c r="AI4" s="162"/>
      <c r="AJ4" s="162"/>
      <c r="AK4" s="162"/>
      <c r="AL4" s="162"/>
      <c r="AM4" s="162"/>
      <c r="AN4" s="162"/>
      <c r="AO4" s="162"/>
      <c r="AP4" s="162"/>
      <c r="AQ4" s="162"/>
      <c r="AR4" s="162"/>
      <c r="AS4" s="162"/>
      <c r="AT4" s="162"/>
      <c r="AU4" s="162"/>
      <c r="AV4" s="162"/>
      <c r="AW4" s="162"/>
      <c r="AX4" s="162"/>
      <c r="AY4" s="163"/>
      <c r="AZ4" s="163"/>
      <c r="BA4" s="163"/>
      <c r="BB4" s="163"/>
      <c r="BC4" s="163"/>
    </row>
    <row r="5" spans="1:69" ht="14" customHeight="1">
      <c r="A5" s="1205" t="s">
        <v>77</v>
      </c>
      <c r="B5" s="1205"/>
      <c r="C5" s="1205"/>
      <c r="D5" s="1205"/>
      <c r="E5" s="1205"/>
      <c r="F5" s="1205"/>
      <c r="G5" s="1205"/>
      <c r="H5" s="1205"/>
      <c r="I5" s="1205"/>
      <c r="J5" s="1205"/>
      <c r="K5" s="1205"/>
      <c r="L5" s="1205"/>
      <c r="M5" s="1205"/>
      <c r="N5" s="1205"/>
      <c r="O5" s="1205"/>
      <c r="P5" s="1205"/>
      <c r="Q5" s="1205"/>
      <c r="R5" s="1205"/>
      <c r="S5" s="1205"/>
      <c r="T5" s="1205"/>
      <c r="U5" s="1205"/>
      <c r="V5" s="1205"/>
      <c r="W5" s="1205"/>
      <c r="X5" s="1205"/>
      <c r="Y5" s="1205"/>
      <c r="Z5" s="1205"/>
      <c r="AA5" s="1205"/>
      <c r="AB5" s="1205"/>
      <c r="AC5" s="1205"/>
      <c r="AD5" s="1205"/>
      <c r="AE5" s="1205"/>
      <c r="AF5" s="153"/>
      <c r="AG5" s="151"/>
      <c r="AH5" s="886" t="s">
        <v>1684</v>
      </c>
      <c r="AI5" s="163"/>
      <c r="AJ5" s="163"/>
      <c r="AK5" s="163"/>
      <c r="AL5" s="163"/>
      <c r="AM5" s="163"/>
      <c r="AN5" s="163"/>
      <c r="AO5" s="163"/>
      <c r="AP5" s="163"/>
      <c r="AQ5" s="163"/>
      <c r="AR5" s="163"/>
      <c r="AS5" s="163"/>
      <c r="AT5" s="163"/>
      <c r="AU5" s="163"/>
      <c r="AV5" s="163"/>
      <c r="AW5" s="163"/>
      <c r="AX5" s="163"/>
      <c r="AY5" s="163"/>
      <c r="AZ5" s="163"/>
      <c r="BA5" s="163"/>
      <c r="BB5" s="163"/>
      <c r="BC5" s="163"/>
      <c r="BD5" s="163"/>
      <c r="BE5" s="887"/>
      <c r="BF5" s="163"/>
      <c r="BG5" s="163"/>
      <c r="BH5" s="163"/>
      <c r="BI5" s="163"/>
      <c r="BJ5" s="163"/>
      <c r="BK5" s="163"/>
      <c r="BL5" s="163"/>
      <c r="BM5" s="163"/>
      <c r="BN5" s="163"/>
      <c r="BO5" s="163"/>
      <c r="BP5" s="163"/>
      <c r="BQ5" s="163"/>
    </row>
    <row r="6" spans="1:69" ht="14" customHeight="1">
      <c r="A6" s="1205" t="s">
        <v>7</v>
      </c>
      <c r="B6" s="1205"/>
      <c r="C6" s="1205"/>
      <c r="D6" s="1205"/>
      <c r="E6" s="1205"/>
      <c r="F6" s="1205"/>
      <c r="G6" s="1205"/>
      <c r="H6" s="1205"/>
      <c r="I6" s="1205"/>
      <c r="J6" s="1205"/>
      <c r="K6" s="1205"/>
      <c r="L6" s="1205"/>
      <c r="M6" s="1205"/>
      <c r="N6" s="1205"/>
      <c r="O6" s="1205"/>
      <c r="P6" s="1205"/>
      <c r="Q6" s="1205"/>
      <c r="R6" s="1205"/>
      <c r="S6" s="1205"/>
      <c r="T6" s="1205"/>
      <c r="U6" s="1205"/>
      <c r="V6" s="1205"/>
      <c r="W6" s="1205"/>
      <c r="X6" s="1205"/>
      <c r="Y6" s="1205"/>
      <c r="Z6" s="1205"/>
      <c r="AA6" s="1205"/>
      <c r="AB6" s="1205"/>
      <c r="AC6" s="1205"/>
      <c r="AD6" s="1205"/>
      <c r="AE6" s="1205"/>
      <c r="AF6" s="153"/>
    </row>
    <row r="7" spans="1:69" ht="14" customHeight="1">
      <c r="A7" s="1275" t="s">
        <v>801</v>
      </c>
      <c r="B7" s="1275"/>
      <c r="C7" s="1275"/>
      <c r="D7" s="1275"/>
      <c r="E7" s="1275"/>
      <c r="F7" s="1275"/>
      <c r="G7" s="1275"/>
      <c r="H7" s="1275"/>
      <c r="I7" s="1275"/>
      <c r="J7" s="1275"/>
      <c r="K7" s="1275"/>
      <c r="L7" s="1275"/>
      <c r="M7" s="1275"/>
      <c r="N7" s="1275"/>
      <c r="O7" s="1275"/>
      <c r="P7" s="1275"/>
      <c r="Q7" s="1275"/>
      <c r="R7" s="1275"/>
      <c r="S7" s="1275"/>
      <c r="T7" s="1275"/>
      <c r="U7" s="1275"/>
      <c r="V7" s="1275"/>
      <c r="W7" s="1275"/>
      <c r="X7" s="1275"/>
      <c r="Y7" s="1275"/>
      <c r="Z7" s="1275"/>
      <c r="AA7" s="1275"/>
      <c r="AB7" s="1275"/>
      <c r="AC7" s="1275"/>
      <c r="AD7" s="1275"/>
      <c r="AE7" s="1275"/>
      <c r="AH7" s="151"/>
    </row>
    <row r="8" spans="1:69" ht="14" customHeight="1">
      <c r="A8" s="155" t="s">
        <v>1688</v>
      </c>
      <c r="B8" s="145"/>
    </row>
    <row r="9" spans="1:69" ht="14" customHeight="1">
      <c r="B9" s="145"/>
      <c r="U9" s="1205" t="s">
        <v>36</v>
      </c>
      <c r="V9" s="1205"/>
      <c r="W9" s="1187"/>
      <c r="X9" s="1187"/>
      <c r="Y9" s="380" t="s">
        <v>33</v>
      </c>
      <c r="Z9" s="1187"/>
      <c r="AA9" s="1187"/>
      <c r="AB9" s="380" t="s">
        <v>35</v>
      </c>
      <c r="AC9" s="1187"/>
      <c r="AD9" s="1187"/>
      <c r="AE9" s="145" t="s">
        <v>34</v>
      </c>
      <c r="AG9" s="149" t="s">
        <v>418</v>
      </c>
      <c r="AH9" s="158" t="s">
        <v>531</v>
      </c>
      <c r="AI9" s="158"/>
      <c r="AJ9" s="158"/>
      <c r="AK9" s="158"/>
      <c r="AL9" s="158"/>
      <c r="AM9" s="158"/>
      <c r="AN9" s="158"/>
    </row>
    <row r="10" spans="1:69" ht="14" customHeight="1">
      <c r="A10" s="159"/>
      <c r="B10" s="375"/>
      <c r="C10" s="142"/>
      <c r="D10" s="142"/>
      <c r="E10" s="142"/>
      <c r="F10" s="142"/>
      <c r="G10" s="142"/>
      <c r="H10" s="1213" t="s">
        <v>37</v>
      </c>
      <c r="I10" s="1213"/>
      <c r="J10" s="1213"/>
      <c r="K10" s="1213"/>
      <c r="L10" s="142"/>
      <c r="M10" s="1214">
        <f>IF(B12管理者氏名="",B11所有者氏名,B12管理者氏名)</f>
        <v>0</v>
      </c>
      <c r="N10" s="1214"/>
      <c r="O10" s="1214"/>
      <c r="P10" s="1214"/>
      <c r="Q10" s="1214"/>
      <c r="R10" s="1214"/>
      <c r="S10" s="1214"/>
      <c r="T10" s="1214"/>
      <c r="U10" s="1214"/>
      <c r="V10" s="1214"/>
      <c r="W10" s="1214"/>
      <c r="X10" s="1214"/>
      <c r="Y10" s="1214"/>
      <c r="Z10" s="1214"/>
      <c r="AA10" s="1214"/>
      <c r="AB10" s="1214"/>
      <c r="AC10" s="1214"/>
      <c r="AD10" s="1214"/>
      <c r="AE10" s="1214"/>
      <c r="AF10" s="161"/>
      <c r="AG10" s="149" t="s">
        <v>418</v>
      </c>
      <c r="AH10" s="162" t="s">
        <v>691</v>
      </c>
      <c r="AI10" s="162"/>
      <c r="AJ10" s="162"/>
      <c r="AK10" s="162"/>
      <c r="AL10" s="162"/>
      <c r="AM10" s="162"/>
      <c r="AN10" s="162"/>
      <c r="AO10" s="162"/>
      <c r="AP10" s="162"/>
      <c r="AQ10" s="162"/>
      <c r="AR10" s="162"/>
      <c r="AS10" s="162"/>
      <c r="AT10" s="162"/>
      <c r="AU10" s="162"/>
      <c r="AV10" s="162"/>
      <c r="AW10" s="162"/>
      <c r="AX10" s="162"/>
      <c r="AY10" s="163"/>
      <c r="AZ10" s="163"/>
      <c r="BA10" s="163"/>
      <c r="BB10" s="163"/>
    </row>
    <row r="11" spans="1:69" ht="14" customHeight="1">
      <c r="A11" s="159"/>
      <c r="B11" s="375"/>
      <c r="C11" s="142"/>
      <c r="D11" s="142"/>
      <c r="E11" s="142"/>
      <c r="F11" s="142"/>
      <c r="G11" s="142"/>
      <c r="H11" s="1213" t="s">
        <v>38</v>
      </c>
      <c r="I11" s="1213"/>
      <c r="J11" s="1213"/>
      <c r="K11" s="1213"/>
      <c r="L11" s="142"/>
      <c r="M11" s="1214" t="str">
        <f>IF(AND(B13調査者A勤務先="",B13調査者A氏名=0),"",B13調査者A勤務先&amp;"　"&amp;B13調査者A氏名)</f>
        <v/>
      </c>
      <c r="N11" s="1214"/>
      <c r="O11" s="1214"/>
      <c r="P11" s="1214"/>
      <c r="Q11" s="1214"/>
      <c r="R11" s="1214"/>
      <c r="S11" s="1214"/>
      <c r="T11" s="1214"/>
      <c r="U11" s="1214"/>
      <c r="V11" s="1214"/>
      <c r="W11" s="1214"/>
      <c r="X11" s="1214"/>
      <c r="Y11" s="1214"/>
      <c r="Z11" s="1214"/>
      <c r="AA11" s="1214"/>
      <c r="AB11" s="1214"/>
      <c r="AC11" s="1214"/>
      <c r="AD11" s="1214"/>
      <c r="AE11" s="1214"/>
      <c r="AF11" s="164"/>
      <c r="AG11" s="149" t="s">
        <v>418</v>
      </c>
      <c r="AH11" s="158" t="s">
        <v>532</v>
      </c>
      <c r="AI11" s="158"/>
      <c r="AJ11" s="158"/>
      <c r="AK11" s="158"/>
      <c r="AL11" s="158"/>
      <c r="AM11" s="158"/>
      <c r="AN11" s="158"/>
      <c r="AO11" s="158"/>
      <c r="AP11" s="158"/>
      <c r="AQ11" s="158"/>
      <c r="AR11" s="158"/>
      <c r="AS11" s="158"/>
      <c r="AT11" s="165"/>
      <c r="AU11" s="165"/>
      <c r="AV11" s="165"/>
      <c r="AW11" s="166"/>
      <c r="AX11" s="166"/>
      <c r="AY11" s="167"/>
      <c r="AZ11" s="167"/>
      <c r="BA11" s="167"/>
      <c r="BB11" s="167"/>
    </row>
    <row r="12" spans="1:69" ht="14" customHeight="1">
      <c r="A12" s="168" t="s">
        <v>862</v>
      </c>
      <c r="B12" s="169" t="s">
        <v>0</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G12" s="171"/>
      <c r="AH12" s="172"/>
      <c r="AI12" s="172"/>
      <c r="AJ12" s="172"/>
      <c r="AK12" s="172"/>
      <c r="AL12" s="172"/>
      <c r="AM12" s="172"/>
      <c r="AN12" s="172"/>
      <c r="AO12" s="172"/>
      <c r="AP12" s="172"/>
      <c r="AQ12" s="172"/>
      <c r="AR12" s="172"/>
      <c r="AS12" s="172"/>
    </row>
    <row r="13" spans="1:69" ht="14" customHeight="1">
      <c r="A13" s="156" t="s">
        <v>792</v>
      </c>
      <c r="B13" s="173" t="s">
        <v>806</v>
      </c>
      <c r="C13" s="173" t="s">
        <v>812</v>
      </c>
      <c r="H13" s="1199" t="str">
        <f>ASC(PHONETIC(H14))</f>
        <v/>
      </c>
      <c r="I13" s="1199"/>
      <c r="J13" s="1199"/>
      <c r="K13" s="1199"/>
      <c r="L13" s="1199"/>
      <c r="M13" s="1199"/>
      <c r="N13" s="1199"/>
      <c r="O13" s="1199"/>
      <c r="P13" s="1199"/>
      <c r="Q13" s="1199"/>
      <c r="R13" s="1199"/>
      <c r="S13" s="1199"/>
      <c r="T13" s="1199"/>
      <c r="U13" s="1199"/>
      <c r="V13" s="1199"/>
      <c r="W13" s="1199"/>
      <c r="X13" s="1199"/>
      <c r="Y13" s="1199"/>
      <c r="Z13" s="1199"/>
      <c r="AA13" s="1199"/>
      <c r="AB13" s="1199"/>
      <c r="AC13" s="1199"/>
      <c r="AD13" s="1199"/>
      <c r="AE13" s="1199"/>
    </row>
    <row r="14" spans="1:69" ht="14" customHeight="1">
      <c r="A14" s="156" t="s">
        <v>792</v>
      </c>
      <c r="B14" s="173" t="s">
        <v>808</v>
      </c>
      <c r="C14" s="173" t="s">
        <v>813</v>
      </c>
      <c r="H14" s="1201"/>
      <c r="I14" s="1201"/>
      <c r="J14" s="1201"/>
      <c r="K14" s="1201"/>
      <c r="L14" s="1201"/>
      <c r="M14" s="1201"/>
      <c r="N14" s="1201"/>
      <c r="O14" s="1201"/>
      <c r="P14" s="1201"/>
      <c r="Q14" s="1201"/>
      <c r="R14" s="1201"/>
      <c r="S14" s="1201"/>
      <c r="T14" s="1201"/>
      <c r="U14" s="1201"/>
      <c r="V14" s="1201"/>
      <c r="W14" s="1201"/>
      <c r="X14" s="1201"/>
      <c r="Y14" s="1201"/>
      <c r="Z14" s="1201"/>
      <c r="AA14" s="1201"/>
      <c r="AB14" s="1201"/>
      <c r="AC14" s="1201"/>
      <c r="AD14" s="1201"/>
      <c r="AE14" s="1201"/>
      <c r="AF14" s="174"/>
      <c r="AG14" s="149" t="s">
        <v>418</v>
      </c>
      <c r="AH14" s="162" t="s">
        <v>533</v>
      </c>
      <c r="AI14" s="162"/>
      <c r="AJ14" s="162"/>
      <c r="AK14" s="162"/>
      <c r="AL14" s="162"/>
      <c r="AM14" s="162"/>
      <c r="AN14" s="162"/>
      <c r="AO14" s="162"/>
      <c r="AP14" s="162"/>
      <c r="AQ14" s="162"/>
      <c r="AR14" s="162"/>
      <c r="AS14" s="162"/>
      <c r="AT14" s="162"/>
      <c r="AU14" s="162"/>
      <c r="AV14" s="162"/>
      <c r="AW14" s="162"/>
      <c r="AX14" s="162"/>
    </row>
    <row r="15" spans="1:69" ht="14" customHeight="1">
      <c r="A15" s="156" t="s">
        <v>792</v>
      </c>
      <c r="B15" s="173" t="s">
        <v>809</v>
      </c>
      <c r="C15" s="173" t="s">
        <v>814</v>
      </c>
      <c r="D15" s="175"/>
      <c r="H15" s="1201"/>
      <c r="I15" s="1201"/>
      <c r="J15" s="1201"/>
      <c r="K15" s="1201"/>
      <c r="L15" s="1201"/>
      <c r="M15" s="1201"/>
      <c r="N15" s="1201"/>
      <c r="O15" s="1201"/>
      <c r="P15" s="1201"/>
      <c r="Q15" s="1201"/>
      <c r="R15" s="1201"/>
      <c r="S15" s="1201"/>
      <c r="T15" s="1201"/>
      <c r="U15" s="1201"/>
      <c r="V15" s="1201"/>
      <c r="W15" s="1201"/>
      <c r="X15" s="1201"/>
      <c r="Y15" s="1201"/>
      <c r="Z15" s="1201"/>
      <c r="AA15" s="1201"/>
      <c r="AB15" s="1201"/>
      <c r="AC15" s="1201"/>
      <c r="AD15" s="1201"/>
      <c r="AE15" s="1201"/>
      <c r="AF15" s="174"/>
      <c r="AH15" s="162" t="s">
        <v>464</v>
      </c>
      <c r="AI15" s="162"/>
      <c r="AJ15" s="162"/>
      <c r="AK15" s="162"/>
      <c r="AL15" s="162"/>
      <c r="AM15" s="162"/>
      <c r="AN15" s="162"/>
      <c r="AO15" s="162"/>
      <c r="AP15" s="162"/>
      <c r="AQ15" s="162"/>
      <c r="AR15" s="162"/>
      <c r="AS15" s="162"/>
      <c r="AT15" s="162"/>
      <c r="AU15" s="162"/>
      <c r="AV15" s="162"/>
      <c r="AW15" s="162"/>
      <c r="AX15" s="162"/>
    </row>
    <row r="16" spans="1:69" ht="14" customHeight="1">
      <c r="A16" s="156" t="s">
        <v>792</v>
      </c>
      <c r="B16" s="173" t="s">
        <v>810</v>
      </c>
      <c r="C16" s="173" t="s">
        <v>815</v>
      </c>
      <c r="H16" s="1201"/>
      <c r="I16" s="1201"/>
      <c r="J16" s="1201"/>
      <c r="K16" s="1201"/>
      <c r="L16" s="1201"/>
      <c r="M16" s="1201"/>
      <c r="N16" s="1201"/>
      <c r="O16" s="1201"/>
      <c r="P16" s="1201"/>
      <c r="Q16" s="1201"/>
      <c r="R16" s="1201"/>
      <c r="S16" s="1201"/>
      <c r="T16" s="1201"/>
      <c r="U16" s="1201"/>
      <c r="V16" s="1201"/>
      <c r="W16" s="1201"/>
      <c r="X16" s="1201"/>
      <c r="Y16" s="1201"/>
      <c r="Z16" s="1201"/>
      <c r="AA16" s="1201"/>
      <c r="AB16" s="1201"/>
      <c r="AC16" s="1201"/>
      <c r="AD16" s="1201"/>
      <c r="AE16" s="1201"/>
      <c r="AF16" s="174"/>
      <c r="AH16" s="162" t="s">
        <v>465</v>
      </c>
      <c r="AI16" s="162"/>
      <c r="AJ16" s="162"/>
      <c r="AK16" s="162"/>
      <c r="AL16" s="162"/>
      <c r="AM16" s="162"/>
      <c r="AN16" s="162"/>
      <c r="AO16" s="162"/>
      <c r="AP16" s="162"/>
      <c r="AQ16" s="162"/>
      <c r="AR16" s="162"/>
      <c r="AS16" s="162"/>
      <c r="AT16" s="162"/>
      <c r="AU16" s="162"/>
      <c r="AV16" s="162"/>
      <c r="AW16" s="162"/>
      <c r="AX16" s="162"/>
    </row>
    <row r="17" spans="1:55" ht="14" customHeight="1">
      <c r="A17" s="159" t="s">
        <v>792</v>
      </c>
      <c r="B17" s="176" t="s">
        <v>811</v>
      </c>
      <c r="C17" s="176" t="s">
        <v>816</v>
      </c>
      <c r="D17" s="142"/>
      <c r="E17" s="142"/>
      <c r="F17" s="142"/>
      <c r="G17" s="142"/>
      <c r="H17" s="1195"/>
      <c r="I17" s="1195"/>
      <c r="J17" s="1195"/>
      <c r="K17" s="1195"/>
      <c r="L17" s="1195"/>
      <c r="M17" s="1195"/>
      <c r="N17" s="1195"/>
      <c r="O17" s="1195"/>
      <c r="P17" s="1195"/>
      <c r="Q17" s="1195"/>
      <c r="R17" s="1195"/>
      <c r="S17" s="1195"/>
      <c r="T17" s="1195"/>
      <c r="U17" s="1195"/>
      <c r="V17" s="1195"/>
      <c r="W17" s="1195"/>
      <c r="X17" s="1195"/>
      <c r="Y17" s="1195"/>
      <c r="Z17" s="1195"/>
      <c r="AA17" s="1195"/>
      <c r="AB17" s="1195"/>
      <c r="AC17" s="1195"/>
      <c r="AD17" s="1195"/>
      <c r="AE17" s="1195"/>
      <c r="AF17" s="177"/>
      <c r="AG17" s="178"/>
      <c r="AH17" s="166"/>
      <c r="AI17" s="166"/>
      <c r="AJ17" s="166"/>
      <c r="AK17" s="166"/>
      <c r="AL17" s="166"/>
      <c r="AM17" s="166"/>
      <c r="AN17" s="166"/>
      <c r="AO17" s="166"/>
      <c r="AP17" s="166"/>
      <c r="AQ17" s="166"/>
      <c r="AR17" s="166"/>
      <c r="AS17" s="166"/>
      <c r="AT17" s="166"/>
      <c r="AU17" s="166"/>
      <c r="AV17" s="166"/>
      <c r="AW17" s="166"/>
      <c r="AX17" s="166"/>
      <c r="AY17" s="167"/>
      <c r="AZ17" s="167"/>
      <c r="BA17" s="167"/>
      <c r="BB17" s="167"/>
    </row>
    <row r="18" spans="1:55" ht="14" customHeight="1">
      <c r="A18" s="179" t="s">
        <v>863</v>
      </c>
      <c r="B18" s="180" t="s">
        <v>1</v>
      </c>
      <c r="H18" s="181"/>
      <c r="I18" s="380" t="s">
        <v>673</v>
      </c>
      <c r="J18" s="380"/>
      <c r="K18" s="380"/>
      <c r="L18" s="380"/>
      <c r="AG18" s="149" t="s">
        <v>418</v>
      </c>
      <c r="AH18" s="162" t="s">
        <v>431</v>
      </c>
      <c r="AI18" s="162"/>
      <c r="AJ18" s="162"/>
      <c r="AK18" s="162"/>
      <c r="AL18" s="162"/>
      <c r="AM18" s="162"/>
      <c r="AN18" s="162"/>
      <c r="AO18" s="162"/>
      <c r="AP18" s="162"/>
      <c r="AQ18" s="162"/>
      <c r="AR18" s="162"/>
      <c r="AS18" s="162"/>
      <c r="AT18" s="162"/>
      <c r="AU18" s="162"/>
      <c r="AV18" s="162"/>
    </row>
    <row r="19" spans="1:55" ht="14" customHeight="1">
      <c r="A19" s="156" t="s">
        <v>792</v>
      </c>
      <c r="B19" s="173" t="s">
        <v>806</v>
      </c>
      <c r="C19" s="145" t="s">
        <v>797</v>
      </c>
      <c r="H19" s="1199" t="str">
        <f>ASC(PHONETIC(H20))</f>
        <v/>
      </c>
      <c r="I19" s="1199"/>
      <c r="J19" s="1199"/>
      <c r="K19" s="1199"/>
      <c r="L19" s="1199"/>
      <c r="M19" s="1199"/>
      <c r="N19" s="1199"/>
      <c r="O19" s="1199"/>
      <c r="P19" s="1199"/>
      <c r="Q19" s="1199"/>
      <c r="R19" s="1199"/>
      <c r="S19" s="1199"/>
      <c r="T19" s="1199"/>
      <c r="U19" s="1199"/>
      <c r="V19" s="1199"/>
      <c r="W19" s="1199"/>
      <c r="X19" s="1199"/>
      <c r="Y19" s="1199"/>
      <c r="Z19" s="1199"/>
      <c r="AA19" s="1199"/>
      <c r="AB19" s="1199"/>
      <c r="AC19" s="1199"/>
      <c r="AD19" s="1199"/>
      <c r="AE19" s="1199"/>
      <c r="AH19" s="162" t="s">
        <v>432</v>
      </c>
      <c r="AI19" s="162"/>
      <c r="AJ19" s="162"/>
      <c r="AK19" s="162"/>
      <c r="AL19" s="162"/>
      <c r="AM19" s="162"/>
      <c r="AN19" s="162"/>
      <c r="AO19" s="162"/>
      <c r="AP19" s="162"/>
      <c r="AQ19" s="162"/>
      <c r="AR19" s="162"/>
      <c r="AS19" s="162"/>
      <c r="AT19" s="162"/>
      <c r="AU19" s="162"/>
      <c r="AV19" s="162"/>
    </row>
    <row r="20" spans="1:55" ht="14" customHeight="1">
      <c r="A20" s="156" t="s">
        <v>792</v>
      </c>
      <c r="B20" s="173" t="s">
        <v>808</v>
      </c>
      <c r="C20" s="145" t="s">
        <v>793</v>
      </c>
      <c r="H20" s="1201"/>
      <c r="I20" s="1201"/>
      <c r="J20" s="1201"/>
      <c r="K20" s="1201"/>
      <c r="L20" s="1201"/>
      <c r="M20" s="1201"/>
      <c r="N20" s="1201"/>
      <c r="O20" s="1201"/>
      <c r="P20" s="1201"/>
      <c r="Q20" s="1201"/>
      <c r="R20" s="1201"/>
      <c r="S20" s="1201"/>
      <c r="T20" s="1201"/>
      <c r="U20" s="1201"/>
      <c r="V20" s="1201"/>
      <c r="W20" s="1201"/>
      <c r="X20" s="1201"/>
      <c r="Y20" s="1201"/>
      <c r="Z20" s="1201"/>
      <c r="AA20" s="1201"/>
      <c r="AB20" s="1201"/>
      <c r="AC20" s="1201"/>
      <c r="AD20" s="1201"/>
      <c r="AE20" s="1201"/>
      <c r="AF20" s="174"/>
      <c r="AG20" s="149" t="s">
        <v>418</v>
      </c>
      <c r="AH20" s="158" t="s">
        <v>534</v>
      </c>
      <c r="AI20" s="158"/>
      <c r="AJ20" s="158"/>
      <c r="AK20" s="158"/>
      <c r="AL20" s="158"/>
      <c r="AM20" s="158"/>
      <c r="AN20" s="158"/>
      <c r="AO20" s="158"/>
      <c r="AP20" s="158"/>
      <c r="AQ20" s="158"/>
      <c r="AR20" s="158"/>
      <c r="AS20" s="158"/>
      <c r="AT20" s="158"/>
      <c r="AU20" s="158"/>
      <c r="AV20" s="158"/>
    </row>
    <row r="21" spans="1:55" ht="14" customHeight="1">
      <c r="A21" s="156" t="s">
        <v>792</v>
      </c>
      <c r="B21" s="173" t="s">
        <v>809</v>
      </c>
      <c r="C21" s="145" t="s">
        <v>794</v>
      </c>
      <c r="H21" s="1201"/>
      <c r="I21" s="1201"/>
      <c r="J21" s="1201"/>
      <c r="K21" s="1201"/>
      <c r="L21" s="1201"/>
      <c r="M21" s="1201"/>
      <c r="N21" s="1201"/>
      <c r="O21" s="1201"/>
      <c r="P21" s="1201"/>
      <c r="Q21" s="1201"/>
      <c r="R21" s="1201"/>
      <c r="S21" s="1201"/>
      <c r="T21" s="1201"/>
      <c r="U21" s="1201"/>
      <c r="V21" s="1201"/>
      <c r="W21" s="1201"/>
      <c r="X21" s="1201"/>
      <c r="Y21" s="1201"/>
      <c r="Z21" s="1201"/>
      <c r="AA21" s="1201"/>
      <c r="AB21" s="1201"/>
      <c r="AC21" s="1201"/>
      <c r="AD21" s="1201"/>
      <c r="AE21" s="1201"/>
      <c r="AF21" s="174"/>
      <c r="AH21" s="158" t="s">
        <v>417</v>
      </c>
      <c r="AI21" s="158"/>
      <c r="AJ21" s="158"/>
      <c r="AK21" s="158"/>
      <c r="AL21" s="158"/>
      <c r="AM21" s="158"/>
      <c r="AN21" s="158"/>
      <c r="AO21" s="158"/>
      <c r="AP21" s="158"/>
      <c r="AQ21" s="158"/>
      <c r="AR21" s="158"/>
      <c r="AS21" s="158"/>
      <c r="AT21" s="158"/>
      <c r="AU21" s="158"/>
      <c r="AV21" s="158"/>
    </row>
    <row r="22" spans="1:55" ht="14" customHeight="1">
      <c r="A22" s="156" t="s">
        <v>792</v>
      </c>
      <c r="B22" s="173" t="s">
        <v>810</v>
      </c>
      <c r="C22" s="145" t="s">
        <v>795</v>
      </c>
      <c r="H22" s="1201"/>
      <c r="I22" s="1201"/>
      <c r="J22" s="1201"/>
      <c r="K22" s="1201"/>
      <c r="L22" s="1201"/>
      <c r="M22" s="1201"/>
      <c r="N22" s="1201"/>
      <c r="O22" s="1201"/>
      <c r="P22" s="1201"/>
      <c r="Q22" s="1201"/>
      <c r="R22" s="1201"/>
      <c r="S22" s="1201"/>
      <c r="T22" s="1201"/>
      <c r="U22" s="1201"/>
      <c r="V22" s="1201"/>
      <c r="W22" s="1201"/>
      <c r="X22" s="1201"/>
      <c r="Y22" s="1201"/>
      <c r="Z22" s="1201"/>
      <c r="AA22" s="1201"/>
      <c r="AB22" s="1201"/>
      <c r="AC22" s="1201"/>
      <c r="AD22" s="1201"/>
      <c r="AE22" s="1201"/>
      <c r="AF22" s="174"/>
      <c r="AG22" s="182" t="s">
        <v>415</v>
      </c>
      <c r="AH22" s="182" t="s">
        <v>416</v>
      </c>
      <c r="AI22" s="151"/>
      <c r="AJ22" s="151"/>
      <c r="AK22" s="151"/>
      <c r="AL22" s="151"/>
      <c r="AM22" s="151"/>
      <c r="AN22" s="151"/>
      <c r="AO22" s="151"/>
      <c r="AP22" s="151"/>
      <c r="AQ22" s="151"/>
      <c r="AR22" s="151"/>
      <c r="AS22" s="151"/>
      <c r="AT22" s="151"/>
      <c r="AU22" s="151"/>
      <c r="AV22" s="151"/>
    </row>
    <row r="23" spans="1:55" ht="14" customHeight="1">
      <c r="A23" s="159" t="s">
        <v>792</v>
      </c>
      <c r="B23" s="176" t="s">
        <v>811</v>
      </c>
      <c r="C23" s="142" t="s">
        <v>796</v>
      </c>
      <c r="D23" s="142"/>
      <c r="E23" s="142"/>
      <c r="F23" s="142"/>
      <c r="G23" s="142"/>
      <c r="H23" s="1195"/>
      <c r="I23" s="1195"/>
      <c r="J23" s="1195"/>
      <c r="K23" s="1195"/>
      <c r="L23" s="1195"/>
      <c r="M23" s="1195"/>
      <c r="N23" s="1195"/>
      <c r="O23" s="1195"/>
      <c r="P23" s="1195"/>
      <c r="Q23" s="1195"/>
      <c r="R23" s="1195"/>
      <c r="S23" s="1195"/>
      <c r="T23" s="1195"/>
      <c r="U23" s="1195"/>
      <c r="V23" s="1195"/>
      <c r="W23" s="1195"/>
      <c r="X23" s="1195"/>
      <c r="Y23" s="1195"/>
      <c r="Z23" s="1195"/>
      <c r="AA23" s="1195"/>
      <c r="AB23" s="1195"/>
      <c r="AC23" s="1195"/>
      <c r="AD23" s="1195"/>
      <c r="AE23" s="1195"/>
      <c r="AF23" s="177"/>
      <c r="AG23" s="183"/>
      <c r="AH23" s="183" t="s">
        <v>789</v>
      </c>
      <c r="AI23" s="183"/>
      <c r="AJ23" s="166"/>
      <c r="AK23" s="166"/>
      <c r="AL23" s="166"/>
      <c r="AM23" s="166"/>
      <c r="AN23" s="166"/>
      <c r="AO23" s="166"/>
      <c r="AP23" s="166"/>
      <c r="AQ23" s="166"/>
      <c r="AR23" s="166"/>
      <c r="AS23" s="166"/>
      <c r="AT23" s="166"/>
      <c r="AU23" s="166"/>
      <c r="AV23" s="166"/>
      <c r="AW23" s="166"/>
      <c r="AX23" s="166"/>
      <c r="AY23" s="167"/>
      <c r="AZ23" s="167"/>
      <c r="BA23" s="167"/>
      <c r="BB23" s="167"/>
    </row>
    <row r="24" spans="1:55" ht="14" customHeight="1">
      <c r="A24" s="179" t="s">
        <v>864</v>
      </c>
      <c r="B24" s="180" t="s">
        <v>2</v>
      </c>
      <c r="AG24" s="182" t="s">
        <v>415</v>
      </c>
      <c r="AH24" s="182" t="s">
        <v>428</v>
      </c>
      <c r="AI24" s="182"/>
    </row>
    <row r="25" spans="1:55" ht="14" customHeight="1">
      <c r="A25" s="145" t="s">
        <v>29</v>
      </c>
      <c r="B25" s="145"/>
    </row>
    <row r="26" spans="1:55" ht="14" customHeight="1">
      <c r="A26" s="156" t="s">
        <v>791</v>
      </c>
      <c r="B26" s="374" t="s">
        <v>807</v>
      </c>
      <c r="C26" s="145" t="s">
        <v>817</v>
      </c>
      <c r="H26" s="260" t="s">
        <v>474</v>
      </c>
      <c r="I26" s="1186"/>
      <c r="J26" s="1186"/>
      <c r="K26" s="1186"/>
      <c r="L26" s="380" t="s">
        <v>802</v>
      </c>
      <c r="O26" s="260" t="s">
        <v>30</v>
      </c>
      <c r="P26" s="1186"/>
      <c r="Q26" s="1186"/>
      <c r="R26" s="1186"/>
      <c r="S26" s="1186"/>
      <c r="T26" s="1186"/>
      <c r="U26" s="380" t="s">
        <v>803</v>
      </c>
      <c r="X26" s="145" t="s">
        <v>23</v>
      </c>
      <c r="Y26" s="1186"/>
      <c r="Z26" s="1186"/>
      <c r="AA26" s="1186"/>
      <c r="AB26" s="1186"/>
      <c r="AC26" s="1186"/>
      <c r="AD26" s="1186"/>
      <c r="AE26" s="145" t="s">
        <v>24</v>
      </c>
      <c r="AF26" s="145"/>
      <c r="AG26" s="149" t="s">
        <v>418</v>
      </c>
      <c r="AH26" s="162" t="s">
        <v>467</v>
      </c>
      <c r="AI26" s="162"/>
      <c r="AJ26" s="162"/>
      <c r="AK26" s="162"/>
      <c r="AL26" s="162"/>
      <c r="AM26" s="162"/>
      <c r="AN26" s="162"/>
      <c r="AO26" s="162"/>
      <c r="AP26" s="162"/>
      <c r="AQ26" s="162"/>
      <c r="AR26" s="162"/>
      <c r="AS26" s="162"/>
      <c r="AT26" s="162"/>
      <c r="AU26" s="162"/>
    </row>
    <row r="27" spans="1:55" ht="14" customHeight="1">
      <c r="H27" s="145" t="s">
        <v>25</v>
      </c>
      <c r="X27" s="145" t="s">
        <v>23</v>
      </c>
      <c r="Y27" s="1186"/>
      <c r="Z27" s="1186"/>
      <c r="AA27" s="1186"/>
      <c r="AB27" s="1186"/>
      <c r="AC27" s="1186"/>
      <c r="AD27" s="1186"/>
      <c r="AE27" s="145" t="s">
        <v>24</v>
      </c>
    </row>
    <row r="28" spans="1:55" ht="14" customHeight="1">
      <c r="A28" s="156" t="s">
        <v>791</v>
      </c>
      <c r="B28" s="374" t="s">
        <v>818</v>
      </c>
      <c r="C28" s="145" t="s">
        <v>819</v>
      </c>
      <c r="H28" s="1199" t="str">
        <f>ASC(PHONETIC(D調査者1))</f>
        <v/>
      </c>
      <c r="I28" s="1199"/>
      <c r="J28" s="1199"/>
      <c r="K28" s="1199"/>
      <c r="L28" s="1199"/>
      <c r="M28" s="1199"/>
      <c r="N28" s="1199"/>
      <c r="O28" s="1199"/>
      <c r="P28" s="1199"/>
      <c r="Q28" s="1199"/>
      <c r="R28" s="1199"/>
      <c r="S28" s="1199"/>
      <c r="T28" s="1199"/>
      <c r="U28" s="1199"/>
      <c r="V28" s="1199"/>
      <c r="W28" s="1199"/>
      <c r="X28" s="1199"/>
      <c r="Y28" s="1199"/>
      <c r="Z28" s="1199"/>
      <c r="AA28" s="1199"/>
      <c r="AB28" s="1199"/>
      <c r="AC28" s="1199"/>
      <c r="AD28" s="1199"/>
      <c r="AE28" s="1199"/>
      <c r="BB28" s="182"/>
      <c r="BC28" s="182"/>
    </row>
    <row r="29" spans="1:55" ht="14" customHeight="1">
      <c r="A29" s="156" t="s">
        <v>791</v>
      </c>
      <c r="B29" s="374" t="s">
        <v>820</v>
      </c>
      <c r="C29" s="145" t="s">
        <v>821</v>
      </c>
      <c r="H29" s="1200">
        <f>D調査者1</f>
        <v>0</v>
      </c>
      <c r="I29" s="1200"/>
      <c r="J29" s="1200"/>
      <c r="K29" s="1200"/>
      <c r="L29" s="1200"/>
      <c r="M29" s="1200"/>
      <c r="N29" s="1200"/>
      <c r="O29" s="1200"/>
      <c r="P29" s="1200"/>
      <c r="Q29" s="1200"/>
      <c r="R29" s="1200"/>
      <c r="S29" s="1200"/>
      <c r="T29" s="1200"/>
      <c r="U29" s="1200"/>
      <c r="V29" s="1200"/>
      <c r="W29" s="1200"/>
      <c r="X29" s="1200"/>
      <c r="Y29" s="1200"/>
      <c r="Z29" s="1200"/>
      <c r="AA29" s="1200"/>
      <c r="AB29" s="1200"/>
      <c r="AC29" s="1200"/>
      <c r="AD29" s="1200"/>
      <c r="AE29" s="1200"/>
      <c r="AF29" s="174"/>
      <c r="AH29" s="162" t="s">
        <v>1167</v>
      </c>
      <c r="AI29" s="162"/>
      <c r="AJ29" s="162"/>
      <c r="AK29" s="162"/>
      <c r="AL29" s="162"/>
      <c r="AM29" s="162"/>
      <c r="AN29" s="162"/>
      <c r="AO29" s="162"/>
      <c r="AP29" s="162"/>
      <c r="AQ29" s="162"/>
      <c r="AR29" s="162"/>
      <c r="AS29" s="162"/>
      <c r="AT29" s="188"/>
      <c r="AU29" s="188"/>
    </row>
    <row r="30" spans="1:55" ht="14" customHeight="1">
      <c r="A30" s="156" t="s">
        <v>791</v>
      </c>
      <c r="B30" s="374" t="s">
        <v>822</v>
      </c>
      <c r="C30" s="145" t="s">
        <v>823</v>
      </c>
      <c r="H30" s="1201"/>
      <c r="I30" s="1201"/>
      <c r="J30" s="1201"/>
      <c r="K30" s="1201"/>
      <c r="L30" s="1201"/>
      <c r="M30" s="1201"/>
      <c r="N30" s="1201"/>
      <c r="O30" s="1201"/>
      <c r="P30" s="1201"/>
      <c r="Q30" s="1201"/>
      <c r="R30" s="1201"/>
      <c r="S30" s="1201"/>
      <c r="T30" s="1201"/>
      <c r="U30" s="1201"/>
      <c r="V30" s="1201"/>
      <c r="W30" s="1201"/>
      <c r="X30" s="1201"/>
      <c r="Y30" s="1201"/>
      <c r="Z30" s="1201"/>
      <c r="AA30" s="1201"/>
      <c r="AB30" s="1201"/>
      <c r="AC30" s="1201"/>
      <c r="AD30" s="1201"/>
      <c r="AE30" s="1201"/>
      <c r="AF30" s="174"/>
    </row>
    <row r="31" spans="1:55" ht="14" customHeight="1">
      <c r="H31" s="186" t="s">
        <v>474</v>
      </c>
      <c r="I31" s="1186"/>
      <c r="J31" s="1186"/>
      <c r="K31" s="1186"/>
      <c r="L31" s="187" t="s">
        <v>961</v>
      </c>
      <c r="M31" s="430"/>
      <c r="N31" s="430"/>
      <c r="O31" s="430"/>
      <c r="P31" s="431" t="s">
        <v>804</v>
      </c>
      <c r="Q31" s="1215"/>
      <c r="R31" s="1215"/>
      <c r="S31" s="1215"/>
      <c r="T31" s="187" t="s">
        <v>805</v>
      </c>
      <c r="U31" s="430"/>
      <c r="V31" s="430"/>
      <c r="W31" s="430"/>
      <c r="X31" s="430" t="s">
        <v>23</v>
      </c>
      <c r="Y31" s="1215"/>
      <c r="Z31" s="1215"/>
      <c r="AA31" s="1215"/>
      <c r="AB31" s="1215"/>
      <c r="AC31" s="1215"/>
      <c r="AD31" s="1215"/>
      <c r="AE31" s="430" t="s">
        <v>24</v>
      </c>
      <c r="AG31" s="149" t="s">
        <v>418</v>
      </c>
      <c r="AH31" s="162" t="s">
        <v>466</v>
      </c>
      <c r="AI31" s="162"/>
      <c r="AJ31" s="162"/>
      <c r="AK31" s="162"/>
      <c r="AL31" s="162"/>
      <c r="AM31" s="162"/>
      <c r="AN31" s="162"/>
      <c r="AO31" s="162"/>
      <c r="AP31" s="162"/>
      <c r="AQ31" s="162"/>
      <c r="AR31" s="162"/>
      <c r="AS31" s="162"/>
      <c r="AT31" s="162"/>
      <c r="AU31" s="162"/>
      <c r="AV31" s="162"/>
      <c r="AW31" s="162"/>
      <c r="AX31" s="162"/>
      <c r="AY31" s="163"/>
      <c r="AZ31" s="163"/>
      <c r="BA31" s="163"/>
      <c r="BB31" s="163"/>
    </row>
    <row r="32" spans="1:55" ht="14" customHeight="1">
      <c r="A32" s="156" t="s">
        <v>791</v>
      </c>
      <c r="B32" s="374" t="s">
        <v>824</v>
      </c>
      <c r="C32" s="145" t="s">
        <v>825</v>
      </c>
      <c r="H32" s="1273"/>
      <c r="I32" s="1273"/>
      <c r="J32" s="1273"/>
      <c r="K32" s="1273"/>
      <c r="L32" s="1273"/>
      <c r="M32" s="1273"/>
      <c r="N32" s="1273"/>
      <c r="O32" s="1273"/>
      <c r="P32" s="1273"/>
      <c r="Q32" s="1273"/>
      <c r="R32" s="1273"/>
      <c r="S32" s="1273"/>
      <c r="T32" s="1273"/>
      <c r="U32" s="1273"/>
      <c r="V32" s="1273"/>
      <c r="W32" s="1273"/>
      <c r="X32" s="1273"/>
      <c r="Y32" s="1273"/>
      <c r="Z32" s="1273"/>
      <c r="AA32" s="1273"/>
      <c r="AB32" s="1273"/>
      <c r="AC32" s="1273"/>
      <c r="AD32" s="1273"/>
      <c r="AE32" s="1273"/>
      <c r="AH32" s="188"/>
      <c r="AI32" s="188"/>
      <c r="AJ32" s="188"/>
      <c r="AK32" s="188"/>
      <c r="AL32" s="188"/>
      <c r="AM32" s="188"/>
      <c r="AN32" s="188"/>
      <c r="AO32" s="188"/>
      <c r="AP32" s="188"/>
      <c r="AQ32" s="188"/>
      <c r="AR32" s="188"/>
      <c r="AS32" s="188"/>
      <c r="AT32" s="188"/>
      <c r="AU32" s="188"/>
      <c r="AV32" s="188"/>
      <c r="AW32" s="188"/>
      <c r="AX32" s="188"/>
      <c r="AY32" s="154"/>
      <c r="AZ32" s="154"/>
      <c r="BA32" s="154"/>
      <c r="BB32" s="154"/>
      <c r="BC32" s="154"/>
    </row>
    <row r="33" spans="1:55" ht="14" customHeight="1">
      <c r="A33" s="156" t="s">
        <v>791</v>
      </c>
      <c r="B33" s="374" t="s">
        <v>826</v>
      </c>
      <c r="C33" s="145" t="s">
        <v>827</v>
      </c>
      <c r="H33" s="1201"/>
      <c r="I33" s="1201"/>
      <c r="J33" s="1201"/>
      <c r="K33" s="1201"/>
      <c r="L33" s="1201"/>
      <c r="M33" s="1201"/>
      <c r="N33" s="1201"/>
      <c r="O33" s="1201"/>
      <c r="P33" s="1201"/>
      <c r="Q33" s="1201"/>
      <c r="R33" s="1201"/>
      <c r="S33" s="1201"/>
      <c r="T33" s="1201"/>
      <c r="U33" s="1201"/>
      <c r="V33" s="1201"/>
      <c r="W33" s="1201"/>
      <c r="X33" s="1201"/>
      <c r="Y33" s="1201"/>
      <c r="Z33" s="1201"/>
      <c r="AA33" s="1201"/>
      <c r="AB33" s="1201"/>
      <c r="AC33" s="1201"/>
      <c r="AD33" s="1201"/>
      <c r="AE33" s="1201"/>
      <c r="AF33" s="174"/>
    </row>
    <row r="34" spans="1:55" ht="14" customHeight="1">
      <c r="A34" s="156" t="s">
        <v>791</v>
      </c>
      <c r="B34" s="374" t="s">
        <v>828</v>
      </c>
      <c r="C34" s="145" t="s">
        <v>829</v>
      </c>
      <c r="H34" s="1201"/>
      <c r="I34" s="1201"/>
      <c r="J34" s="1201"/>
      <c r="K34" s="1201"/>
      <c r="L34" s="1201"/>
      <c r="M34" s="1201"/>
      <c r="N34" s="1201"/>
      <c r="O34" s="1201"/>
      <c r="P34" s="1201"/>
      <c r="Q34" s="1201"/>
      <c r="R34" s="1201"/>
      <c r="S34" s="1201"/>
      <c r="T34" s="1201"/>
      <c r="U34" s="1201"/>
      <c r="V34" s="1201"/>
      <c r="W34" s="1201"/>
      <c r="X34" s="1201"/>
      <c r="Y34" s="1201"/>
      <c r="Z34" s="1201"/>
      <c r="AA34" s="1201"/>
      <c r="AB34" s="1201"/>
      <c r="AC34" s="1201"/>
      <c r="AD34" s="1201"/>
      <c r="AE34" s="1201"/>
      <c r="AF34" s="174"/>
    </row>
    <row r="35" spans="1:55" ht="14" customHeight="1">
      <c r="A35" s="145" t="s">
        <v>28</v>
      </c>
      <c r="B35" s="145"/>
    </row>
    <row r="36" spans="1:55" ht="14" customHeight="1">
      <c r="A36" s="156" t="s">
        <v>791</v>
      </c>
      <c r="B36" s="374" t="s">
        <v>807</v>
      </c>
      <c r="C36" s="145" t="s">
        <v>817</v>
      </c>
      <c r="H36" s="260" t="s">
        <v>474</v>
      </c>
      <c r="I36" s="1186"/>
      <c r="J36" s="1186"/>
      <c r="K36" s="1186"/>
      <c r="L36" s="380" t="s">
        <v>802</v>
      </c>
      <c r="O36" s="260" t="s">
        <v>30</v>
      </c>
      <c r="P36" s="1186"/>
      <c r="Q36" s="1186"/>
      <c r="R36" s="1186"/>
      <c r="S36" s="1186"/>
      <c r="T36" s="1186"/>
      <c r="U36" s="380" t="s">
        <v>803</v>
      </c>
      <c r="X36" s="145" t="s">
        <v>23</v>
      </c>
      <c r="Y36" s="1186"/>
      <c r="Z36" s="1186"/>
      <c r="AA36" s="1186"/>
      <c r="AB36" s="1186"/>
      <c r="AC36" s="1186"/>
      <c r="AD36" s="1186"/>
      <c r="AE36" s="145" t="s">
        <v>24</v>
      </c>
      <c r="AG36" s="149" t="s">
        <v>418</v>
      </c>
      <c r="AH36" s="162" t="s">
        <v>467</v>
      </c>
      <c r="AI36" s="162"/>
      <c r="AJ36" s="162"/>
      <c r="AK36" s="162"/>
      <c r="AL36" s="162"/>
      <c r="AM36" s="162"/>
      <c r="AN36" s="162"/>
      <c r="AO36" s="162"/>
      <c r="AP36" s="162"/>
      <c r="AQ36" s="162"/>
      <c r="AR36" s="162"/>
      <c r="AS36" s="162"/>
      <c r="AT36" s="162"/>
      <c r="AU36" s="162"/>
    </row>
    <row r="37" spans="1:55" ht="14" customHeight="1">
      <c r="H37" s="145" t="s">
        <v>25</v>
      </c>
      <c r="X37" s="145" t="s">
        <v>23</v>
      </c>
      <c r="Y37" s="1186"/>
      <c r="Z37" s="1186"/>
      <c r="AA37" s="1186"/>
      <c r="AB37" s="1186"/>
      <c r="AC37" s="1186"/>
      <c r="AD37" s="1186"/>
      <c r="AE37" s="145" t="s">
        <v>24</v>
      </c>
    </row>
    <row r="38" spans="1:55" ht="14" customHeight="1">
      <c r="A38" s="156" t="s">
        <v>791</v>
      </c>
      <c r="B38" s="374" t="s">
        <v>818</v>
      </c>
      <c r="C38" s="145" t="s">
        <v>819</v>
      </c>
      <c r="H38" s="1199" t="str">
        <f>ASC(PHONETIC(D調査者2))</f>
        <v/>
      </c>
      <c r="I38" s="1199"/>
      <c r="J38" s="1199"/>
      <c r="K38" s="1199"/>
      <c r="L38" s="1199"/>
      <c r="M38" s="1199"/>
      <c r="N38" s="1199"/>
      <c r="O38" s="1199"/>
      <c r="P38" s="1199"/>
      <c r="Q38" s="1199"/>
      <c r="R38" s="1199"/>
      <c r="S38" s="1199"/>
      <c r="T38" s="1199"/>
      <c r="U38" s="1199"/>
      <c r="V38" s="1199"/>
      <c r="W38" s="1199"/>
      <c r="X38" s="1199"/>
      <c r="Y38" s="1199"/>
      <c r="Z38" s="1199"/>
      <c r="AA38" s="1199"/>
      <c r="AB38" s="1199"/>
      <c r="AC38" s="1199"/>
      <c r="AD38" s="1199"/>
      <c r="AE38" s="1199"/>
    </row>
    <row r="39" spans="1:55" ht="14" customHeight="1">
      <c r="A39" s="156" t="s">
        <v>791</v>
      </c>
      <c r="B39" s="374" t="s">
        <v>820</v>
      </c>
      <c r="C39" s="145" t="s">
        <v>821</v>
      </c>
      <c r="H39" s="1200">
        <f>D調査者2</f>
        <v>0</v>
      </c>
      <c r="I39" s="1200"/>
      <c r="J39" s="1200"/>
      <c r="K39" s="1200"/>
      <c r="L39" s="1200"/>
      <c r="M39" s="1200"/>
      <c r="N39" s="1200"/>
      <c r="O39" s="1200"/>
      <c r="P39" s="1200"/>
      <c r="Q39" s="1200"/>
      <c r="R39" s="1200"/>
      <c r="S39" s="1200"/>
      <c r="T39" s="1200"/>
      <c r="U39" s="1200"/>
      <c r="V39" s="1200"/>
      <c r="W39" s="1200"/>
      <c r="X39" s="1200"/>
      <c r="Y39" s="1200"/>
      <c r="Z39" s="1200"/>
      <c r="AA39" s="1200"/>
      <c r="AB39" s="1200"/>
      <c r="AC39" s="1200"/>
      <c r="AD39" s="1200"/>
      <c r="AE39" s="1200"/>
      <c r="AF39" s="174"/>
      <c r="AH39" s="162" t="s">
        <v>1167</v>
      </c>
      <c r="AI39" s="162"/>
      <c r="AJ39" s="162"/>
      <c r="AK39" s="162"/>
      <c r="AL39" s="162"/>
      <c r="AM39" s="162"/>
      <c r="AN39" s="162"/>
      <c r="AO39" s="162"/>
      <c r="AP39" s="162"/>
      <c r="AQ39" s="162"/>
      <c r="AR39" s="162"/>
      <c r="AS39" s="162"/>
    </row>
    <row r="40" spans="1:55" ht="14" customHeight="1">
      <c r="A40" s="156" t="s">
        <v>791</v>
      </c>
      <c r="B40" s="374" t="s">
        <v>822</v>
      </c>
      <c r="C40" s="145" t="s">
        <v>823</v>
      </c>
      <c r="H40" s="1201"/>
      <c r="I40" s="1201"/>
      <c r="J40" s="1201"/>
      <c r="K40" s="1201"/>
      <c r="L40" s="1201"/>
      <c r="M40" s="1201"/>
      <c r="N40" s="1201"/>
      <c r="O40" s="1201"/>
      <c r="P40" s="1201"/>
      <c r="Q40" s="1201"/>
      <c r="R40" s="1201"/>
      <c r="S40" s="1201"/>
      <c r="T40" s="1201"/>
      <c r="U40" s="1201"/>
      <c r="V40" s="1201"/>
      <c r="W40" s="1201"/>
      <c r="X40" s="1201"/>
      <c r="Y40" s="1201"/>
      <c r="Z40" s="1201"/>
      <c r="AA40" s="1201"/>
      <c r="AB40" s="1201"/>
      <c r="AC40" s="1201"/>
      <c r="AD40" s="1201"/>
      <c r="AE40" s="1201"/>
      <c r="AF40" s="174"/>
    </row>
    <row r="41" spans="1:55" ht="14" customHeight="1">
      <c r="H41" s="186" t="s">
        <v>474</v>
      </c>
      <c r="I41" s="1186"/>
      <c r="J41" s="1186"/>
      <c r="K41" s="1186"/>
      <c r="L41" s="187" t="s">
        <v>961</v>
      </c>
      <c r="M41" s="430"/>
      <c r="N41" s="430"/>
      <c r="O41" s="430"/>
      <c r="P41" s="431" t="s">
        <v>30</v>
      </c>
      <c r="Q41" s="1215"/>
      <c r="R41" s="1215"/>
      <c r="S41" s="1215"/>
      <c r="T41" s="187" t="s">
        <v>805</v>
      </c>
      <c r="U41" s="430"/>
      <c r="V41" s="430"/>
      <c r="W41" s="430"/>
      <c r="X41" s="430" t="s">
        <v>23</v>
      </c>
      <c r="Y41" s="1215"/>
      <c r="Z41" s="1215"/>
      <c r="AA41" s="1215"/>
      <c r="AB41" s="1215"/>
      <c r="AC41" s="1215"/>
      <c r="AD41" s="1215"/>
      <c r="AE41" s="430" t="s">
        <v>24</v>
      </c>
      <c r="AG41" s="149" t="s">
        <v>418</v>
      </c>
      <c r="AH41" s="162" t="s">
        <v>466</v>
      </c>
      <c r="AI41" s="162"/>
      <c r="AJ41" s="162"/>
      <c r="AK41" s="162"/>
      <c r="AL41" s="162"/>
      <c r="AM41" s="162"/>
      <c r="AN41" s="162"/>
      <c r="AO41" s="162"/>
      <c r="AP41" s="162"/>
      <c r="AQ41" s="162"/>
      <c r="AR41" s="162"/>
      <c r="AS41" s="162"/>
      <c r="AT41" s="162"/>
      <c r="AU41" s="162"/>
      <c r="AV41" s="162"/>
      <c r="AW41" s="162"/>
      <c r="AX41" s="162"/>
      <c r="AY41" s="163"/>
      <c r="AZ41" s="163"/>
      <c r="BA41" s="163"/>
      <c r="BB41" s="163"/>
    </row>
    <row r="42" spans="1:55" ht="14" customHeight="1">
      <c r="A42" s="156" t="s">
        <v>791</v>
      </c>
      <c r="B42" s="173" t="s">
        <v>824</v>
      </c>
      <c r="C42" s="145" t="s">
        <v>825</v>
      </c>
      <c r="H42" s="1273"/>
      <c r="I42" s="1273"/>
      <c r="J42" s="1273"/>
      <c r="K42" s="1273"/>
      <c r="L42" s="1273"/>
      <c r="M42" s="1273"/>
      <c r="N42" s="1273"/>
      <c r="O42" s="1273"/>
      <c r="P42" s="1273"/>
      <c r="Q42" s="1273"/>
      <c r="R42" s="1273"/>
      <c r="S42" s="1273"/>
      <c r="T42" s="1273"/>
      <c r="U42" s="1273"/>
      <c r="V42" s="1273"/>
      <c r="W42" s="1273"/>
      <c r="X42" s="1273"/>
      <c r="Y42" s="1273"/>
      <c r="Z42" s="1273"/>
      <c r="AA42" s="1273"/>
      <c r="AB42" s="1273"/>
      <c r="AC42" s="1273"/>
      <c r="AD42" s="1273"/>
      <c r="AE42" s="1273"/>
      <c r="AH42" s="188"/>
      <c r="AI42" s="188"/>
      <c r="AJ42" s="188"/>
      <c r="AK42" s="188"/>
      <c r="AL42" s="188"/>
      <c r="AM42" s="188"/>
      <c r="AN42" s="188"/>
      <c r="AO42" s="188"/>
      <c r="AP42" s="188"/>
      <c r="AQ42" s="188"/>
      <c r="AR42" s="188"/>
      <c r="AS42" s="188"/>
      <c r="AT42" s="188"/>
      <c r="AU42" s="188"/>
      <c r="AV42" s="188"/>
      <c r="AW42" s="188"/>
      <c r="AX42" s="188"/>
      <c r="AY42" s="154"/>
      <c r="AZ42" s="154"/>
      <c r="BA42" s="154"/>
      <c r="BB42" s="154"/>
      <c r="BC42" s="154"/>
    </row>
    <row r="43" spans="1:55" ht="14" customHeight="1">
      <c r="A43" s="156" t="s">
        <v>791</v>
      </c>
      <c r="B43" s="374" t="s">
        <v>826</v>
      </c>
      <c r="C43" s="145" t="s">
        <v>827</v>
      </c>
      <c r="H43" s="1201"/>
      <c r="I43" s="1201"/>
      <c r="J43" s="1201"/>
      <c r="K43" s="1201"/>
      <c r="L43" s="1201"/>
      <c r="M43" s="1201"/>
      <c r="N43" s="1201"/>
      <c r="O43" s="1201"/>
      <c r="P43" s="1201"/>
      <c r="Q43" s="1201"/>
      <c r="R43" s="1201"/>
      <c r="S43" s="1201"/>
      <c r="T43" s="1201"/>
      <c r="U43" s="1201"/>
      <c r="V43" s="1201"/>
      <c r="W43" s="1201"/>
      <c r="X43" s="1201"/>
      <c r="Y43" s="1201"/>
      <c r="Z43" s="1201"/>
      <c r="AA43" s="1201"/>
      <c r="AB43" s="1201"/>
      <c r="AC43" s="1201"/>
      <c r="AD43" s="1201"/>
      <c r="AE43" s="1201"/>
      <c r="AF43" s="174"/>
    </row>
    <row r="44" spans="1:55" ht="14" customHeight="1">
      <c r="A44" s="159" t="s">
        <v>791</v>
      </c>
      <c r="B44" s="375" t="s">
        <v>828</v>
      </c>
      <c r="C44" s="142" t="s">
        <v>829</v>
      </c>
      <c r="D44" s="142"/>
      <c r="E44" s="142"/>
      <c r="F44" s="142"/>
      <c r="G44" s="142"/>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77"/>
      <c r="AG44" s="178"/>
      <c r="AH44" s="166"/>
      <c r="AI44" s="166"/>
      <c r="AJ44" s="166"/>
      <c r="AK44" s="166"/>
      <c r="AL44" s="166"/>
      <c r="AM44" s="166"/>
      <c r="AN44" s="166"/>
      <c r="AO44" s="166"/>
      <c r="AP44" s="166"/>
      <c r="AQ44" s="166"/>
      <c r="AR44" s="166"/>
      <c r="AS44" s="166"/>
      <c r="AT44" s="166"/>
      <c r="AU44" s="166"/>
      <c r="AV44" s="166"/>
      <c r="AW44" s="166"/>
      <c r="AX44" s="166"/>
      <c r="AY44" s="167"/>
      <c r="AZ44" s="167"/>
      <c r="BA44" s="167"/>
      <c r="BB44" s="167"/>
    </row>
    <row r="45" spans="1:55" ht="14" customHeight="1">
      <c r="A45" s="179" t="s">
        <v>1513</v>
      </c>
      <c r="B45" s="180" t="s">
        <v>861</v>
      </c>
    </row>
    <row r="46" spans="1:55" ht="14" customHeight="1">
      <c r="A46" s="156" t="s">
        <v>791</v>
      </c>
      <c r="B46" s="374" t="s">
        <v>807</v>
      </c>
      <c r="C46" s="145" t="s">
        <v>827</v>
      </c>
      <c r="H46" s="1277" t="s">
        <v>579</v>
      </c>
      <c r="I46" s="1277"/>
      <c r="J46" s="1277"/>
      <c r="K46" s="1277"/>
      <c r="L46" s="1190"/>
      <c r="M46" s="1190"/>
      <c r="N46" s="1190"/>
      <c r="O46" s="189" t="s">
        <v>27</v>
      </c>
      <c r="P46" s="1274"/>
      <c r="Q46" s="1274"/>
      <c r="R46" s="1274"/>
      <c r="S46" s="1274"/>
      <c r="T46" s="1274"/>
      <c r="U46" s="1274"/>
      <c r="V46" s="1274"/>
      <c r="W46" s="1274"/>
      <c r="X46" s="1274"/>
      <c r="Y46" s="1274"/>
      <c r="Z46" s="1274"/>
      <c r="AA46" s="1274"/>
      <c r="AB46" s="1274"/>
      <c r="AC46" s="1274"/>
      <c r="AD46" s="1274"/>
      <c r="AE46" s="1274"/>
      <c r="AF46" s="174"/>
      <c r="AG46" s="149" t="s">
        <v>418</v>
      </c>
      <c r="AH46" s="162" t="s">
        <v>689</v>
      </c>
      <c r="AI46" s="162"/>
      <c r="AJ46" s="162"/>
      <c r="AK46" s="162"/>
      <c r="AL46" s="162"/>
      <c r="AM46" s="162"/>
      <c r="AN46" s="162"/>
      <c r="AO46" s="162"/>
      <c r="AP46" s="162"/>
      <c r="AQ46" s="162"/>
      <c r="AR46" s="162"/>
      <c r="AS46" s="162"/>
      <c r="AT46" s="162"/>
      <c r="AU46" s="162"/>
      <c r="AV46" s="162"/>
      <c r="AW46" s="162"/>
      <c r="AX46" s="162"/>
      <c r="AY46" s="163"/>
    </row>
    <row r="47" spans="1:55" ht="14" customHeight="1">
      <c r="A47" s="156" t="s">
        <v>791</v>
      </c>
      <c r="B47" s="374" t="s">
        <v>818</v>
      </c>
      <c r="C47" s="145" t="s">
        <v>830</v>
      </c>
      <c r="H47" s="1200" t="str">
        <f>ASC(PHONETIC(H48))</f>
        <v/>
      </c>
      <c r="I47" s="1200"/>
      <c r="J47" s="1200"/>
      <c r="K47" s="1200"/>
      <c r="L47" s="1200"/>
      <c r="M47" s="1200"/>
      <c r="N47" s="1200"/>
      <c r="O47" s="1200"/>
      <c r="P47" s="1200"/>
      <c r="Q47" s="1200"/>
      <c r="R47" s="1200"/>
      <c r="S47" s="1200"/>
      <c r="T47" s="1200"/>
      <c r="U47" s="1200"/>
      <c r="V47" s="1200"/>
      <c r="W47" s="1200"/>
      <c r="X47" s="1200"/>
      <c r="Y47" s="1200"/>
      <c r="Z47" s="1200"/>
      <c r="AA47" s="1200"/>
      <c r="AB47" s="1200"/>
      <c r="AC47" s="1200"/>
      <c r="AD47" s="1200"/>
      <c r="AE47" s="1200"/>
    </row>
    <row r="48" spans="1:55" ht="14" customHeight="1">
      <c r="A48" s="156" t="s">
        <v>791</v>
      </c>
      <c r="B48" s="374" t="s">
        <v>820</v>
      </c>
      <c r="C48" s="145" t="s">
        <v>831</v>
      </c>
      <c r="H48" s="1201"/>
      <c r="I48" s="1201"/>
      <c r="J48" s="1201"/>
      <c r="K48" s="1201"/>
      <c r="L48" s="1201"/>
      <c r="M48" s="1201"/>
      <c r="N48" s="1201"/>
      <c r="O48" s="1201"/>
      <c r="P48" s="1201"/>
      <c r="Q48" s="1201"/>
      <c r="R48" s="1201"/>
      <c r="S48" s="1201"/>
      <c r="T48" s="1201"/>
      <c r="U48" s="1201"/>
      <c r="V48" s="1201"/>
      <c r="W48" s="1201"/>
      <c r="X48" s="1201"/>
      <c r="Y48" s="1201"/>
      <c r="Z48" s="1201"/>
      <c r="AA48" s="1201"/>
      <c r="AB48" s="1201"/>
      <c r="AC48" s="1201"/>
      <c r="AD48" s="1201"/>
      <c r="AE48" s="1201"/>
      <c r="AF48" s="174"/>
      <c r="AG48" s="149" t="s">
        <v>418</v>
      </c>
      <c r="AH48" s="158" t="s">
        <v>535</v>
      </c>
      <c r="AI48" s="158"/>
      <c r="AJ48" s="158"/>
      <c r="AK48" s="158"/>
      <c r="AL48" s="158"/>
      <c r="AM48" s="158"/>
      <c r="AN48" s="158"/>
      <c r="AO48" s="158"/>
      <c r="AP48" s="158"/>
      <c r="AQ48" s="158"/>
      <c r="AR48" s="158"/>
      <c r="AS48" s="158"/>
      <c r="AT48" s="158"/>
      <c r="AU48" s="158"/>
      <c r="AV48" s="158"/>
    </row>
    <row r="49" spans="1:55" ht="14" customHeight="1">
      <c r="A49" s="159" t="s">
        <v>791</v>
      </c>
      <c r="B49" s="375" t="s">
        <v>822</v>
      </c>
      <c r="C49" s="142" t="s">
        <v>832</v>
      </c>
      <c r="D49" s="142"/>
      <c r="E49" s="142"/>
      <c r="F49" s="142"/>
      <c r="G49" s="142"/>
      <c r="H49" s="1195"/>
      <c r="I49" s="1195"/>
      <c r="J49" s="1195"/>
      <c r="K49" s="1195"/>
      <c r="L49" s="1195"/>
      <c r="M49" s="1195"/>
      <c r="N49" s="1195"/>
      <c r="O49" s="1195"/>
      <c r="P49" s="1195"/>
      <c r="Q49" s="1195"/>
      <c r="R49" s="1195"/>
      <c r="S49" s="1195"/>
      <c r="T49" s="1195"/>
      <c r="U49" s="1195"/>
      <c r="V49" s="1195"/>
      <c r="W49" s="1195"/>
      <c r="X49" s="1195"/>
      <c r="Y49" s="1195"/>
      <c r="Z49" s="1195"/>
      <c r="AA49" s="1195"/>
      <c r="AB49" s="1195"/>
      <c r="AC49" s="1195"/>
      <c r="AD49" s="1195"/>
      <c r="AE49" s="1195"/>
      <c r="AF49" s="177"/>
      <c r="AG49" s="178" t="s">
        <v>469</v>
      </c>
      <c r="AH49" s="190" t="s">
        <v>468</v>
      </c>
      <c r="AI49" s="190"/>
      <c r="AJ49" s="190"/>
      <c r="AK49" s="190"/>
      <c r="AL49" s="190"/>
      <c r="AM49" s="190"/>
      <c r="AN49" s="190"/>
      <c r="AO49" s="190"/>
      <c r="AP49" s="190"/>
      <c r="AQ49" s="190"/>
      <c r="AR49" s="190"/>
      <c r="AS49" s="190"/>
      <c r="AT49" s="190"/>
      <c r="AU49" s="190"/>
      <c r="AV49" s="190"/>
      <c r="AW49" s="190"/>
      <c r="AX49" s="190"/>
      <c r="AY49" s="191"/>
      <c r="AZ49" s="167"/>
      <c r="BA49" s="167"/>
      <c r="BB49" s="167"/>
    </row>
    <row r="50" spans="1:55" ht="14" customHeight="1">
      <c r="A50" s="179" t="s">
        <v>866</v>
      </c>
      <c r="B50" s="180" t="s">
        <v>860</v>
      </c>
      <c r="AG50" s="192" t="s">
        <v>697</v>
      </c>
      <c r="AH50" s="193" t="s">
        <v>696</v>
      </c>
    </row>
    <row r="51" spans="1:55" ht="14" customHeight="1">
      <c r="A51" s="156" t="s">
        <v>791</v>
      </c>
      <c r="B51" s="374" t="s">
        <v>807</v>
      </c>
      <c r="C51" s="145" t="s">
        <v>833</v>
      </c>
      <c r="H51" s="194" t="str">
        <f>B15C指摘有</f>
        <v>☐</v>
      </c>
      <c r="I51" s="380" t="s">
        <v>389</v>
      </c>
      <c r="J51" s="380"/>
      <c r="K51" s="380"/>
      <c r="L51" s="380"/>
      <c r="M51" s="380"/>
      <c r="N51" s="376" t="s">
        <v>30</v>
      </c>
      <c r="O51" s="181"/>
      <c r="P51" s="380" t="s">
        <v>393</v>
      </c>
      <c r="Q51" s="380"/>
      <c r="R51" s="380"/>
      <c r="S51" s="196"/>
      <c r="T51" s="196"/>
      <c r="U51" s="380"/>
      <c r="V51" s="194" t="str">
        <f>IF(H51="☑","☐","☑")</f>
        <v>☑</v>
      </c>
      <c r="W51" s="380" t="s">
        <v>390</v>
      </c>
      <c r="X51" s="380"/>
      <c r="Y51" s="380"/>
      <c r="Z51" s="380"/>
      <c r="AA51" s="380"/>
      <c r="AB51" s="380"/>
      <c r="AC51" s="380"/>
      <c r="AD51" s="380"/>
      <c r="AE51" s="380"/>
      <c r="AG51" s="182" t="s">
        <v>415</v>
      </c>
      <c r="AH51" s="182" t="s">
        <v>1211</v>
      </c>
      <c r="AI51" s="188"/>
      <c r="AJ51" s="188"/>
      <c r="AK51" s="188"/>
      <c r="AL51" s="188"/>
      <c r="AM51" s="188"/>
      <c r="AN51" s="188"/>
      <c r="AO51" s="188"/>
      <c r="AP51" s="188"/>
      <c r="AQ51" s="188"/>
      <c r="AR51" s="188"/>
      <c r="AS51" s="188"/>
      <c r="AT51" s="188"/>
      <c r="AU51" s="188"/>
      <c r="AV51" s="188"/>
      <c r="AW51" s="188"/>
      <c r="AX51" s="188"/>
      <c r="AY51" s="154"/>
      <c r="AZ51" s="154"/>
      <c r="BA51" s="154"/>
      <c r="BB51" s="154"/>
      <c r="BC51" s="154"/>
    </row>
    <row r="52" spans="1:55" ht="14" customHeight="1">
      <c r="A52" s="156" t="s">
        <v>791</v>
      </c>
      <c r="B52" s="374" t="s">
        <v>818</v>
      </c>
      <c r="C52" s="145" t="s">
        <v>834</v>
      </c>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197"/>
      <c r="AI52" s="188"/>
      <c r="AJ52" s="188"/>
      <c r="AK52" s="188"/>
      <c r="AL52" s="188"/>
      <c r="AM52" s="188"/>
      <c r="AN52" s="188"/>
      <c r="AO52" s="188"/>
      <c r="AP52" s="188"/>
      <c r="AQ52" s="188"/>
      <c r="AR52" s="188"/>
      <c r="AS52" s="188"/>
      <c r="AT52" s="188"/>
      <c r="AU52" s="188"/>
      <c r="AV52" s="188"/>
      <c r="AW52" s="188"/>
      <c r="AX52" s="188"/>
      <c r="AY52" s="154"/>
      <c r="AZ52" s="154"/>
      <c r="BA52" s="154"/>
      <c r="BB52" s="154"/>
      <c r="BC52" s="154"/>
    </row>
    <row r="53" spans="1:55" ht="14" customHeight="1">
      <c r="C53" s="1167" t="str">
        <f>TRIM(B32敷地指摘&amp;"　"&amp;B32外部指摘&amp;"　"&amp;B32屋上指摘&amp;"　"&amp;B32内部指摘&amp;"　"&amp;B32避難指摘&amp;"　"&amp;B32その他指摘&amp;"　"&amp;B36上記以外指摘)</f>
        <v/>
      </c>
      <c r="D53" s="1167"/>
      <c r="E53" s="1167"/>
      <c r="F53" s="1167"/>
      <c r="G53" s="1167"/>
      <c r="H53" s="1167"/>
      <c r="I53" s="1167"/>
      <c r="J53" s="1167"/>
      <c r="K53" s="1167"/>
      <c r="L53" s="1167"/>
      <c r="M53" s="1167"/>
      <c r="N53" s="1167"/>
      <c r="O53" s="1167"/>
      <c r="P53" s="1167"/>
      <c r="Q53" s="1167"/>
      <c r="R53" s="1167"/>
      <c r="S53" s="1167"/>
      <c r="T53" s="1167"/>
      <c r="U53" s="1167"/>
      <c r="V53" s="1167"/>
      <c r="W53" s="1167"/>
      <c r="X53" s="1167"/>
      <c r="Y53" s="1167"/>
      <c r="Z53" s="1167"/>
      <c r="AA53" s="1167"/>
      <c r="AB53" s="1167"/>
      <c r="AC53" s="1167"/>
      <c r="AD53" s="1167"/>
      <c r="AE53" s="379"/>
      <c r="AF53" s="197"/>
      <c r="AG53" s="149" t="s">
        <v>418</v>
      </c>
      <c r="AH53" s="162" t="s">
        <v>1222</v>
      </c>
      <c r="AI53" s="162"/>
      <c r="AJ53" s="162"/>
      <c r="AK53" s="162"/>
      <c r="AL53" s="162"/>
      <c r="AM53" s="162"/>
      <c r="AN53" s="162"/>
      <c r="AO53" s="162"/>
      <c r="AP53" s="162"/>
      <c r="AQ53" s="162"/>
      <c r="AR53" s="162"/>
      <c r="AS53" s="162"/>
      <c r="AT53" s="162"/>
      <c r="AU53" s="162"/>
      <c r="AV53" s="162"/>
      <c r="AW53" s="162"/>
      <c r="AX53" s="162"/>
      <c r="AY53" s="163"/>
    </row>
    <row r="54" spans="1:55" ht="14" customHeight="1">
      <c r="C54" s="1167"/>
      <c r="D54" s="1167"/>
      <c r="E54" s="1167"/>
      <c r="F54" s="1167"/>
      <c r="G54" s="1167"/>
      <c r="H54" s="1167"/>
      <c r="I54" s="1167"/>
      <c r="J54" s="1167"/>
      <c r="K54" s="1167"/>
      <c r="L54" s="1167"/>
      <c r="M54" s="1167"/>
      <c r="N54" s="1167"/>
      <c r="O54" s="1167"/>
      <c r="P54" s="1167"/>
      <c r="Q54" s="1167"/>
      <c r="R54" s="1167"/>
      <c r="S54" s="1167"/>
      <c r="T54" s="1167"/>
      <c r="U54" s="1167"/>
      <c r="V54" s="1167"/>
      <c r="W54" s="1167"/>
      <c r="X54" s="1167"/>
      <c r="Y54" s="1167"/>
      <c r="Z54" s="1167"/>
      <c r="AA54" s="1167"/>
      <c r="AB54" s="1167"/>
      <c r="AC54" s="1167"/>
      <c r="AD54" s="1167"/>
      <c r="AE54" s="379"/>
      <c r="AF54" s="197"/>
      <c r="AH54" s="162" t="s">
        <v>1223</v>
      </c>
      <c r="AI54" s="162"/>
      <c r="AJ54" s="162"/>
      <c r="AK54" s="162"/>
      <c r="AL54" s="162"/>
      <c r="AM54" s="162"/>
      <c r="AN54" s="162"/>
      <c r="AO54" s="162"/>
      <c r="AP54" s="162"/>
      <c r="AQ54" s="162"/>
      <c r="AR54" s="162"/>
      <c r="AS54" s="162"/>
      <c r="AT54" s="162"/>
      <c r="AU54" s="162"/>
      <c r="AV54" s="162"/>
      <c r="AW54" s="162"/>
      <c r="AX54" s="162"/>
      <c r="AY54" s="163"/>
    </row>
    <row r="55" spans="1:55" ht="14" customHeight="1">
      <c r="C55" s="1167"/>
      <c r="D55" s="1167"/>
      <c r="E55" s="1167"/>
      <c r="F55" s="1167"/>
      <c r="G55" s="1167"/>
      <c r="H55" s="1167"/>
      <c r="I55" s="1167"/>
      <c r="J55" s="1167"/>
      <c r="K55" s="1167"/>
      <c r="L55" s="1167"/>
      <c r="M55" s="1167"/>
      <c r="N55" s="1167"/>
      <c r="O55" s="1167"/>
      <c r="P55" s="1167"/>
      <c r="Q55" s="1167"/>
      <c r="R55" s="1167"/>
      <c r="S55" s="1167"/>
      <c r="T55" s="1167"/>
      <c r="U55" s="1167"/>
      <c r="V55" s="1167"/>
      <c r="W55" s="1167"/>
      <c r="X55" s="1167"/>
      <c r="Y55" s="1167"/>
      <c r="Z55" s="1167"/>
      <c r="AA55" s="1167"/>
      <c r="AB55" s="1167"/>
      <c r="AC55" s="1167"/>
      <c r="AD55" s="1167"/>
      <c r="AE55" s="379"/>
      <c r="AF55" s="197"/>
      <c r="AH55" s="188"/>
    </row>
    <row r="56" spans="1:55" ht="14" customHeight="1">
      <c r="C56" s="1167"/>
      <c r="D56" s="1167"/>
      <c r="E56" s="1167"/>
      <c r="F56" s="1167"/>
      <c r="G56" s="1167"/>
      <c r="H56" s="1167"/>
      <c r="I56" s="1167"/>
      <c r="J56" s="1167"/>
      <c r="K56" s="1167"/>
      <c r="L56" s="1167"/>
      <c r="M56" s="1167"/>
      <c r="N56" s="1167"/>
      <c r="O56" s="1167"/>
      <c r="P56" s="1167"/>
      <c r="Q56" s="1167"/>
      <c r="R56" s="1167"/>
      <c r="S56" s="1167"/>
      <c r="T56" s="1167"/>
      <c r="U56" s="1167"/>
      <c r="V56" s="1167"/>
      <c r="W56" s="1167"/>
      <c r="X56" s="1167"/>
      <c r="Y56" s="1167"/>
      <c r="Z56" s="1167"/>
      <c r="AA56" s="1167"/>
      <c r="AB56" s="1167"/>
      <c r="AC56" s="1167"/>
      <c r="AD56" s="1167"/>
      <c r="AE56" s="379"/>
      <c r="AF56" s="197"/>
    </row>
    <row r="57" spans="1:55" ht="14" customHeight="1">
      <c r="A57" s="156" t="s">
        <v>791</v>
      </c>
      <c r="B57" s="374" t="s">
        <v>820</v>
      </c>
      <c r="C57" s="145" t="s">
        <v>899</v>
      </c>
      <c r="H57" s="181"/>
      <c r="I57" s="380" t="s">
        <v>686</v>
      </c>
      <c r="J57" s="380"/>
      <c r="K57" s="380"/>
      <c r="L57" s="1186"/>
      <c r="M57" s="1186"/>
      <c r="N57" s="380" t="s">
        <v>33</v>
      </c>
      <c r="O57" s="1186"/>
      <c r="P57" s="1186"/>
      <c r="Q57" s="380" t="s">
        <v>557</v>
      </c>
      <c r="R57" s="380"/>
      <c r="S57" s="380"/>
      <c r="T57" s="380"/>
      <c r="U57" s="1186"/>
      <c r="V57" s="1186"/>
      <c r="W57" s="1186"/>
      <c r="X57" s="1186"/>
      <c r="Y57" s="1186"/>
      <c r="Z57" s="380" t="s">
        <v>31</v>
      </c>
      <c r="AA57" s="380"/>
      <c r="AB57" s="380"/>
      <c r="AC57" s="181"/>
      <c r="AD57" s="380" t="s">
        <v>392</v>
      </c>
      <c r="AE57" s="380"/>
      <c r="AH57" s="705" t="s">
        <v>1269</v>
      </c>
      <c r="AI57" s="188"/>
      <c r="AJ57" s="188"/>
      <c r="AK57" s="188"/>
      <c r="AL57" s="188"/>
      <c r="AM57" s="188"/>
      <c r="AN57" s="188"/>
      <c r="AO57" s="188"/>
      <c r="AP57" s="188"/>
      <c r="AQ57" s="188"/>
      <c r="AR57" s="188"/>
      <c r="BA57" s="154"/>
      <c r="BB57" s="154"/>
      <c r="BC57" s="154"/>
    </row>
    <row r="58" spans="1:55" ht="14" customHeight="1">
      <c r="A58" s="156" t="s">
        <v>791</v>
      </c>
      <c r="B58" s="374" t="s">
        <v>822</v>
      </c>
      <c r="C58" s="145" t="s">
        <v>900</v>
      </c>
      <c r="H58" s="1167" t="str">
        <f>TRIM(IF(B33C石綿未調査=TRUE,"石綿含有建材未調査　","")&amp;IF(B34C診断無=TRUE,"耐震診断未実施　",IF(B34C改修無=TRUE,"耐震改修未実施　",""))&amp;Dその他&amp;"　"&amp;Dその他B)</f>
        <v/>
      </c>
      <c r="I58" s="1167"/>
      <c r="J58" s="1167"/>
      <c r="K58" s="1167"/>
      <c r="L58" s="1167"/>
      <c r="M58" s="1167"/>
      <c r="N58" s="1167"/>
      <c r="O58" s="1167"/>
      <c r="P58" s="1167"/>
      <c r="Q58" s="1167"/>
      <c r="R58" s="1167"/>
      <c r="S58" s="1167"/>
      <c r="T58" s="1167"/>
      <c r="U58" s="1167"/>
      <c r="V58" s="1167"/>
      <c r="W58" s="1167"/>
      <c r="X58" s="1167"/>
      <c r="Y58" s="1167"/>
      <c r="Z58" s="1167"/>
      <c r="AA58" s="1167"/>
      <c r="AB58" s="1167"/>
      <c r="AC58" s="1167"/>
      <c r="AD58" s="1167"/>
      <c r="AE58" s="1167"/>
      <c r="AF58" s="197"/>
      <c r="AG58" s="149" t="s">
        <v>418</v>
      </c>
      <c r="AH58" s="162" t="s">
        <v>536</v>
      </c>
      <c r="AI58" s="162"/>
      <c r="AJ58" s="162"/>
      <c r="AK58" s="162"/>
      <c r="AL58" s="162"/>
      <c r="AM58" s="162"/>
      <c r="AN58" s="162"/>
      <c r="AO58" s="162"/>
      <c r="AP58" s="162"/>
      <c r="AQ58" s="162"/>
      <c r="AR58" s="162"/>
      <c r="AS58" s="162"/>
      <c r="AT58" s="162"/>
      <c r="AU58" s="162"/>
      <c r="AV58" s="162"/>
      <c r="AW58" s="162"/>
      <c r="AX58" s="162"/>
      <c r="AY58" s="163"/>
      <c r="AZ58" s="163"/>
      <c r="BA58" s="154"/>
      <c r="BB58" s="154"/>
      <c r="BC58" s="154"/>
    </row>
    <row r="59" spans="1:55" ht="14" customHeight="1">
      <c r="H59" s="1167"/>
      <c r="I59" s="1167"/>
      <c r="J59" s="1167"/>
      <c r="K59" s="1167"/>
      <c r="L59" s="1167"/>
      <c r="M59" s="1167"/>
      <c r="N59" s="1167"/>
      <c r="O59" s="1167"/>
      <c r="P59" s="1167"/>
      <c r="Q59" s="1167"/>
      <c r="R59" s="1167"/>
      <c r="S59" s="1167"/>
      <c r="T59" s="1167"/>
      <c r="U59" s="1167"/>
      <c r="V59" s="1167"/>
      <c r="W59" s="1167"/>
      <c r="X59" s="1167"/>
      <c r="Y59" s="1167"/>
      <c r="Z59" s="1167"/>
      <c r="AA59" s="1167"/>
      <c r="AB59" s="1167"/>
      <c r="AC59" s="1167"/>
      <c r="AD59" s="1167"/>
      <c r="AE59" s="1167"/>
      <c r="AF59" s="197"/>
      <c r="AH59" s="162" t="s">
        <v>537</v>
      </c>
      <c r="AI59" s="162"/>
      <c r="AJ59" s="162"/>
      <c r="AK59" s="162"/>
      <c r="AL59" s="162"/>
      <c r="AM59" s="162"/>
      <c r="AN59" s="162"/>
      <c r="AO59" s="162"/>
      <c r="AP59" s="162"/>
      <c r="AQ59" s="162"/>
      <c r="AR59" s="162"/>
      <c r="AS59" s="162"/>
      <c r="AT59" s="162"/>
      <c r="AU59" s="162"/>
      <c r="AV59" s="162"/>
      <c r="AW59" s="162"/>
      <c r="AX59" s="162"/>
      <c r="AY59" s="163"/>
      <c r="AZ59" s="163"/>
      <c r="BA59" s="154"/>
      <c r="BB59" s="154"/>
      <c r="BC59" s="154"/>
    </row>
    <row r="60" spans="1:55" ht="14" customHeight="1">
      <c r="B60" s="559"/>
      <c r="C60" s="567"/>
      <c r="D60" s="567"/>
      <c r="E60" s="567"/>
      <c r="F60" s="567"/>
      <c r="G60" s="567"/>
      <c r="H60" s="1167"/>
      <c r="I60" s="1167"/>
      <c r="J60" s="1167"/>
      <c r="K60" s="1167"/>
      <c r="L60" s="1167"/>
      <c r="M60" s="1167"/>
      <c r="N60" s="1167"/>
      <c r="O60" s="1167"/>
      <c r="P60" s="1167"/>
      <c r="Q60" s="1167"/>
      <c r="R60" s="1167"/>
      <c r="S60" s="1167"/>
      <c r="T60" s="1167"/>
      <c r="U60" s="1167"/>
      <c r="V60" s="1167"/>
      <c r="W60" s="1167"/>
      <c r="X60" s="1167"/>
      <c r="Y60" s="1167"/>
      <c r="Z60" s="1167"/>
      <c r="AA60" s="1167"/>
      <c r="AB60" s="1167"/>
      <c r="AC60" s="1167"/>
      <c r="AD60" s="1167"/>
      <c r="AE60" s="1167"/>
      <c r="AF60" s="197"/>
      <c r="AH60" s="188"/>
      <c r="AI60" s="188"/>
      <c r="AJ60" s="188"/>
      <c r="AK60" s="188"/>
      <c r="AL60" s="188"/>
      <c r="AM60" s="188"/>
      <c r="AN60" s="188"/>
      <c r="AO60" s="188"/>
      <c r="AP60" s="188"/>
      <c r="AQ60" s="188"/>
      <c r="AR60" s="188"/>
      <c r="AS60" s="188"/>
      <c r="AT60" s="188"/>
      <c r="AU60" s="188"/>
      <c r="AV60" s="188"/>
      <c r="AW60" s="188"/>
      <c r="AX60" s="188"/>
      <c r="AY60" s="154"/>
      <c r="AZ60" s="154"/>
      <c r="BA60" s="154"/>
      <c r="BB60" s="154"/>
      <c r="BC60" s="154"/>
    </row>
    <row r="61" spans="1:55" ht="14" customHeight="1">
      <c r="C61" s="1183"/>
      <c r="D61" s="1183"/>
      <c r="E61" s="1183"/>
      <c r="F61" s="1183"/>
      <c r="G61" s="1183"/>
      <c r="H61" s="1183"/>
      <c r="I61" s="1183"/>
      <c r="J61" s="1183"/>
      <c r="K61" s="1183"/>
      <c r="L61" s="1183"/>
      <c r="M61" s="1183"/>
      <c r="N61" s="1183"/>
      <c r="O61" s="1183"/>
      <c r="P61" s="1183"/>
      <c r="Q61" s="1183"/>
      <c r="R61" s="1183"/>
      <c r="S61" s="1183"/>
      <c r="T61" s="1183"/>
      <c r="U61" s="1183"/>
      <c r="V61" s="1183"/>
      <c r="W61" s="1183"/>
      <c r="X61" s="1183"/>
      <c r="Y61" s="1183"/>
      <c r="Z61" s="1183"/>
      <c r="AA61" s="1183"/>
      <c r="AB61" s="1183"/>
      <c r="AC61" s="1183"/>
      <c r="AD61" s="1183"/>
      <c r="AE61" s="1183"/>
      <c r="AH61" s="188"/>
      <c r="AI61" s="198"/>
      <c r="AJ61" s="188"/>
      <c r="AK61" s="188"/>
      <c r="AL61" s="188"/>
      <c r="AM61" s="188"/>
      <c r="AN61" s="188"/>
      <c r="AO61" s="188"/>
      <c r="AP61" s="188"/>
      <c r="AQ61" s="188"/>
      <c r="AR61" s="188"/>
      <c r="AS61" s="188"/>
      <c r="AT61" s="188"/>
      <c r="AU61" s="188"/>
      <c r="AV61" s="188"/>
      <c r="AW61" s="188"/>
      <c r="AX61" s="188"/>
      <c r="AY61" s="154"/>
      <c r="AZ61" s="154"/>
      <c r="BA61" s="154"/>
      <c r="BB61" s="154"/>
      <c r="BC61" s="154"/>
    </row>
    <row r="62" spans="1:55" ht="14" customHeight="1">
      <c r="B62" s="558"/>
      <c r="C62" s="1184"/>
      <c r="D62" s="1184"/>
      <c r="E62" s="1184"/>
      <c r="F62" s="1184"/>
      <c r="G62" s="1184"/>
      <c r="H62" s="1184"/>
      <c r="I62" s="1184"/>
      <c r="J62" s="1184"/>
      <c r="K62" s="1184"/>
      <c r="L62" s="1184"/>
      <c r="M62" s="1184"/>
      <c r="N62" s="1184"/>
      <c r="O62" s="1184"/>
      <c r="P62" s="1184"/>
      <c r="Q62" s="1184"/>
      <c r="R62" s="1184"/>
      <c r="S62" s="1184"/>
      <c r="T62" s="1184"/>
      <c r="U62" s="1184"/>
      <c r="V62" s="1184"/>
      <c r="W62" s="1184"/>
      <c r="X62" s="1184"/>
      <c r="Y62" s="1184"/>
      <c r="Z62" s="1184"/>
      <c r="AA62" s="1184"/>
      <c r="AB62" s="1184"/>
      <c r="AC62" s="1184"/>
      <c r="AD62" s="1184"/>
      <c r="AE62" s="1184"/>
      <c r="AH62" s="188"/>
      <c r="AI62" s="198"/>
      <c r="AJ62" s="188"/>
      <c r="AK62" s="188"/>
      <c r="AL62" s="188"/>
      <c r="AM62" s="188"/>
      <c r="AN62" s="188"/>
      <c r="AO62" s="188"/>
      <c r="AP62" s="188"/>
      <c r="AQ62" s="188"/>
      <c r="AR62" s="188"/>
      <c r="AS62" s="188"/>
      <c r="AT62" s="188"/>
      <c r="AU62" s="188"/>
      <c r="AV62" s="188"/>
      <c r="AW62" s="188"/>
      <c r="AX62" s="188"/>
      <c r="AY62" s="154"/>
      <c r="AZ62" s="154"/>
      <c r="BA62" s="154"/>
      <c r="BB62" s="154"/>
      <c r="BC62" s="154"/>
    </row>
    <row r="63" spans="1:55" ht="14" customHeight="1">
      <c r="A63" s="1278" t="s">
        <v>798</v>
      </c>
      <c r="B63" s="1279"/>
      <c r="C63" s="1279"/>
      <c r="D63" s="1279"/>
      <c r="E63" s="1279"/>
      <c r="F63" s="1279"/>
      <c r="G63" s="1280"/>
      <c r="H63" s="1281" t="s">
        <v>799</v>
      </c>
      <c r="I63" s="1282"/>
      <c r="J63" s="1282"/>
      <c r="K63" s="1282"/>
      <c r="L63" s="1282"/>
      <c r="M63" s="1282"/>
      <c r="N63" s="1282"/>
      <c r="O63" s="1282"/>
      <c r="P63" s="1282"/>
      <c r="Q63" s="1282"/>
      <c r="R63" s="1282"/>
      <c r="S63" s="1282"/>
      <c r="T63" s="1282"/>
      <c r="U63" s="1282"/>
      <c r="V63" s="1282"/>
      <c r="W63" s="1283"/>
      <c r="X63" s="1281" t="s">
        <v>800</v>
      </c>
      <c r="Y63" s="1282"/>
      <c r="Z63" s="1282"/>
      <c r="AA63" s="1282"/>
      <c r="AB63" s="1282"/>
      <c r="AC63" s="1282"/>
      <c r="AD63" s="1282"/>
      <c r="AE63" s="1283"/>
      <c r="AH63" s="188"/>
      <c r="AI63" s="198"/>
      <c r="AJ63" s="188"/>
      <c r="AK63" s="188"/>
      <c r="AL63" s="188"/>
      <c r="AM63" s="188"/>
      <c r="AN63" s="188"/>
      <c r="AO63" s="188"/>
      <c r="AP63" s="188"/>
      <c r="AQ63" s="188"/>
      <c r="AR63" s="188"/>
      <c r="AS63" s="188"/>
      <c r="AT63" s="188"/>
      <c r="AU63" s="188"/>
      <c r="AV63" s="188"/>
      <c r="AW63" s="188"/>
      <c r="AX63" s="188"/>
      <c r="AY63" s="154"/>
      <c r="AZ63" s="154"/>
      <c r="BA63" s="154"/>
      <c r="BB63" s="154"/>
      <c r="BC63" s="154"/>
    </row>
    <row r="64" spans="1:55" ht="14" customHeight="1">
      <c r="A64" s="1168"/>
      <c r="B64" s="1168"/>
      <c r="C64" s="1168"/>
      <c r="D64" s="1168"/>
      <c r="E64" s="1168"/>
      <c r="F64" s="1168"/>
      <c r="G64" s="1168"/>
      <c r="H64" s="1169"/>
      <c r="I64" s="1169"/>
      <c r="J64" s="1169"/>
      <c r="K64" s="1169"/>
      <c r="L64" s="1169"/>
      <c r="M64" s="1169"/>
      <c r="N64" s="1169"/>
      <c r="O64" s="1169"/>
      <c r="P64" s="1169"/>
      <c r="Q64" s="1169"/>
      <c r="R64" s="1169"/>
      <c r="S64" s="1169"/>
      <c r="T64" s="1169"/>
      <c r="U64" s="1169"/>
      <c r="V64" s="1169"/>
      <c r="W64" s="1169"/>
      <c r="X64" s="1169"/>
      <c r="Y64" s="1169"/>
      <c r="Z64" s="1169"/>
      <c r="AA64" s="1169"/>
      <c r="AB64" s="1169"/>
      <c r="AC64" s="1169"/>
      <c r="AD64" s="1169"/>
      <c r="AE64" s="1169"/>
      <c r="AH64" s="188"/>
      <c r="AI64" s="198"/>
      <c r="AJ64" s="188"/>
      <c r="AK64" s="188"/>
      <c r="AL64" s="188"/>
      <c r="AM64" s="188"/>
      <c r="AN64" s="188"/>
      <c r="AO64" s="188"/>
      <c r="AP64" s="188"/>
      <c r="AQ64" s="188"/>
      <c r="AR64" s="188"/>
      <c r="AS64" s="188"/>
      <c r="AT64" s="188"/>
      <c r="AU64" s="188"/>
      <c r="AV64" s="188"/>
      <c r="AW64" s="188"/>
      <c r="AX64" s="188"/>
      <c r="AY64" s="154"/>
      <c r="AZ64" s="154"/>
      <c r="BA64" s="154"/>
      <c r="BB64" s="154"/>
      <c r="BC64" s="154"/>
    </row>
    <row r="65" spans="1:57" s="199" customFormat="1" ht="14" customHeight="1">
      <c r="A65" s="374"/>
      <c r="B65" s="374"/>
      <c r="C65" s="374"/>
      <c r="D65" s="374"/>
      <c r="E65" s="374"/>
      <c r="F65" s="374"/>
      <c r="G65" s="374"/>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154"/>
      <c r="AG65" s="149"/>
      <c r="AH65" s="188"/>
      <c r="AI65" s="198"/>
      <c r="AJ65" s="188"/>
      <c r="AK65" s="188"/>
      <c r="AL65" s="188"/>
      <c r="AM65" s="188"/>
      <c r="AN65" s="188"/>
      <c r="AO65" s="188"/>
      <c r="AP65" s="188"/>
      <c r="AQ65" s="188"/>
      <c r="AR65" s="188"/>
      <c r="AS65" s="188"/>
      <c r="AT65" s="188"/>
      <c r="AU65" s="188"/>
      <c r="AV65" s="188"/>
      <c r="AW65" s="188"/>
      <c r="AX65" s="188"/>
      <c r="AY65" s="154"/>
      <c r="AZ65" s="154"/>
      <c r="BA65" s="154"/>
      <c r="BB65" s="154"/>
      <c r="BC65" s="154"/>
      <c r="BE65" s="200"/>
    </row>
    <row r="66" spans="1:57" s="204" customFormat="1" ht="14" customHeight="1">
      <c r="A66" s="1256" t="s">
        <v>8</v>
      </c>
      <c r="B66" s="1256"/>
      <c r="C66" s="1256"/>
      <c r="D66" s="1256"/>
      <c r="E66" s="1256"/>
      <c r="F66" s="1256"/>
      <c r="G66" s="1256"/>
      <c r="H66" s="1256"/>
      <c r="I66" s="1256"/>
      <c r="J66" s="1256"/>
      <c r="K66" s="1256"/>
      <c r="L66" s="1256"/>
      <c r="M66" s="1256"/>
      <c r="N66" s="1256"/>
      <c r="O66" s="1256"/>
      <c r="P66" s="1256"/>
      <c r="Q66" s="1256"/>
      <c r="R66" s="1256"/>
      <c r="S66" s="1256"/>
      <c r="T66" s="1256"/>
      <c r="U66" s="1256"/>
      <c r="V66" s="1256"/>
      <c r="W66" s="1256"/>
      <c r="X66" s="1256"/>
      <c r="Y66" s="1256"/>
      <c r="Z66" s="1256"/>
      <c r="AA66" s="1256"/>
      <c r="AB66" s="1256"/>
      <c r="AC66" s="1256"/>
      <c r="AD66" s="1256"/>
      <c r="AE66" s="1256"/>
      <c r="AF66" s="201"/>
      <c r="AG66" s="202"/>
      <c r="AH66" s="203"/>
      <c r="AI66" s="203"/>
      <c r="AJ66" s="203"/>
      <c r="AK66" s="203"/>
      <c r="AL66" s="203"/>
      <c r="AM66" s="203"/>
      <c r="AN66" s="203"/>
      <c r="AO66" s="203"/>
      <c r="AP66" s="203"/>
      <c r="AQ66" s="203"/>
      <c r="AR66" s="203"/>
      <c r="AS66" s="203"/>
      <c r="AT66" s="203"/>
      <c r="AU66" s="203"/>
      <c r="AV66" s="203"/>
      <c r="AW66" s="203"/>
      <c r="AX66" s="203"/>
      <c r="BE66" s="205"/>
    </row>
    <row r="67" spans="1:57" ht="14" customHeight="1">
      <c r="A67" s="206" t="s">
        <v>9</v>
      </c>
      <c r="B67" s="375"/>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207"/>
      <c r="AG67" s="178"/>
      <c r="AH67" s="166"/>
      <c r="AI67" s="166"/>
      <c r="AJ67" s="166"/>
      <c r="AK67" s="166"/>
      <c r="AL67" s="166"/>
      <c r="AM67" s="166"/>
      <c r="AN67" s="166"/>
      <c r="AO67" s="166"/>
      <c r="AP67" s="166"/>
      <c r="AQ67" s="166"/>
      <c r="AR67" s="166"/>
      <c r="AS67" s="166"/>
      <c r="AT67" s="166"/>
      <c r="AU67" s="166"/>
      <c r="AV67" s="166"/>
      <c r="AW67" s="166"/>
      <c r="AX67" s="166"/>
      <c r="AY67" s="167"/>
      <c r="AZ67" s="167"/>
      <c r="BA67" s="167"/>
      <c r="BB67" s="167"/>
    </row>
    <row r="68" spans="1:57" ht="14" customHeight="1">
      <c r="A68" s="208" t="s">
        <v>862</v>
      </c>
      <c r="B68" s="180" t="s">
        <v>867</v>
      </c>
      <c r="AG68" s="192" t="s">
        <v>433</v>
      </c>
      <c r="AH68" s="182" t="s">
        <v>1543</v>
      </c>
    </row>
    <row r="69" spans="1:57" ht="14" customHeight="1">
      <c r="A69" s="156" t="s">
        <v>791</v>
      </c>
      <c r="B69" s="374" t="s">
        <v>807</v>
      </c>
      <c r="C69" s="145" t="s">
        <v>835</v>
      </c>
      <c r="G69" s="380"/>
      <c r="H69" s="181"/>
      <c r="I69" s="380" t="s">
        <v>394</v>
      </c>
      <c r="J69" s="380"/>
      <c r="K69" s="380"/>
      <c r="L69" s="380"/>
      <c r="M69" s="380"/>
      <c r="N69" s="181"/>
      <c r="O69" s="380" t="s">
        <v>396</v>
      </c>
      <c r="P69" s="380"/>
      <c r="Q69" s="380"/>
      <c r="R69" s="380"/>
      <c r="S69" s="380"/>
      <c r="T69" s="380"/>
      <c r="U69" s="380"/>
      <c r="V69" s="380"/>
      <c r="X69" s="380"/>
      <c r="Y69" s="380"/>
      <c r="Z69" s="380"/>
      <c r="AA69" s="380"/>
      <c r="AB69" s="380"/>
      <c r="AC69" s="380"/>
      <c r="AD69" s="380"/>
      <c r="AE69" s="380"/>
      <c r="AG69" s="149" t="s">
        <v>419</v>
      </c>
      <c r="AH69" s="162" t="s">
        <v>528</v>
      </c>
      <c r="AI69" s="162"/>
      <c r="AJ69" s="162"/>
      <c r="AK69" s="162"/>
      <c r="AL69" s="162"/>
      <c r="AM69" s="162"/>
      <c r="AN69" s="162"/>
      <c r="AO69" s="162"/>
      <c r="AP69" s="162"/>
      <c r="AQ69" s="162"/>
      <c r="AR69" s="162"/>
      <c r="AS69" s="162"/>
      <c r="AT69" s="162"/>
      <c r="AU69" s="162"/>
      <c r="AV69" s="162"/>
      <c r="AW69" s="162"/>
      <c r="AX69" s="162"/>
      <c r="AY69" s="163"/>
      <c r="AZ69" s="163"/>
      <c r="BA69" s="163"/>
    </row>
    <row r="70" spans="1:57" ht="14" customHeight="1">
      <c r="G70" s="380"/>
      <c r="H70" s="181"/>
      <c r="I70" s="380" t="s">
        <v>395</v>
      </c>
      <c r="J70" s="380"/>
      <c r="K70" s="196" t="s">
        <v>353</v>
      </c>
      <c r="L70" s="1170" t="str">
        <f>IF(B21C防火その他=TRUE,"法22条地域","")</f>
        <v/>
      </c>
      <c r="M70" s="1170"/>
      <c r="N70" s="1170"/>
      <c r="O70" s="1170"/>
      <c r="P70" s="1170"/>
      <c r="Q70" s="1170"/>
      <c r="R70" s="1170"/>
      <c r="S70" s="380" t="s">
        <v>31</v>
      </c>
      <c r="T70" s="380"/>
      <c r="U70" s="181"/>
      <c r="V70" s="380" t="s">
        <v>397</v>
      </c>
      <c r="X70" s="380"/>
      <c r="Y70" s="380"/>
      <c r="Z70" s="380"/>
      <c r="AA70" s="380"/>
      <c r="AB70" s="380"/>
      <c r="AC70" s="380"/>
      <c r="AD70" s="380"/>
      <c r="AE70" s="380"/>
      <c r="AH70" s="162" t="s">
        <v>527</v>
      </c>
      <c r="AI70" s="162"/>
      <c r="AJ70" s="162"/>
      <c r="AK70" s="162"/>
      <c r="AL70" s="162"/>
      <c r="AM70" s="162"/>
      <c r="AN70" s="162"/>
      <c r="AO70" s="162"/>
      <c r="AP70" s="162"/>
      <c r="AQ70" s="162"/>
      <c r="AR70" s="162"/>
      <c r="AS70" s="162"/>
      <c r="AT70" s="162"/>
      <c r="AU70" s="162"/>
      <c r="AV70" s="162"/>
      <c r="AW70" s="162"/>
      <c r="AX70" s="162"/>
      <c r="AY70" s="163"/>
      <c r="AZ70" s="163"/>
      <c r="BA70" s="163"/>
      <c r="BB70" s="154"/>
      <c r="BC70" s="154"/>
    </row>
    <row r="71" spans="1:57" ht="14" customHeight="1">
      <c r="A71" s="159" t="s">
        <v>791</v>
      </c>
      <c r="B71" s="375" t="s">
        <v>818</v>
      </c>
      <c r="C71" s="142" t="s">
        <v>836</v>
      </c>
      <c r="D71" s="142"/>
      <c r="E71" s="142"/>
      <c r="F71" s="142"/>
      <c r="G71" s="142"/>
      <c r="H71" s="708" t="s">
        <v>1517</v>
      </c>
      <c r="I71" s="1262"/>
      <c r="J71" s="1262"/>
      <c r="K71" s="1262"/>
      <c r="L71" s="1262"/>
      <c r="M71" s="1262"/>
      <c r="N71" s="1262"/>
      <c r="O71" s="1262"/>
      <c r="P71" s="1203"/>
      <c r="Q71" s="1203"/>
      <c r="R71" s="1203"/>
      <c r="S71" s="1203"/>
      <c r="T71" s="1203"/>
      <c r="U71" s="1203"/>
      <c r="V71" s="1203"/>
      <c r="W71" s="1203"/>
      <c r="X71" s="1262"/>
      <c r="Y71" s="1262"/>
      <c r="Z71" s="1262"/>
      <c r="AA71" s="1262"/>
      <c r="AB71" s="1262"/>
      <c r="AC71" s="1262"/>
      <c r="AD71" s="1262"/>
      <c r="AE71" s="707" t="s">
        <v>1518</v>
      </c>
      <c r="AF71" s="177"/>
      <c r="AG71" s="178"/>
      <c r="AH71" s="722" t="s">
        <v>1552</v>
      </c>
      <c r="AI71" s="166"/>
      <c r="AJ71" s="166"/>
      <c r="AK71" s="166"/>
      <c r="AL71" s="166"/>
      <c r="AM71" s="166"/>
      <c r="AN71" s="166"/>
      <c r="AO71" s="166"/>
      <c r="AP71" s="166"/>
      <c r="AQ71" s="166"/>
      <c r="AR71" s="166"/>
      <c r="AS71" s="166"/>
      <c r="AT71" s="166"/>
      <c r="AU71" s="166"/>
      <c r="AV71" s="166"/>
      <c r="AW71" s="166"/>
      <c r="AX71" s="166"/>
      <c r="AY71" s="167"/>
      <c r="AZ71" s="167"/>
      <c r="BA71" s="167"/>
      <c r="BB71" s="207"/>
      <c r="BC71" s="154"/>
      <c r="BD71" s="154"/>
    </row>
    <row r="72" spans="1:57" ht="14" customHeight="1">
      <c r="A72" s="208" t="s">
        <v>863</v>
      </c>
      <c r="B72" s="180" t="s">
        <v>868</v>
      </c>
      <c r="BC72" s="154"/>
      <c r="BD72" s="154"/>
    </row>
    <row r="73" spans="1:57" ht="14" customHeight="1">
      <c r="A73" s="156" t="s">
        <v>791</v>
      </c>
      <c r="B73" s="374" t="s">
        <v>807</v>
      </c>
      <c r="C73" s="145" t="s">
        <v>837</v>
      </c>
      <c r="G73" s="380"/>
      <c r="H73" s="181"/>
      <c r="I73" s="380" t="s">
        <v>398</v>
      </c>
      <c r="J73" s="380"/>
      <c r="K73" s="380"/>
      <c r="L73" s="380"/>
      <c r="M73" s="380"/>
      <c r="N73" s="380"/>
      <c r="O73" s="380"/>
      <c r="P73" s="380"/>
      <c r="Q73" s="181"/>
      <c r="R73" s="380" t="s">
        <v>400</v>
      </c>
      <c r="S73" s="380"/>
      <c r="T73" s="380"/>
      <c r="U73" s="380"/>
      <c r="V73" s="380"/>
      <c r="W73" s="380"/>
      <c r="X73" s="380"/>
      <c r="Y73" s="380"/>
      <c r="Z73" s="380"/>
      <c r="AA73" s="380"/>
      <c r="AB73" s="380"/>
      <c r="AC73" s="380"/>
      <c r="AE73" s="380"/>
      <c r="AG73" s="149" t="s">
        <v>469</v>
      </c>
      <c r="AH73" s="162" t="s">
        <v>538</v>
      </c>
      <c r="AI73" s="162"/>
      <c r="AJ73" s="162"/>
      <c r="AK73" s="162"/>
      <c r="AL73" s="162"/>
      <c r="AM73" s="162"/>
      <c r="AN73" s="162"/>
      <c r="AO73" s="162"/>
      <c r="AP73" s="162"/>
      <c r="AQ73" s="162"/>
      <c r="AR73" s="162"/>
      <c r="AS73" s="162"/>
      <c r="AT73" s="162"/>
      <c r="AU73" s="162"/>
      <c r="AV73" s="162"/>
      <c r="BD73" s="154"/>
    </row>
    <row r="74" spans="1:57" ht="14" customHeight="1">
      <c r="G74" s="380"/>
      <c r="H74" s="181"/>
      <c r="I74" s="380" t="s">
        <v>399</v>
      </c>
      <c r="J74" s="380"/>
      <c r="K74" s="380"/>
      <c r="L74" s="380"/>
      <c r="M74" s="380"/>
      <c r="N74" s="380"/>
      <c r="O74" s="380"/>
      <c r="P74" s="380"/>
      <c r="Q74" s="181"/>
      <c r="R74" s="380" t="s">
        <v>401</v>
      </c>
      <c r="S74" s="380"/>
      <c r="T74" s="380"/>
      <c r="U74" s="1186"/>
      <c r="V74" s="1186"/>
      <c r="W74" s="1186"/>
      <c r="X74" s="1186"/>
      <c r="Y74" s="1186"/>
      <c r="Z74" s="1186"/>
      <c r="AA74" s="1186"/>
      <c r="AB74" s="1186"/>
      <c r="AC74" s="1186"/>
      <c r="AD74" s="1186"/>
      <c r="AE74" s="380" t="s">
        <v>402</v>
      </c>
    </row>
    <row r="75" spans="1:57" ht="14" customHeight="1">
      <c r="A75" s="156" t="s">
        <v>791</v>
      </c>
      <c r="B75" s="374" t="s">
        <v>818</v>
      </c>
      <c r="C75" s="145" t="s">
        <v>838</v>
      </c>
      <c r="H75" s="1205" t="s">
        <v>39</v>
      </c>
      <c r="I75" s="1205"/>
      <c r="J75" s="1205"/>
      <c r="K75" s="1187"/>
      <c r="L75" s="1187"/>
      <c r="M75" s="1187"/>
      <c r="N75" s="145" t="s">
        <v>13</v>
      </c>
      <c r="R75" s="1205" t="s">
        <v>40</v>
      </c>
      <c r="S75" s="1205"/>
      <c r="T75" s="1205"/>
      <c r="U75" s="1187">
        <v>0</v>
      </c>
      <c r="V75" s="1187"/>
      <c r="W75" s="1187"/>
      <c r="X75" s="145" t="s">
        <v>13</v>
      </c>
      <c r="AG75" s="149" t="s">
        <v>469</v>
      </c>
      <c r="AH75" s="158" t="s">
        <v>539</v>
      </c>
      <c r="AI75" s="158"/>
      <c r="AJ75" s="158"/>
      <c r="AK75" s="158"/>
      <c r="AL75" s="158"/>
      <c r="AM75" s="158"/>
      <c r="AN75" s="158"/>
      <c r="AO75" s="158"/>
      <c r="AP75" s="158"/>
      <c r="AQ75" s="158"/>
      <c r="AR75" s="158"/>
      <c r="AS75" s="158"/>
      <c r="AT75" s="158"/>
      <c r="AU75" s="158"/>
      <c r="AV75" s="158"/>
      <c r="AW75" s="158"/>
    </row>
    <row r="76" spans="1:57" ht="14" customHeight="1">
      <c r="A76" s="156" t="s">
        <v>791</v>
      </c>
      <c r="B76" s="374" t="s">
        <v>820</v>
      </c>
      <c r="C76" s="145" t="s">
        <v>839</v>
      </c>
      <c r="H76" s="1176"/>
      <c r="I76" s="1176"/>
      <c r="J76" s="1176"/>
      <c r="K76" s="1176"/>
      <c r="L76" s="1176"/>
      <c r="M76" s="1176"/>
      <c r="N76" s="145" t="s">
        <v>41</v>
      </c>
      <c r="AH76" s="158" t="s">
        <v>472</v>
      </c>
      <c r="AI76" s="158"/>
      <c r="AJ76" s="158"/>
      <c r="AK76" s="158"/>
      <c r="AL76" s="158"/>
      <c r="AM76" s="158"/>
      <c r="AN76" s="158"/>
      <c r="AO76" s="158"/>
      <c r="AP76" s="158"/>
      <c r="AQ76" s="158"/>
      <c r="AR76" s="158"/>
      <c r="AS76" s="158"/>
      <c r="AT76" s="158"/>
      <c r="AU76" s="158"/>
      <c r="AV76" s="158"/>
      <c r="AW76" s="158"/>
    </row>
    <row r="77" spans="1:57" ht="14" customHeight="1">
      <c r="A77" s="156" t="s">
        <v>791</v>
      </c>
      <c r="B77" s="374" t="s">
        <v>822</v>
      </c>
      <c r="C77" s="145" t="s">
        <v>840</v>
      </c>
      <c r="H77" s="1176"/>
      <c r="I77" s="1176"/>
      <c r="J77" s="1176"/>
      <c r="K77" s="1176"/>
      <c r="L77" s="1176"/>
      <c r="M77" s="1176"/>
      <c r="N77" s="145" t="s">
        <v>41</v>
      </c>
      <c r="AG77" s="149" t="s">
        <v>419</v>
      </c>
      <c r="AH77" s="162" t="s">
        <v>545</v>
      </c>
      <c r="AI77" s="162"/>
      <c r="AJ77" s="162"/>
      <c r="AK77" s="162"/>
      <c r="AL77" s="162"/>
      <c r="AM77" s="162"/>
      <c r="AN77" s="162"/>
      <c r="AO77" s="162"/>
      <c r="AP77" s="162"/>
      <c r="AQ77" s="162"/>
      <c r="AR77" s="162"/>
      <c r="AS77" s="162"/>
      <c r="AT77" s="162"/>
      <c r="AU77" s="162"/>
      <c r="AV77" s="162"/>
      <c r="AW77" s="162"/>
      <c r="AX77" s="162"/>
      <c r="AY77" s="163"/>
      <c r="AZ77" s="163"/>
      <c r="BA77" s="163"/>
    </row>
    <row r="78" spans="1:57" ht="14" customHeight="1">
      <c r="A78" s="159" t="s">
        <v>791</v>
      </c>
      <c r="B78" s="375" t="s">
        <v>824</v>
      </c>
      <c r="C78" s="142" t="s">
        <v>841</v>
      </c>
      <c r="D78" s="142"/>
      <c r="E78" s="142"/>
      <c r="F78" s="142"/>
      <c r="G78" s="142"/>
      <c r="H78" s="1177"/>
      <c r="I78" s="1177"/>
      <c r="J78" s="1177"/>
      <c r="K78" s="1177"/>
      <c r="L78" s="1177"/>
      <c r="M78" s="1177"/>
      <c r="N78" s="142" t="s">
        <v>41</v>
      </c>
      <c r="O78" s="142"/>
      <c r="P78" s="142"/>
      <c r="Q78" s="142"/>
      <c r="R78" s="142"/>
      <c r="S78" s="142"/>
      <c r="T78" s="142"/>
      <c r="U78" s="142"/>
      <c r="V78" s="142"/>
      <c r="W78" s="142"/>
      <c r="X78" s="142"/>
      <c r="Y78" s="142"/>
      <c r="Z78" s="142"/>
      <c r="AA78" s="142"/>
      <c r="AB78" s="142"/>
      <c r="AC78" s="142"/>
      <c r="AD78" s="142"/>
      <c r="AE78" s="142"/>
      <c r="AF78" s="207"/>
      <c r="AG78" s="178"/>
      <c r="AH78" s="190" t="s">
        <v>544</v>
      </c>
      <c r="AI78" s="190"/>
      <c r="AJ78" s="190"/>
      <c r="AK78" s="190"/>
      <c r="AL78" s="190"/>
      <c r="AM78" s="190"/>
      <c r="AN78" s="190"/>
      <c r="AO78" s="190"/>
      <c r="AP78" s="190"/>
      <c r="AQ78" s="190"/>
      <c r="AR78" s="190"/>
      <c r="AS78" s="190"/>
      <c r="AT78" s="190"/>
      <c r="AU78" s="190"/>
      <c r="AV78" s="190"/>
      <c r="AW78" s="190"/>
      <c r="AX78" s="190"/>
      <c r="AY78" s="191"/>
      <c r="AZ78" s="191"/>
      <c r="BA78" s="191"/>
      <c r="BB78" s="167"/>
    </row>
    <row r="79" spans="1:57" ht="14" customHeight="1">
      <c r="A79" s="208" t="s">
        <v>864</v>
      </c>
      <c r="B79" s="180" t="s">
        <v>869</v>
      </c>
      <c r="I79" s="181"/>
      <c r="J79" s="145" t="s">
        <v>667</v>
      </c>
      <c r="AG79" s="192" t="s">
        <v>697</v>
      </c>
      <c r="AH79" s="193" t="s">
        <v>698</v>
      </c>
    </row>
    <row r="80" spans="1:57" ht="14" customHeight="1">
      <c r="A80" s="209" t="s">
        <v>791</v>
      </c>
      <c r="B80" s="374" t="s">
        <v>807</v>
      </c>
      <c r="C80" s="145" t="s">
        <v>842</v>
      </c>
      <c r="H80" s="1204" t="s">
        <v>13</v>
      </c>
      <c r="I80" s="1171"/>
      <c r="J80" s="1171" t="s">
        <v>471</v>
      </c>
      <c r="K80" s="1171"/>
      <c r="L80" s="1206" t="s">
        <v>470</v>
      </c>
      <c r="M80" s="1207"/>
      <c r="N80" s="1207"/>
      <c r="O80" s="1208"/>
      <c r="P80" s="1171" t="s">
        <v>14</v>
      </c>
      <c r="Q80" s="1171"/>
      <c r="R80" s="1171"/>
      <c r="S80" s="1171"/>
      <c r="T80" s="1204" t="s">
        <v>13</v>
      </c>
      <c r="U80" s="1171"/>
      <c r="V80" s="1171" t="s">
        <v>471</v>
      </c>
      <c r="W80" s="1171"/>
      <c r="X80" s="1206" t="s">
        <v>470</v>
      </c>
      <c r="Y80" s="1207"/>
      <c r="Z80" s="1207"/>
      <c r="AA80" s="1208"/>
      <c r="AB80" s="1171" t="s">
        <v>14</v>
      </c>
      <c r="AC80" s="1171"/>
      <c r="AD80" s="1171"/>
      <c r="AE80" s="1202"/>
      <c r="AF80" s="210"/>
      <c r="AG80" s="192" t="s">
        <v>697</v>
      </c>
      <c r="AH80" s="193" t="s">
        <v>758</v>
      </c>
    </row>
    <row r="81" spans="1:55" ht="14" customHeight="1">
      <c r="H81" s="1237"/>
      <c r="I81" s="1238"/>
      <c r="J81" s="1239"/>
      <c r="K81" s="1240"/>
      <c r="L81" s="1239"/>
      <c r="M81" s="1241"/>
      <c r="N81" s="1241"/>
      <c r="O81" s="1240"/>
      <c r="P81" s="1236"/>
      <c r="Q81" s="1236"/>
      <c r="R81" s="1236"/>
      <c r="S81" s="275" t="s">
        <v>41</v>
      </c>
      <c r="T81" s="1271"/>
      <c r="U81" s="1270"/>
      <c r="V81" s="1269"/>
      <c r="W81" s="1270"/>
      <c r="X81" s="1239"/>
      <c r="Y81" s="1241"/>
      <c r="Z81" s="1241"/>
      <c r="AA81" s="1240"/>
      <c r="AB81" s="1196"/>
      <c r="AC81" s="1197"/>
      <c r="AD81" s="1198"/>
      <c r="AE81" s="270" t="s">
        <v>41</v>
      </c>
      <c r="AF81" s="212"/>
      <c r="AG81" s="149" t="s">
        <v>469</v>
      </c>
      <c r="AH81" s="213" t="s">
        <v>457</v>
      </c>
      <c r="AI81" s="162" t="s">
        <v>540</v>
      </c>
      <c r="AJ81" s="162"/>
      <c r="AK81" s="162"/>
      <c r="AL81" s="162"/>
      <c r="AM81" s="162"/>
      <c r="AN81" s="162"/>
      <c r="AO81" s="162"/>
      <c r="AP81" s="162"/>
      <c r="AQ81" s="162"/>
      <c r="AR81" s="162"/>
      <c r="AS81" s="162"/>
      <c r="AT81" s="162"/>
      <c r="AU81" s="162"/>
      <c r="AV81" s="162"/>
      <c r="AW81" s="162"/>
      <c r="AX81" s="162"/>
      <c r="AY81" s="163"/>
      <c r="AZ81" s="163"/>
      <c r="BA81" s="163"/>
    </row>
    <row r="82" spans="1:55" ht="14" customHeight="1">
      <c r="H82" s="1173"/>
      <c r="I82" s="1174"/>
      <c r="J82" s="1181"/>
      <c r="K82" s="1182"/>
      <c r="L82" s="1181"/>
      <c r="M82" s="1185"/>
      <c r="N82" s="1185"/>
      <c r="O82" s="1182"/>
      <c r="P82" s="1172"/>
      <c r="Q82" s="1172"/>
      <c r="R82" s="1172"/>
      <c r="S82" s="211" t="s">
        <v>41</v>
      </c>
      <c r="T82" s="1248"/>
      <c r="U82" s="1182"/>
      <c r="V82" s="1181"/>
      <c r="W82" s="1182"/>
      <c r="X82" s="1181"/>
      <c r="Y82" s="1185"/>
      <c r="Z82" s="1185"/>
      <c r="AA82" s="1182"/>
      <c r="AB82" s="1178"/>
      <c r="AC82" s="1179"/>
      <c r="AD82" s="1180"/>
      <c r="AE82" s="214" t="s">
        <v>41</v>
      </c>
      <c r="AF82" s="212"/>
      <c r="AH82" s="213" t="s">
        <v>457</v>
      </c>
      <c r="AI82" s="162" t="s">
        <v>529</v>
      </c>
      <c r="AJ82" s="162"/>
      <c r="AK82" s="162"/>
      <c r="AL82" s="162"/>
      <c r="AM82" s="162"/>
      <c r="AN82" s="162"/>
      <c r="AO82" s="162"/>
      <c r="AP82" s="162"/>
      <c r="AQ82" s="162"/>
      <c r="AR82" s="162"/>
      <c r="AS82" s="162"/>
      <c r="AT82" s="162"/>
      <c r="AU82" s="162"/>
      <c r="AV82" s="162"/>
      <c r="AW82" s="162"/>
      <c r="AX82" s="162"/>
      <c r="AY82" s="163"/>
      <c r="AZ82" s="163"/>
      <c r="BA82" s="163"/>
    </row>
    <row r="83" spans="1:55" ht="14" customHeight="1">
      <c r="H83" s="1173"/>
      <c r="I83" s="1174"/>
      <c r="J83" s="1181"/>
      <c r="K83" s="1182"/>
      <c r="L83" s="1181"/>
      <c r="M83" s="1185"/>
      <c r="N83" s="1185"/>
      <c r="O83" s="1182"/>
      <c r="P83" s="1172"/>
      <c r="Q83" s="1172"/>
      <c r="R83" s="1172"/>
      <c r="S83" s="211" t="s">
        <v>41</v>
      </c>
      <c r="T83" s="1248"/>
      <c r="U83" s="1182"/>
      <c r="V83" s="1181"/>
      <c r="W83" s="1182"/>
      <c r="X83" s="1181"/>
      <c r="Y83" s="1185"/>
      <c r="Z83" s="1185"/>
      <c r="AA83" s="1182"/>
      <c r="AB83" s="1266"/>
      <c r="AC83" s="1267"/>
      <c r="AD83" s="1268"/>
      <c r="AE83" s="214" t="s">
        <v>41</v>
      </c>
      <c r="AF83" s="212"/>
      <c r="AH83" s="162"/>
      <c r="AI83" s="162" t="s">
        <v>530</v>
      </c>
      <c r="AJ83" s="162"/>
      <c r="AK83" s="162"/>
      <c r="AL83" s="162"/>
      <c r="AM83" s="162"/>
      <c r="AN83" s="162"/>
      <c r="AO83" s="162"/>
      <c r="AP83" s="162"/>
      <c r="AQ83" s="162"/>
      <c r="AR83" s="162"/>
      <c r="AS83" s="162"/>
      <c r="AT83" s="162"/>
      <c r="AU83" s="162"/>
      <c r="AV83" s="162"/>
      <c r="AW83" s="162"/>
      <c r="AX83" s="162"/>
      <c r="AY83" s="163"/>
      <c r="AZ83" s="216"/>
      <c r="BA83" s="163"/>
    </row>
    <row r="84" spans="1:55" ht="14" customHeight="1">
      <c r="C84" s="215"/>
      <c r="D84" s="215"/>
      <c r="E84" s="215"/>
      <c r="H84" s="1173"/>
      <c r="I84" s="1174"/>
      <c r="J84" s="1181"/>
      <c r="K84" s="1182"/>
      <c r="L84" s="1181"/>
      <c r="M84" s="1185"/>
      <c r="N84" s="1185"/>
      <c r="O84" s="1182"/>
      <c r="P84" s="1172"/>
      <c r="Q84" s="1172"/>
      <c r="R84" s="1172"/>
      <c r="S84" s="211" t="s">
        <v>41</v>
      </c>
      <c r="T84" s="1173"/>
      <c r="U84" s="1174"/>
      <c r="V84" s="1181"/>
      <c r="W84" s="1182"/>
      <c r="X84" s="1181"/>
      <c r="Y84" s="1185"/>
      <c r="Z84" s="1185"/>
      <c r="AA84" s="1182"/>
      <c r="AB84" s="1172"/>
      <c r="AC84" s="1172"/>
      <c r="AD84" s="1172"/>
      <c r="AE84" s="214" t="s">
        <v>41</v>
      </c>
      <c r="AF84" s="212"/>
      <c r="AH84" s="162"/>
      <c r="AI84" s="162"/>
      <c r="AJ84" s="162"/>
      <c r="AK84" s="162"/>
      <c r="AL84" s="162"/>
      <c r="AM84" s="162"/>
      <c r="AN84" s="162"/>
      <c r="AO84" s="162"/>
      <c r="AP84" s="162"/>
      <c r="AQ84" s="162"/>
      <c r="AR84" s="162"/>
      <c r="AS84" s="162"/>
      <c r="AT84" s="162"/>
      <c r="AU84" s="162"/>
      <c r="AV84" s="162"/>
      <c r="AW84" s="162"/>
      <c r="AX84" s="162"/>
      <c r="AY84" s="163"/>
      <c r="AZ84" s="216"/>
      <c r="BA84" s="163"/>
    </row>
    <row r="85" spans="1:55" ht="14" customHeight="1">
      <c r="C85" s="215"/>
      <c r="D85" s="215"/>
      <c r="E85" s="215"/>
      <c r="H85" s="1173"/>
      <c r="I85" s="1174"/>
      <c r="J85" s="1181"/>
      <c r="K85" s="1182"/>
      <c r="L85" s="1181"/>
      <c r="M85" s="1185"/>
      <c r="N85" s="1185"/>
      <c r="O85" s="1182"/>
      <c r="P85" s="1172"/>
      <c r="Q85" s="1172"/>
      <c r="R85" s="1172"/>
      <c r="S85" s="211" t="s">
        <v>41</v>
      </c>
      <c r="T85" s="1173"/>
      <c r="U85" s="1174"/>
      <c r="V85" s="1181"/>
      <c r="W85" s="1182"/>
      <c r="X85" s="1181"/>
      <c r="Y85" s="1185"/>
      <c r="Z85" s="1185"/>
      <c r="AA85" s="1182"/>
      <c r="AB85" s="1172"/>
      <c r="AC85" s="1172"/>
      <c r="AD85" s="1172"/>
      <c r="AE85" s="214" t="s">
        <v>41</v>
      </c>
      <c r="AF85" s="212"/>
      <c r="AH85" s="213" t="s">
        <v>457</v>
      </c>
      <c r="AI85" s="162" t="s">
        <v>687</v>
      </c>
      <c r="AJ85" s="162"/>
      <c r="AK85" s="162"/>
      <c r="AL85" s="162"/>
      <c r="AM85" s="162"/>
      <c r="AN85" s="162"/>
      <c r="AO85" s="162"/>
      <c r="AP85" s="162"/>
      <c r="AQ85" s="162"/>
      <c r="AR85" s="162"/>
      <c r="AS85" s="162"/>
      <c r="AT85" s="162"/>
      <c r="AU85" s="162"/>
      <c r="AV85" s="162"/>
      <c r="AW85" s="162"/>
      <c r="AX85" s="162"/>
      <c r="AY85" s="163"/>
      <c r="AZ85" s="163"/>
      <c r="BA85" s="163"/>
    </row>
    <row r="86" spans="1:55" ht="14" customHeight="1">
      <c r="H86" s="1242"/>
      <c r="I86" s="1243"/>
      <c r="J86" s="1234"/>
      <c r="K86" s="1235"/>
      <c r="L86" s="1234"/>
      <c r="M86" s="1215"/>
      <c r="N86" s="1215"/>
      <c r="O86" s="1235"/>
      <c r="P86" s="1175"/>
      <c r="Q86" s="1175"/>
      <c r="R86" s="1175"/>
      <c r="S86" s="218" t="s">
        <v>41</v>
      </c>
      <c r="T86" s="1173"/>
      <c r="U86" s="1174"/>
      <c r="V86" s="1181"/>
      <c r="W86" s="1182"/>
      <c r="X86" s="1181"/>
      <c r="Y86" s="1185"/>
      <c r="Z86" s="1185"/>
      <c r="AA86" s="1182"/>
      <c r="AB86" s="1172"/>
      <c r="AC86" s="1172"/>
      <c r="AD86" s="1172"/>
      <c r="AE86" s="214" t="s">
        <v>41</v>
      </c>
      <c r="AF86" s="212"/>
      <c r="AH86" s="162"/>
      <c r="AI86" s="162" t="s">
        <v>688</v>
      </c>
      <c r="AJ86" s="162"/>
      <c r="AK86" s="162"/>
      <c r="AL86" s="162"/>
      <c r="AM86" s="162"/>
      <c r="AN86" s="162"/>
      <c r="AO86" s="162"/>
      <c r="AP86" s="162"/>
      <c r="AQ86" s="162"/>
      <c r="AR86" s="162"/>
      <c r="AS86" s="162"/>
      <c r="AT86" s="162"/>
      <c r="AU86" s="162"/>
      <c r="AV86" s="162"/>
      <c r="AW86" s="162"/>
      <c r="AX86" s="162"/>
      <c r="AY86" s="163"/>
      <c r="AZ86" s="163"/>
      <c r="BA86" s="163"/>
    </row>
    <row r="87" spans="1:55" ht="14" customHeight="1">
      <c r="G87" s="217"/>
      <c r="H87" s="1246" t="s">
        <v>549</v>
      </c>
      <c r="I87" s="1247"/>
      <c r="J87" s="1247"/>
      <c r="K87" s="1247"/>
      <c r="L87" s="1247"/>
      <c r="M87" s="1247"/>
      <c r="N87" s="1247"/>
      <c r="O87" s="1247"/>
      <c r="P87" s="1247"/>
      <c r="Q87" s="1247"/>
      <c r="R87" s="1247"/>
      <c r="S87" s="1247"/>
      <c r="T87" s="1247"/>
      <c r="U87" s="1247"/>
      <c r="V87" s="1247"/>
      <c r="W87" s="1247"/>
      <c r="X87" s="1244">
        <f>SUM(P81:R87)+SUM(AB81:AD87)</f>
        <v>0</v>
      </c>
      <c r="Y87" s="1244"/>
      <c r="Z87" s="1244"/>
      <c r="AA87" s="1244"/>
      <c r="AB87" s="1244"/>
      <c r="AC87" s="1244"/>
      <c r="AD87" s="1245"/>
      <c r="AE87" s="219" t="s">
        <v>41</v>
      </c>
      <c r="AF87" s="212"/>
      <c r="AH87" s="162"/>
      <c r="AI87" s="162" t="s">
        <v>745</v>
      </c>
      <c r="AJ87" s="162"/>
      <c r="AK87" s="162"/>
      <c r="AL87" s="162"/>
      <c r="AM87" s="162"/>
      <c r="AN87" s="162"/>
      <c r="AO87" s="162"/>
      <c r="AP87" s="162"/>
      <c r="AQ87" s="162"/>
      <c r="AR87" s="162"/>
      <c r="AS87" s="162"/>
      <c r="AT87" s="162"/>
      <c r="AU87" s="162"/>
      <c r="AV87" s="162"/>
      <c r="AW87" s="162"/>
      <c r="AX87" s="162"/>
      <c r="AY87" s="163"/>
      <c r="AZ87" s="163"/>
      <c r="BA87" s="163"/>
    </row>
    <row r="88" spans="1:55" ht="14" customHeight="1">
      <c r="A88" s="209" t="s">
        <v>791</v>
      </c>
      <c r="B88" s="376" t="s">
        <v>818</v>
      </c>
      <c r="C88" s="380" t="s">
        <v>843</v>
      </c>
      <c r="D88" s="380"/>
      <c r="E88" s="380"/>
      <c r="F88" s="380"/>
      <c r="H88" s="260" t="s">
        <v>989</v>
      </c>
      <c r="I88" s="1186"/>
      <c r="J88" s="1186"/>
      <c r="K88" s="1186"/>
      <c r="L88" s="1186"/>
      <c r="M88" s="1186"/>
      <c r="N88" s="1186"/>
      <c r="O88" s="1186"/>
      <c r="P88" s="1186"/>
      <c r="Q88" s="1186"/>
      <c r="R88" s="1186"/>
      <c r="S88" s="1186"/>
      <c r="T88" s="1186"/>
      <c r="U88" s="1186"/>
      <c r="V88" s="271" t="s">
        <v>990</v>
      </c>
      <c r="W88" s="260" t="s">
        <v>989</v>
      </c>
      <c r="X88" s="1194"/>
      <c r="Y88" s="1194"/>
      <c r="Z88" s="1194"/>
      <c r="AA88" s="1194"/>
      <c r="AB88" s="1194"/>
      <c r="AC88" s="1194"/>
      <c r="AD88" s="380" t="s">
        <v>991</v>
      </c>
      <c r="AE88" s="271"/>
      <c r="AF88" s="210"/>
      <c r="AH88" s="162"/>
      <c r="AI88" s="162" t="s">
        <v>746</v>
      </c>
      <c r="AJ88" s="162"/>
      <c r="AK88" s="162"/>
      <c r="AL88" s="162"/>
      <c r="AM88" s="162"/>
      <c r="AN88" s="162"/>
      <c r="AO88" s="162"/>
      <c r="AP88" s="162"/>
      <c r="AQ88" s="162"/>
      <c r="AR88" s="162"/>
      <c r="AS88" s="162"/>
      <c r="AT88" s="162"/>
      <c r="AU88" s="162"/>
      <c r="AV88" s="162"/>
      <c r="AW88" s="162"/>
      <c r="AX88" s="162"/>
      <c r="AY88" s="163"/>
      <c r="AZ88" s="163"/>
      <c r="BA88" s="163"/>
    </row>
    <row r="89" spans="1:55" ht="14" customHeight="1">
      <c r="H89" s="260" t="s">
        <v>989</v>
      </c>
      <c r="I89" s="1186"/>
      <c r="J89" s="1186"/>
      <c r="K89" s="1186"/>
      <c r="L89" s="1186"/>
      <c r="M89" s="1186"/>
      <c r="N89" s="1186"/>
      <c r="O89" s="1186"/>
      <c r="P89" s="1186"/>
      <c r="Q89" s="1186"/>
      <c r="R89" s="1186"/>
      <c r="S89" s="1186"/>
      <c r="T89" s="1186"/>
      <c r="U89" s="1186"/>
      <c r="V89" s="271" t="s">
        <v>990</v>
      </c>
      <c r="W89" s="260" t="s">
        <v>989</v>
      </c>
      <c r="X89" s="1194"/>
      <c r="Y89" s="1194"/>
      <c r="Z89" s="1194"/>
      <c r="AA89" s="1194"/>
      <c r="AB89" s="1194"/>
      <c r="AC89" s="1194"/>
      <c r="AD89" s="380" t="s">
        <v>991</v>
      </c>
      <c r="AE89" s="271"/>
      <c r="AF89" s="212"/>
      <c r="AH89" s="162"/>
      <c r="AI89" s="162"/>
      <c r="AJ89" s="162"/>
      <c r="AK89" s="162"/>
      <c r="AL89" s="162"/>
      <c r="AM89" s="162"/>
      <c r="AN89" s="162"/>
      <c r="AO89" s="162"/>
      <c r="AP89" s="162"/>
      <c r="AQ89" s="162"/>
      <c r="AR89" s="162"/>
      <c r="AS89" s="162"/>
      <c r="AT89" s="162"/>
      <c r="AU89" s="162"/>
      <c r="AV89" s="162"/>
      <c r="AW89" s="162"/>
      <c r="AX89" s="162"/>
      <c r="AY89" s="163"/>
      <c r="AZ89" s="163"/>
      <c r="BA89" s="163"/>
    </row>
    <row r="90" spans="1:55" ht="14" customHeight="1">
      <c r="A90" s="159"/>
      <c r="B90" s="375"/>
      <c r="C90" s="142"/>
      <c r="D90" s="142"/>
      <c r="E90" s="142"/>
      <c r="F90" s="142"/>
      <c r="G90" s="142"/>
      <c r="H90" s="273" t="s">
        <v>989</v>
      </c>
      <c r="I90" s="1255"/>
      <c r="J90" s="1255"/>
      <c r="K90" s="1255"/>
      <c r="L90" s="1255"/>
      <c r="M90" s="1255"/>
      <c r="N90" s="1255"/>
      <c r="O90" s="1255"/>
      <c r="P90" s="1255"/>
      <c r="Q90" s="1255"/>
      <c r="R90" s="1255"/>
      <c r="S90" s="1255"/>
      <c r="T90" s="1255"/>
      <c r="U90" s="1255"/>
      <c r="V90" s="381" t="s">
        <v>990</v>
      </c>
      <c r="W90" s="273" t="s">
        <v>989</v>
      </c>
      <c r="X90" s="1265"/>
      <c r="Y90" s="1265"/>
      <c r="Z90" s="1265"/>
      <c r="AA90" s="1265"/>
      <c r="AB90" s="1265"/>
      <c r="AC90" s="1265"/>
      <c r="AD90" s="377" t="s">
        <v>991</v>
      </c>
      <c r="AE90" s="381"/>
      <c r="AF90" s="269"/>
      <c r="AG90" s="178"/>
      <c r="AH90" s="221"/>
      <c r="AI90" s="221"/>
      <c r="AJ90" s="221"/>
      <c r="AK90" s="221"/>
      <c r="AL90" s="221"/>
      <c r="AM90" s="221"/>
      <c r="AN90" s="221"/>
      <c r="AO90" s="221"/>
      <c r="AP90" s="221"/>
      <c r="AQ90" s="221"/>
      <c r="AR90" s="221"/>
      <c r="AS90" s="221"/>
      <c r="AT90" s="221"/>
      <c r="AU90" s="221"/>
      <c r="AV90" s="221"/>
      <c r="AW90" s="221"/>
      <c r="AX90" s="221"/>
      <c r="AY90" s="207"/>
      <c r="AZ90" s="207"/>
      <c r="BA90" s="207"/>
      <c r="BB90" s="207"/>
      <c r="BC90" s="154"/>
    </row>
    <row r="91" spans="1:55" ht="14" customHeight="1">
      <c r="A91" s="208" t="s">
        <v>870</v>
      </c>
      <c r="B91" s="180" t="s">
        <v>871</v>
      </c>
      <c r="H91" s="380"/>
      <c r="I91" s="181"/>
      <c r="J91" s="380" t="s">
        <v>403</v>
      </c>
      <c r="K91" s="380"/>
      <c r="L91" s="380"/>
      <c r="M91" s="380"/>
      <c r="N91" s="380"/>
      <c r="O91" s="380"/>
      <c r="P91" s="380"/>
      <c r="Q91" s="181"/>
      <c r="R91" s="380" t="s">
        <v>404</v>
      </c>
      <c r="S91" s="380"/>
      <c r="T91" s="380"/>
      <c r="U91" s="380"/>
      <c r="V91" s="380"/>
      <c r="W91" s="380"/>
      <c r="X91" s="380"/>
      <c r="Y91" s="380"/>
      <c r="Z91" s="380"/>
      <c r="AA91" s="380"/>
      <c r="AB91" s="380"/>
      <c r="AC91" s="380"/>
      <c r="AD91" s="380"/>
      <c r="AE91" s="380"/>
      <c r="AF91" s="157"/>
    </row>
    <row r="92" spans="1:55" ht="14" customHeight="1">
      <c r="I92" s="181"/>
      <c r="J92" s="380" t="s">
        <v>405</v>
      </c>
      <c r="K92" s="380"/>
      <c r="L92" s="380"/>
      <c r="M92" s="380"/>
      <c r="N92" s="380"/>
      <c r="O92" s="380"/>
      <c r="P92" s="196" t="s">
        <v>30</v>
      </c>
      <c r="Q92" s="1187"/>
      <c r="R92" s="1187"/>
      <c r="S92" s="1187"/>
      <c r="T92" s="1187"/>
      <c r="U92" s="1187"/>
      <c r="V92" s="380" t="s">
        <v>407</v>
      </c>
      <c r="W92" s="380"/>
      <c r="X92" s="380"/>
      <c r="Y92" s="380"/>
      <c r="Z92" s="380"/>
      <c r="AA92" s="380"/>
      <c r="AB92" s="380"/>
      <c r="AC92" s="380"/>
      <c r="AD92" s="380"/>
      <c r="AE92" s="380"/>
      <c r="AF92" s="157"/>
    </row>
    <row r="93" spans="1:55" ht="14" customHeight="1">
      <c r="I93" s="181"/>
      <c r="J93" s="380" t="s">
        <v>408</v>
      </c>
      <c r="K93" s="380"/>
      <c r="L93" s="380"/>
      <c r="M93" s="380"/>
      <c r="N93" s="380"/>
      <c r="O93" s="380"/>
      <c r="P93" s="196" t="s">
        <v>30</v>
      </c>
      <c r="Q93" s="1187"/>
      <c r="R93" s="1187"/>
      <c r="S93" s="1187"/>
      <c r="T93" s="1187"/>
      <c r="U93" s="1187"/>
      <c r="V93" s="380" t="s">
        <v>407</v>
      </c>
      <c r="W93" s="380"/>
      <c r="X93" s="181"/>
      <c r="Y93" s="380" t="s">
        <v>409</v>
      </c>
      <c r="AA93" s="380"/>
      <c r="AB93" s="380"/>
      <c r="AC93" s="380"/>
      <c r="AD93" s="380"/>
      <c r="AE93" s="380"/>
      <c r="AF93" s="157"/>
      <c r="AH93" s="188"/>
      <c r="AI93" s="188"/>
      <c r="AJ93" s="188"/>
      <c r="AK93" s="188"/>
      <c r="AL93" s="188"/>
      <c r="AM93" s="188"/>
      <c r="AN93" s="188"/>
      <c r="AO93" s="188"/>
      <c r="AP93" s="188"/>
      <c r="AQ93" s="188"/>
      <c r="AR93" s="188"/>
      <c r="AS93" s="188"/>
      <c r="AT93" s="188"/>
      <c r="AU93" s="188"/>
      <c r="AV93" s="188"/>
    </row>
    <row r="94" spans="1:55" ht="14" customHeight="1">
      <c r="A94" s="159"/>
      <c r="B94" s="486"/>
      <c r="C94" s="142"/>
      <c r="D94" s="142"/>
      <c r="E94" s="142"/>
      <c r="F94" s="142"/>
      <c r="G94" s="142"/>
      <c r="H94" s="142"/>
      <c r="I94" s="228"/>
      <c r="J94" s="659" t="s">
        <v>395</v>
      </c>
      <c r="K94" s="659"/>
      <c r="L94" s="223" t="s">
        <v>30</v>
      </c>
      <c r="M94" s="1262"/>
      <c r="N94" s="1262"/>
      <c r="O94" s="1262"/>
      <c r="P94" s="1262"/>
      <c r="Q94" s="1262"/>
      <c r="R94" s="1262"/>
      <c r="S94" s="1262"/>
      <c r="T94" s="1262"/>
      <c r="U94" s="1262"/>
      <c r="V94" s="1262"/>
      <c r="W94" s="1262"/>
      <c r="X94" s="1262"/>
      <c r="Y94" s="1262"/>
      <c r="Z94" s="1262"/>
      <c r="AA94" s="1262"/>
      <c r="AB94" s="1262"/>
      <c r="AC94" s="1262"/>
      <c r="AD94" s="1262"/>
      <c r="AE94" s="661" t="s">
        <v>31</v>
      </c>
      <c r="AF94" s="269"/>
      <c r="AG94" s="178"/>
      <c r="AH94" s="221"/>
      <c r="AI94" s="221"/>
      <c r="AJ94" s="221"/>
      <c r="AK94" s="221"/>
      <c r="AL94" s="221"/>
      <c r="AM94" s="221"/>
      <c r="AN94" s="221"/>
      <c r="AO94" s="221"/>
      <c r="AP94" s="221"/>
      <c r="AQ94" s="221"/>
      <c r="AR94" s="221"/>
      <c r="AS94" s="221"/>
      <c r="AT94" s="221"/>
      <c r="AU94" s="221"/>
      <c r="AV94" s="221"/>
      <c r="AW94" s="221"/>
      <c r="AX94" s="221"/>
      <c r="AY94" s="207"/>
      <c r="AZ94" s="207"/>
      <c r="BA94" s="207"/>
      <c r="BB94" s="207"/>
    </row>
    <row r="95" spans="1:55" ht="14" customHeight="1">
      <c r="A95" s="208" t="s">
        <v>866</v>
      </c>
      <c r="B95" s="180" t="s">
        <v>872</v>
      </c>
      <c r="C95" s="222"/>
      <c r="D95" s="222"/>
      <c r="E95" s="222"/>
      <c r="F95" s="222"/>
      <c r="G95" s="222"/>
    </row>
    <row r="96" spans="1:55" ht="14" customHeight="1">
      <c r="B96" s="196" t="s">
        <v>30</v>
      </c>
      <c r="C96" s="1187"/>
      <c r="D96" s="1187"/>
      <c r="E96" s="380" t="s">
        <v>31</v>
      </c>
      <c r="F96" s="1187"/>
      <c r="G96" s="1187"/>
      <c r="H96" s="380" t="s">
        <v>33</v>
      </c>
      <c r="I96" s="1187"/>
      <c r="J96" s="1187"/>
      <c r="K96" s="380" t="s">
        <v>35</v>
      </c>
      <c r="L96" s="1187"/>
      <c r="M96" s="1187"/>
      <c r="N96" s="380" t="s">
        <v>34</v>
      </c>
      <c r="P96" s="196" t="s">
        <v>446</v>
      </c>
      <c r="Q96" s="1186"/>
      <c r="R96" s="1186"/>
      <c r="S96" s="1186"/>
      <c r="T96" s="1186"/>
      <c r="U96" s="1186"/>
      <c r="V96" s="1186"/>
      <c r="W96" s="1186"/>
      <c r="X96" s="1186"/>
      <c r="Y96" s="1186"/>
      <c r="Z96" s="1186"/>
      <c r="AA96" s="1186"/>
      <c r="AB96" s="1186"/>
      <c r="AC96" s="1186"/>
      <c r="AD96" s="1186"/>
      <c r="AE96" s="380" t="s">
        <v>31</v>
      </c>
      <c r="AF96" s="150"/>
      <c r="AG96" s="150"/>
      <c r="AV96" s="151"/>
      <c r="AW96" s="151"/>
      <c r="AX96" s="151"/>
      <c r="BC96" s="152"/>
    </row>
    <row r="97" spans="1:79" ht="14" customHeight="1">
      <c r="B97" s="196" t="s">
        <v>30</v>
      </c>
      <c r="C97" s="1187"/>
      <c r="D97" s="1187"/>
      <c r="E97" s="380" t="s">
        <v>31</v>
      </c>
      <c r="F97" s="1187"/>
      <c r="G97" s="1187"/>
      <c r="H97" s="380" t="s">
        <v>33</v>
      </c>
      <c r="I97" s="1187"/>
      <c r="J97" s="1187"/>
      <c r="K97" s="380" t="s">
        <v>35</v>
      </c>
      <c r="L97" s="1187"/>
      <c r="M97" s="1187"/>
      <c r="N97" s="380" t="s">
        <v>34</v>
      </c>
      <c r="P97" s="196" t="s">
        <v>446</v>
      </c>
      <c r="Q97" s="1186"/>
      <c r="R97" s="1186"/>
      <c r="S97" s="1186"/>
      <c r="T97" s="1186"/>
      <c r="U97" s="1186"/>
      <c r="V97" s="1186"/>
      <c r="W97" s="1186"/>
      <c r="X97" s="1186"/>
      <c r="Y97" s="1186"/>
      <c r="Z97" s="1186"/>
      <c r="AA97" s="1186"/>
      <c r="AB97" s="1186"/>
      <c r="AC97" s="1186"/>
      <c r="AD97" s="1186"/>
      <c r="AE97" s="380" t="s">
        <v>31</v>
      </c>
      <c r="AF97" s="150"/>
      <c r="AG97" s="150"/>
      <c r="AV97" s="151"/>
      <c r="AW97" s="151"/>
      <c r="AX97" s="151"/>
      <c r="BC97" s="152"/>
    </row>
    <row r="98" spans="1:79" ht="14" customHeight="1">
      <c r="B98" s="196" t="s">
        <v>30</v>
      </c>
      <c r="C98" s="1187"/>
      <c r="D98" s="1187"/>
      <c r="E98" s="380" t="s">
        <v>31</v>
      </c>
      <c r="F98" s="1187"/>
      <c r="G98" s="1187"/>
      <c r="H98" s="380" t="s">
        <v>33</v>
      </c>
      <c r="I98" s="1187"/>
      <c r="J98" s="1187"/>
      <c r="K98" s="380" t="s">
        <v>35</v>
      </c>
      <c r="L98" s="1187"/>
      <c r="M98" s="1187"/>
      <c r="N98" s="380" t="s">
        <v>34</v>
      </c>
      <c r="P98" s="196" t="s">
        <v>446</v>
      </c>
      <c r="Q98" s="1186"/>
      <c r="R98" s="1186"/>
      <c r="S98" s="1186"/>
      <c r="T98" s="1186"/>
      <c r="U98" s="1186"/>
      <c r="V98" s="1186"/>
      <c r="W98" s="1186"/>
      <c r="X98" s="1186"/>
      <c r="Y98" s="1186"/>
      <c r="Z98" s="1186"/>
      <c r="AA98" s="1186"/>
      <c r="AB98" s="1186"/>
      <c r="AC98" s="1186"/>
      <c r="AD98" s="1186"/>
      <c r="AE98" s="380" t="s">
        <v>31</v>
      </c>
      <c r="AF98" s="150"/>
      <c r="AG98" s="150"/>
      <c r="AV98" s="151"/>
      <c r="AW98" s="151"/>
      <c r="AX98" s="151"/>
      <c r="BC98" s="152"/>
    </row>
    <row r="99" spans="1:79" ht="14" customHeight="1">
      <c r="A99" s="159"/>
      <c r="B99" s="223" t="s">
        <v>30</v>
      </c>
      <c r="C99" s="1188"/>
      <c r="D99" s="1188"/>
      <c r="E99" s="377" t="s">
        <v>31</v>
      </c>
      <c r="F99" s="1188"/>
      <c r="G99" s="1188"/>
      <c r="H99" s="377" t="s">
        <v>33</v>
      </c>
      <c r="I99" s="1188"/>
      <c r="J99" s="1188"/>
      <c r="K99" s="377" t="s">
        <v>35</v>
      </c>
      <c r="L99" s="1188"/>
      <c r="M99" s="1188"/>
      <c r="N99" s="377" t="s">
        <v>34</v>
      </c>
      <c r="O99" s="142"/>
      <c r="P99" s="223" t="s">
        <v>446</v>
      </c>
      <c r="Q99" s="1255"/>
      <c r="R99" s="1255"/>
      <c r="S99" s="1255"/>
      <c r="T99" s="1255"/>
      <c r="U99" s="1255"/>
      <c r="V99" s="1255"/>
      <c r="W99" s="1255"/>
      <c r="X99" s="1255"/>
      <c r="Y99" s="1255"/>
      <c r="Z99" s="1255"/>
      <c r="AA99" s="1255"/>
      <c r="AB99" s="1255"/>
      <c r="AC99" s="1255"/>
      <c r="AD99" s="1255"/>
      <c r="AE99" s="377" t="s">
        <v>31</v>
      </c>
      <c r="AF99" s="166"/>
      <c r="AG99" s="166"/>
      <c r="AH99" s="166"/>
      <c r="AI99" s="166"/>
      <c r="AJ99" s="166"/>
      <c r="AK99" s="166"/>
      <c r="AL99" s="166"/>
      <c r="AM99" s="166"/>
      <c r="AN99" s="166"/>
      <c r="AO99" s="166"/>
      <c r="AP99" s="166"/>
      <c r="AQ99" s="166"/>
      <c r="AR99" s="166"/>
      <c r="AS99" s="166"/>
      <c r="AT99" s="166"/>
      <c r="AU99" s="166"/>
      <c r="AV99" s="167"/>
      <c r="AW99" s="167"/>
      <c r="AX99" s="167"/>
      <c r="AY99" s="167"/>
      <c r="AZ99" s="167"/>
      <c r="BA99" s="167"/>
      <c r="BB99" s="167"/>
      <c r="BC99" s="152"/>
    </row>
    <row r="100" spans="1:79" ht="14" customHeight="1">
      <c r="A100" s="208" t="s">
        <v>873</v>
      </c>
      <c r="B100" s="180" t="s">
        <v>874</v>
      </c>
      <c r="C100" s="222"/>
      <c r="D100" s="222"/>
      <c r="E100" s="222"/>
      <c r="F100" s="222"/>
      <c r="G100" s="222"/>
      <c r="I100" s="170"/>
      <c r="J100" s="170"/>
      <c r="Q100" s="422"/>
      <c r="R100" s="422"/>
      <c r="S100" s="422"/>
      <c r="T100" s="422"/>
      <c r="U100" s="422"/>
      <c r="V100" s="422"/>
      <c r="W100" s="422"/>
      <c r="X100" s="422"/>
      <c r="Y100" s="422"/>
      <c r="Z100" s="422"/>
      <c r="AA100" s="422"/>
      <c r="AB100" s="422"/>
      <c r="AC100" s="422"/>
      <c r="AD100" s="422"/>
      <c r="AF100" s="150"/>
      <c r="BF100" s="192"/>
      <c r="BG100" s="182"/>
      <c r="BH100" s="150"/>
      <c r="BI100" s="150"/>
      <c r="BJ100" s="150"/>
      <c r="BK100" s="150"/>
      <c r="BL100" s="150"/>
      <c r="BM100" s="150"/>
      <c r="BN100" s="150"/>
      <c r="BO100" s="150"/>
      <c r="BP100" s="150"/>
      <c r="BQ100" s="150"/>
      <c r="BR100" s="150"/>
      <c r="BS100" s="150"/>
      <c r="BT100" s="150"/>
    </row>
    <row r="101" spans="1:79" ht="14" customHeight="1">
      <c r="A101" s="156" t="s">
        <v>791</v>
      </c>
      <c r="B101" s="485" t="s">
        <v>807</v>
      </c>
      <c r="C101" s="145" t="s">
        <v>844</v>
      </c>
      <c r="H101" s="384"/>
      <c r="I101" s="181"/>
      <c r="J101" s="384" t="s">
        <v>391</v>
      </c>
      <c r="K101" s="196" t="s">
        <v>30</v>
      </c>
      <c r="L101" s="181"/>
      <c r="M101" s="384" t="s">
        <v>410</v>
      </c>
      <c r="N101" s="384"/>
      <c r="O101" s="384"/>
      <c r="P101" s="384"/>
      <c r="Q101" s="196"/>
      <c r="R101" s="384"/>
      <c r="S101" s="181"/>
      <c r="T101" s="384" t="s">
        <v>392</v>
      </c>
      <c r="U101" s="384"/>
      <c r="V101" s="384"/>
      <c r="W101" s="384"/>
      <c r="X101" s="384"/>
      <c r="Y101" s="384"/>
      <c r="Z101" s="384"/>
      <c r="AA101" s="384"/>
      <c r="AB101" s="384"/>
      <c r="AC101" s="384"/>
      <c r="AD101" s="384"/>
      <c r="AE101" s="384"/>
      <c r="AG101" s="149" t="s">
        <v>418</v>
      </c>
      <c r="AH101" s="162" t="s">
        <v>986</v>
      </c>
      <c r="AI101" s="162"/>
      <c r="AJ101" s="162"/>
      <c r="AK101" s="162"/>
      <c r="AL101" s="162"/>
      <c r="AM101" s="162"/>
      <c r="AN101" s="162"/>
      <c r="AO101" s="162"/>
      <c r="AP101" s="162"/>
      <c r="AQ101" s="162"/>
      <c r="AR101" s="162"/>
      <c r="AS101" s="162"/>
      <c r="AT101" s="162"/>
      <c r="AU101" s="162"/>
      <c r="AV101" s="162"/>
      <c r="AW101" s="162"/>
      <c r="AX101" s="162"/>
      <c r="AY101" s="163"/>
      <c r="AZ101" s="163"/>
      <c r="BA101" s="163"/>
      <c r="BF101" s="192"/>
      <c r="BG101" s="182"/>
      <c r="BH101" s="182"/>
      <c r="BI101" s="150"/>
      <c r="BJ101" s="150"/>
      <c r="BK101" s="150"/>
      <c r="BL101" s="150"/>
      <c r="BM101" s="150"/>
      <c r="BN101" s="150"/>
      <c r="BO101" s="150"/>
      <c r="BP101" s="150"/>
      <c r="BQ101" s="150"/>
      <c r="BR101" s="150"/>
      <c r="BS101" s="150"/>
      <c r="BT101" s="150"/>
      <c r="BU101" s="150"/>
      <c r="BV101" s="150"/>
      <c r="BW101" s="150"/>
    </row>
    <row r="102" spans="1:79" ht="14" customHeight="1">
      <c r="A102" s="156" t="s">
        <v>791</v>
      </c>
      <c r="B102" s="485" t="s">
        <v>818</v>
      </c>
      <c r="C102" s="145" t="s">
        <v>845</v>
      </c>
      <c r="I102" s="181"/>
      <c r="J102" s="384" t="s">
        <v>391</v>
      </c>
      <c r="K102" s="384"/>
      <c r="L102" s="181"/>
      <c r="M102" s="384" t="s">
        <v>392</v>
      </c>
      <c r="N102" s="384"/>
      <c r="O102" s="384"/>
      <c r="P102" s="384"/>
      <c r="Q102" s="384"/>
      <c r="R102" s="384"/>
      <c r="S102" s="384"/>
      <c r="T102" s="384"/>
      <c r="U102" s="384"/>
      <c r="V102" s="384"/>
      <c r="W102" s="384"/>
      <c r="X102" s="384"/>
      <c r="Z102" s="384"/>
      <c r="AA102" s="384"/>
      <c r="AB102" s="384"/>
      <c r="AC102" s="384"/>
      <c r="AD102" s="384"/>
      <c r="AE102" s="384"/>
      <c r="AH102" s="162" t="s">
        <v>987</v>
      </c>
      <c r="AI102" s="162"/>
      <c r="AJ102" s="162"/>
      <c r="AK102" s="162"/>
      <c r="AL102" s="162"/>
      <c r="AM102" s="162"/>
      <c r="AN102" s="162"/>
      <c r="AO102" s="162"/>
      <c r="AP102" s="162"/>
      <c r="AQ102" s="162"/>
      <c r="AR102" s="162"/>
      <c r="AS102" s="162"/>
      <c r="AT102" s="162"/>
      <c r="AU102" s="162"/>
      <c r="AV102" s="162"/>
      <c r="AW102" s="162"/>
      <c r="AX102" s="162"/>
      <c r="AY102" s="163"/>
      <c r="AZ102" s="163"/>
      <c r="BA102" s="163"/>
      <c r="BC102" s="154"/>
      <c r="BF102" s="192"/>
      <c r="BG102" s="182"/>
      <c r="BH102" s="193"/>
      <c r="BI102" s="150"/>
      <c r="BJ102" s="150"/>
      <c r="BK102" s="150"/>
      <c r="BL102" s="150"/>
      <c r="BM102" s="150"/>
      <c r="BN102" s="150"/>
      <c r="BO102" s="150"/>
      <c r="BP102" s="150"/>
      <c r="BQ102" s="150"/>
      <c r="BR102" s="150"/>
      <c r="BS102" s="150"/>
      <c r="BT102" s="150"/>
      <c r="BU102" s="150"/>
      <c r="BV102" s="150"/>
      <c r="BW102" s="150"/>
    </row>
    <row r="103" spans="1:79" ht="14" customHeight="1">
      <c r="B103" s="485"/>
      <c r="I103" s="145" t="s">
        <v>42</v>
      </c>
      <c r="L103" s="226" t="s">
        <v>30</v>
      </c>
      <c r="M103" s="1187"/>
      <c r="N103" s="1187"/>
      <c r="O103" s="145" t="s">
        <v>31</v>
      </c>
      <c r="P103" s="1187"/>
      <c r="Q103" s="1187"/>
      <c r="R103" s="145" t="s">
        <v>33</v>
      </c>
      <c r="S103" s="1187"/>
      <c r="T103" s="1187"/>
      <c r="U103" s="145" t="s">
        <v>35</v>
      </c>
      <c r="V103" s="1187"/>
      <c r="W103" s="1187"/>
      <c r="X103" s="145" t="s">
        <v>34</v>
      </c>
      <c r="Y103" s="196" t="s">
        <v>23</v>
      </c>
      <c r="Z103" s="1186"/>
      <c r="AA103" s="1186"/>
      <c r="AB103" s="1186"/>
      <c r="AC103" s="1186"/>
      <c r="AD103" s="1186"/>
      <c r="AE103" s="145" t="s">
        <v>24</v>
      </c>
      <c r="AH103" s="162" t="s">
        <v>1480</v>
      </c>
      <c r="AI103" s="162"/>
      <c r="AJ103" s="162"/>
      <c r="AK103" s="162"/>
      <c r="AL103" s="162"/>
      <c r="AM103" s="162"/>
      <c r="AN103" s="162"/>
      <c r="AO103" s="162"/>
      <c r="AP103" s="162"/>
      <c r="AQ103" s="162"/>
      <c r="AR103" s="162"/>
      <c r="AS103" s="162"/>
      <c r="AT103" s="162"/>
      <c r="AU103" s="162"/>
      <c r="AV103" s="162"/>
      <c r="AW103" s="162"/>
      <c r="AX103" s="162"/>
      <c r="AY103" s="163"/>
      <c r="AZ103" s="163"/>
      <c r="BA103" s="163"/>
      <c r="BF103" s="192"/>
      <c r="BG103" s="193"/>
      <c r="BI103" s="188"/>
      <c r="BJ103" s="188"/>
      <c r="BK103" s="188"/>
      <c r="BL103" s="188"/>
      <c r="BM103" s="188"/>
      <c r="BN103" s="188"/>
      <c r="BO103" s="188"/>
      <c r="BP103" s="188"/>
      <c r="BQ103" s="188"/>
      <c r="BR103" s="188"/>
      <c r="BS103" s="188"/>
      <c r="BT103" s="188"/>
      <c r="BU103" s="188"/>
      <c r="BV103" s="188"/>
      <c r="BW103" s="188"/>
      <c r="BX103" s="154"/>
      <c r="BY103" s="154"/>
      <c r="BZ103" s="154"/>
      <c r="CA103" s="154"/>
    </row>
    <row r="104" spans="1:79" ht="14" customHeight="1">
      <c r="B104" s="485"/>
      <c r="I104" s="145" t="s">
        <v>43</v>
      </c>
      <c r="L104" s="384"/>
      <c r="M104" s="181"/>
      <c r="N104" s="384" t="s">
        <v>411</v>
      </c>
      <c r="O104" s="384"/>
      <c r="P104" s="384"/>
      <c r="Q104" s="384"/>
      <c r="R104" s="181"/>
      <c r="S104" s="384" t="s">
        <v>412</v>
      </c>
      <c r="U104" s="384"/>
      <c r="V104" s="384"/>
      <c r="W104" s="384"/>
      <c r="X104" s="196"/>
      <c r="Y104" s="1186"/>
      <c r="Z104" s="1186"/>
      <c r="AA104" s="1186"/>
      <c r="AB104" s="1186"/>
      <c r="AC104" s="1186"/>
      <c r="AD104" s="1186"/>
      <c r="AE104" s="384" t="s">
        <v>31</v>
      </c>
      <c r="BH104" s="154"/>
      <c r="BI104" s="188"/>
      <c r="BJ104" s="188"/>
      <c r="BK104" s="188"/>
      <c r="BL104" s="188"/>
      <c r="BM104" s="188"/>
      <c r="BN104" s="188"/>
      <c r="BO104" s="188"/>
      <c r="BP104" s="188"/>
      <c r="BQ104" s="188"/>
      <c r="BR104" s="188"/>
      <c r="BS104" s="188"/>
      <c r="BT104" s="188"/>
      <c r="BU104" s="188"/>
      <c r="BV104" s="188"/>
      <c r="BW104" s="188"/>
      <c r="BX104" s="154"/>
      <c r="BY104" s="154"/>
    </row>
    <row r="105" spans="1:79" ht="14" customHeight="1">
      <c r="A105" s="156" t="s">
        <v>791</v>
      </c>
      <c r="B105" s="485" t="s">
        <v>820</v>
      </c>
      <c r="C105" s="227" t="s">
        <v>846</v>
      </c>
      <c r="I105" s="181"/>
      <c r="J105" s="384" t="s">
        <v>391</v>
      </c>
      <c r="K105" s="196"/>
      <c r="L105" s="181"/>
      <c r="M105" s="384" t="s">
        <v>392</v>
      </c>
      <c r="N105" s="384"/>
      <c r="O105" s="384"/>
      <c r="P105" s="384"/>
      <c r="Q105" s="196"/>
      <c r="R105" s="384"/>
      <c r="U105" s="384"/>
      <c r="V105" s="384"/>
      <c r="W105" s="384"/>
      <c r="X105" s="384"/>
      <c r="Y105" s="384"/>
      <c r="Z105" s="384"/>
      <c r="AA105" s="384"/>
      <c r="AB105" s="384"/>
      <c r="AC105" s="384"/>
      <c r="AD105" s="384"/>
      <c r="AE105" s="384"/>
      <c r="AG105" s="192" t="s">
        <v>415</v>
      </c>
      <c r="AH105" s="193" t="s">
        <v>985</v>
      </c>
      <c r="BH105" s="188"/>
      <c r="BI105" s="188"/>
      <c r="BJ105" s="188"/>
      <c r="BK105" s="188"/>
      <c r="BL105" s="188"/>
      <c r="BM105" s="188"/>
      <c r="BN105" s="188"/>
      <c r="BO105" s="188"/>
      <c r="BP105" s="188"/>
      <c r="BQ105" s="188"/>
      <c r="BR105" s="188"/>
      <c r="BS105" s="188"/>
      <c r="BT105" s="188"/>
      <c r="BU105" s="188"/>
      <c r="BV105" s="188"/>
      <c r="BW105" s="188"/>
      <c r="BX105" s="154"/>
      <c r="BY105" s="154"/>
    </row>
    <row r="106" spans="1:79" ht="14" customHeight="1">
      <c r="A106" s="156" t="s">
        <v>791</v>
      </c>
      <c r="B106" s="485" t="s">
        <v>822</v>
      </c>
      <c r="C106" s="145" t="s">
        <v>847</v>
      </c>
      <c r="I106" s="181"/>
      <c r="J106" s="384" t="s">
        <v>391</v>
      </c>
      <c r="K106" s="384"/>
      <c r="L106" s="181"/>
      <c r="M106" s="384" t="s">
        <v>392</v>
      </c>
      <c r="N106" s="384"/>
      <c r="O106" s="384"/>
      <c r="P106" s="384"/>
      <c r="Q106" s="384"/>
      <c r="R106" s="384"/>
      <c r="S106" s="384"/>
      <c r="T106" s="384"/>
      <c r="U106" s="384"/>
      <c r="V106" s="384"/>
      <c r="W106" s="384"/>
      <c r="X106" s="384"/>
      <c r="Y106" s="384"/>
      <c r="Z106" s="384"/>
      <c r="AA106" s="384"/>
      <c r="AB106" s="384"/>
      <c r="AC106" s="384"/>
      <c r="AD106" s="384"/>
      <c r="AE106" s="488"/>
      <c r="AG106" s="192" t="s">
        <v>415</v>
      </c>
      <c r="AH106" s="193" t="s">
        <v>672</v>
      </c>
      <c r="BH106" s="188"/>
      <c r="BI106" s="188"/>
      <c r="BJ106" s="188"/>
      <c r="BK106" s="188"/>
      <c r="BL106" s="188"/>
      <c r="BM106" s="188"/>
      <c r="BN106" s="188"/>
      <c r="BO106" s="188"/>
      <c r="BP106" s="188"/>
      <c r="BQ106" s="188"/>
      <c r="BR106" s="188"/>
      <c r="BS106" s="188"/>
      <c r="BT106" s="188"/>
      <c r="BU106" s="188"/>
      <c r="BV106" s="188"/>
      <c r="BW106" s="188"/>
      <c r="BX106" s="154"/>
      <c r="BY106" s="154"/>
    </row>
    <row r="107" spans="1:79" ht="14" customHeight="1">
      <c r="B107" s="485"/>
      <c r="I107" s="145" t="s">
        <v>42</v>
      </c>
      <c r="L107" s="226" t="s">
        <v>30</v>
      </c>
      <c r="M107" s="1187"/>
      <c r="N107" s="1187"/>
      <c r="O107" s="145" t="s">
        <v>31</v>
      </c>
      <c r="P107" s="1187"/>
      <c r="Q107" s="1187"/>
      <c r="R107" s="145" t="s">
        <v>33</v>
      </c>
      <c r="S107" s="1187"/>
      <c r="T107" s="1187"/>
      <c r="U107" s="145" t="s">
        <v>35</v>
      </c>
      <c r="V107" s="1187"/>
      <c r="W107" s="1187"/>
      <c r="X107" s="145" t="s">
        <v>34</v>
      </c>
      <c r="Y107" s="196" t="s">
        <v>23</v>
      </c>
      <c r="Z107" s="1186"/>
      <c r="AA107" s="1186"/>
      <c r="AB107" s="1186"/>
      <c r="AC107" s="1186"/>
      <c r="AD107" s="1186"/>
      <c r="AE107" s="145" t="s">
        <v>24</v>
      </c>
      <c r="AG107" s="192" t="s">
        <v>415</v>
      </c>
      <c r="AH107" s="193" t="s">
        <v>552</v>
      </c>
      <c r="BG107" s="193"/>
      <c r="BH107" s="188"/>
      <c r="BI107" s="188"/>
      <c r="BJ107" s="188"/>
      <c r="BK107" s="188"/>
      <c r="BL107" s="188"/>
      <c r="BM107" s="188"/>
      <c r="BN107" s="188"/>
      <c r="BO107" s="188"/>
      <c r="BP107" s="188"/>
      <c r="BQ107" s="188"/>
      <c r="BR107" s="188"/>
      <c r="BS107" s="188"/>
      <c r="BT107" s="188"/>
      <c r="BU107" s="188"/>
      <c r="BV107" s="188"/>
      <c r="BW107" s="188"/>
      <c r="BX107" s="154"/>
      <c r="BY107" s="154"/>
    </row>
    <row r="108" spans="1:79" ht="14" customHeight="1">
      <c r="B108" s="658"/>
      <c r="I108" s="145" t="s">
        <v>43</v>
      </c>
      <c r="L108" s="384"/>
      <c r="M108" s="181"/>
      <c r="N108" s="384" t="s">
        <v>411</v>
      </c>
      <c r="O108" s="384"/>
      <c r="P108" s="384"/>
      <c r="Q108" s="384"/>
      <c r="R108" s="181"/>
      <c r="S108" s="384" t="s">
        <v>412</v>
      </c>
      <c r="U108" s="384"/>
      <c r="V108" s="384"/>
      <c r="W108" s="384"/>
      <c r="X108" s="196"/>
      <c r="Y108" s="1186"/>
      <c r="Z108" s="1186"/>
      <c r="AA108" s="1186"/>
      <c r="AB108" s="1186"/>
      <c r="AC108" s="1186"/>
      <c r="AD108" s="1186"/>
      <c r="AE108" s="384" t="s">
        <v>31</v>
      </c>
      <c r="AG108" s="192" t="s">
        <v>415</v>
      </c>
      <c r="AH108" s="193" t="s">
        <v>553</v>
      </c>
      <c r="BF108" s="192"/>
      <c r="BG108" s="193"/>
      <c r="BH108" s="188"/>
      <c r="BI108" s="188"/>
      <c r="BJ108" s="188"/>
      <c r="BK108" s="188"/>
      <c r="BL108" s="188"/>
      <c r="BM108" s="188"/>
      <c r="BN108" s="188"/>
      <c r="BO108" s="188"/>
      <c r="BP108" s="188"/>
      <c r="BQ108" s="188"/>
      <c r="BR108" s="188"/>
      <c r="BS108" s="188"/>
      <c r="BT108" s="188"/>
      <c r="BU108" s="188"/>
      <c r="BV108" s="188"/>
      <c r="BW108" s="188"/>
      <c r="BX108" s="154"/>
      <c r="BY108" s="154"/>
    </row>
    <row r="109" spans="1:79" ht="14" customHeight="1">
      <c r="A109" s="156" t="s">
        <v>791</v>
      </c>
      <c r="B109" s="658" t="s">
        <v>824</v>
      </c>
      <c r="C109" s="145" t="s">
        <v>848</v>
      </c>
      <c r="L109" s="384"/>
      <c r="M109" s="181"/>
      <c r="N109" s="384" t="s">
        <v>391</v>
      </c>
      <c r="P109" s="181"/>
      <c r="Q109" s="384" t="s">
        <v>392</v>
      </c>
      <c r="S109" s="384"/>
      <c r="T109" s="384"/>
      <c r="U109" s="384"/>
      <c r="V109" s="384"/>
      <c r="W109" s="384"/>
      <c r="X109" s="384"/>
      <c r="Y109" s="384"/>
      <c r="Z109" s="384"/>
      <c r="AA109" s="384"/>
      <c r="AB109" s="384"/>
      <c r="AC109" s="384"/>
      <c r="AD109" s="384"/>
      <c r="AE109" s="384"/>
      <c r="AG109" s="192" t="s">
        <v>415</v>
      </c>
      <c r="AH109" s="193" t="s">
        <v>1162</v>
      </c>
      <c r="BF109" s="192"/>
      <c r="BG109" s="193"/>
      <c r="BH109" s="188"/>
      <c r="BI109" s="188"/>
      <c r="BJ109" s="188"/>
      <c r="BK109" s="188"/>
      <c r="BL109" s="188"/>
      <c r="BM109" s="188"/>
      <c r="BN109" s="188"/>
      <c r="BO109" s="188"/>
      <c r="BP109" s="188"/>
      <c r="BQ109" s="188"/>
      <c r="BR109" s="188"/>
      <c r="BS109" s="188"/>
      <c r="BT109" s="188"/>
      <c r="BU109" s="188"/>
      <c r="BV109" s="188"/>
      <c r="BW109" s="188"/>
      <c r="BX109" s="154"/>
      <c r="BY109" s="154"/>
      <c r="BZ109" s="154"/>
      <c r="CA109" s="154"/>
    </row>
    <row r="110" spans="1:79" ht="14" customHeight="1">
      <c r="A110" s="159" t="s">
        <v>791</v>
      </c>
      <c r="B110" s="375" t="s">
        <v>826</v>
      </c>
      <c r="C110" s="142" t="s">
        <v>849</v>
      </c>
      <c r="D110" s="142"/>
      <c r="E110" s="142"/>
      <c r="F110" s="142"/>
      <c r="G110" s="142"/>
      <c r="H110" s="142"/>
      <c r="I110" s="142"/>
      <c r="J110" s="142"/>
      <c r="K110" s="142"/>
      <c r="L110" s="377"/>
      <c r="M110" s="228"/>
      <c r="N110" s="377" t="s">
        <v>391</v>
      </c>
      <c r="O110" s="142"/>
      <c r="P110" s="228"/>
      <c r="Q110" s="659" t="s">
        <v>392</v>
      </c>
      <c r="R110" s="142"/>
      <c r="S110" s="228"/>
      <c r="T110" s="659" t="s">
        <v>422</v>
      </c>
      <c r="U110" s="177"/>
      <c r="V110" s="177"/>
      <c r="W110" s="177"/>
      <c r="X110" s="177"/>
      <c r="Y110" s="177"/>
      <c r="Z110" s="177"/>
      <c r="AA110" s="177"/>
      <c r="AB110" s="177"/>
      <c r="AC110" s="177"/>
      <c r="AD110" s="469"/>
      <c r="AE110" s="469"/>
      <c r="AG110" s="192" t="s">
        <v>415</v>
      </c>
      <c r="AH110" s="193" t="s">
        <v>1163</v>
      </c>
      <c r="BF110" s="192"/>
      <c r="BG110" s="193"/>
      <c r="BH110" s="188"/>
      <c r="BI110" s="188"/>
      <c r="BJ110" s="188"/>
      <c r="BK110" s="188"/>
      <c r="BL110" s="188"/>
      <c r="BM110" s="188"/>
      <c r="BN110" s="188"/>
      <c r="BO110" s="188"/>
      <c r="BP110" s="188"/>
      <c r="BQ110" s="188"/>
      <c r="BR110" s="188"/>
      <c r="BS110" s="188"/>
      <c r="BT110" s="188"/>
      <c r="BU110" s="188"/>
      <c r="BV110" s="188"/>
      <c r="BW110" s="188"/>
      <c r="BX110" s="154"/>
      <c r="BY110" s="154"/>
      <c r="BZ110" s="154"/>
      <c r="CA110" s="154"/>
    </row>
    <row r="111" spans="1:79" ht="14" customHeight="1">
      <c r="A111" s="208" t="s">
        <v>875</v>
      </c>
      <c r="B111" s="180" t="s">
        <v>877</v>
      </c>
      <c r="AH111" s="193" t="s">
        <v>1164</v>
      </c>
      <c r="BF111" s="192"/>
      <c r="BI111" s="188"/>
      <c r="BJ111" s="188"/>
      <c r="BK111" s="188"/>
      <c r="BL111" s="188"/>
      <c r="BM111" s="188"/>
      <c r="BN111" s="188"/>
      <c r="BO111" s="188"/>
      <c r="BP111" s="188"/>
      <c r="BQ111" s="188"/>
      <c r="BR111" s="188"/>
      <c r="BS111" s="188"/>
      <c r="BT111" s="188"/>
      <c r="BU111" s="188"/>
      <c r="BV111" s="188"/>
      <c r="BW111" s="188"/>
      <c r="BX111" s="154"/>
      <c r="BY111" s="154"/>
      <c r="BZ111" s="154"/>
      <c r="CA111" s="154"/>
    </row>
    <row r="112" spans="1:79" ht="14" customHeight="1">
      <c r="A112" s="209"/>
      <c r="B112" s="1263"/>
      <c r="C112" s="1263"/>
      <c r="D112" s="1263"/>
      <c r="E112" s="1263"/>
      <c r="F112" s="1263"/>
      <c r="G112" s="1263"/>
      <c r="H112" s="1263"/>
      <c r="I112" s="1263"/>
      <c r="J112" s="1263"/>
      <c r="K112" s="1263"/>
      <c r="L112" s="1263"/>
      <c r="M112" s="1263"/>
      <c r="N112" s="1263"/>
      <c r="O112" s="1263"/>
      <c r="P112" s="1263"/>
      <c r="Q112" s="1263"/>
      <c r="R112" s="1263"/>
      <c r="S112" s="1263"/>
      <c r="T112" s="1263"/>
      <c r="U112" s="1263"/>
      <c r="V112" s="1263"/>
      <c r="W112" s="1263"/>
      <c r="X112" s="1263"/>
      <c r="Y112" s="1263"/>
      <c r="Z112" s="1263"/>
      <c r="AA112" s="1263"/>
      <c r="AB112" s="1263"/>
      <c r="AC112" s="1263"/>
      <c r="AD112" s="1263"/>
      <c r="AE112" s="1263"/>
      <c r="AF112" s="229"/>
      <c r="AH112" s="193"/>
      <c r="BC112" s="154"/>
      <c r="BD112" s="154"/>
    </row>
    <row r="113" spans="1:124" ht="14" customHeight="1">
      <c r="A113" s="209"/>
      <c r="B113" s="1263"/>
      <c r="C113" s="1263"/>
      <c r="D113" s="1263"/>
      <c r="E113" s="1263"/>
      <c r="F113" s="1263"/>
      <c r="G113" s="1263"/>
      <c r="H113" s="1263"/>
      <c r="I113" s="1263"/>
      <c r="J113" s="1263"/>
      <c r="K113" s="1263"/>
      <c r="L113" s="1263"/>
      <c r="M113" s="1263"/>
      <c r="N113" s="1263"/>
      <c r="O113" s="1263"/>
      <c r="P113" s="1263"/>
      <c r="Q113" s="1263"/>
      <c r="R113" s="1263"/>
      <c r="S113" s="1263"/>
      <c r="T113" s="1263"/>
      <c r="U113" s="1263"/>
      <c r="V113" s="1263"/>
      <c r="W113" s="1263"/>
      <c r="X113" s="1263"/>
      <c r="Y113" s="1263"/>
      <c r="Z113" s="1263"/>
      <c r="AA113" s="1263"/>
      <c r="AB113" s="1263"/>
      <c r="AC113" s="1263"/>
      <c r="AD113" s="1263"/>
      <c r="AE113" s="1263"/>
      <c r="AF113" s="229"/>
      <c r="AH113" s="188"/>
      <c r="AI113" s="188"/>
      <c r="AJ113" s="188"/>
      <c r="AK113" s="188"/>
      <c r="AL113" s="188"/>
      <c r="AM113" s="188"/>
      <c r="AN113" s="188"/>
      <c r="AO113" s="188"/>
      <c r="AP113" s="188"/>
      <c r="AQ113" s="188"/>
      <c r="AR113" s="188"/>
      <c r="AS113" s="188"/>
      <c r="AT113" s="188"/>
      <c r="AU113" s="188"/>
      <c r="AV113" s="188"/>
      <c r="AW113" s="188"/>
      <c r="AX113" s="188"/>
      <c r="AY113" s="154"/>
      <c r="AZ113" s="154"/>
      <c r="BA113" s="154"/>
      <c r="BB113" s="154"/>
      <c r="BC113" s="154"/>
      <c r="BD113" s="154"/>
      <c r="BE113" s="225"/>
      <c r="BF113" s="154"/>
    </row>
    <row r="114" spans="1:124" ht="14" customHeight="1">
      <c r="A114" s="209"/>
      <c r="B114" s="1263"/>
      <c r="C114" s="1263"/>
      <c r="D114" s="1263"/>
      <c r="E114" s="1263"/>
      <c r="F114" s="1263"/>
      <c r="G114" s="1263"/>
      <c r="H114" s="1263"/>
      <c r="I114" s="1263"/>
      <c r="J114" s="1263"/>
      <c r="K114" s="1263"/>
      <c r="L114" s="1263"/>
      <c r="M114" s="1263"/>
      <c r="N114" s="1263"/>
      <c r="O114" s="1263"/>
      <c r="P114" s="1263"/>
      <c r="Q114" s="1263"/>
      <c r="R114" s="1263"/>
      <c r="S114" s="1263"/>
      <c r="T114" s="1263"/>
      <c r="U114" s="1263"/>
      <c r="V114" s="1263"/>
      <c r="W114" s="1263"/>
      <c r="X114" s="1263"/>
      <c r="Y114" s="1263"/>
      <c r="Z114" s="1263"/>
      <c r="AA114" s="1263"/>
      <c r="AB114" s="1263"/>
      <c r="AC114" s="1263"/>
      <c r="AD114" s="1263"/>
      <c r="AE114" s="1263"/>
      <c r="AF114" s="150"/>
      <c r="AG114" s="150"/>
      <c r="AV114" s="151"/>
      <c r="AW114" s="151"/>
      <c r="AX114" s="151"/>
      <c r="BC114" s="152"/>
      <c r="BD114" s="154"/>
      <c r="BE114" s="225"/>
      <c r="BF114" s="154"/>
    </row>
    <row r="115" spans="1:124" s="154" customFormat="1" ht="14" customHeight="1">
      <c r="A115" s="424"/>
      <c r="B115" s="1264"/>
      <c r="C115" s="1264"/>
      <c r="D115" s="1264"/>
      <c r="E115" s="1264"/>
      <c r="F115" s="1264"/>
      <c r="G115" s="1264"/>
      <c r="H115" s="1264"/>
      <c r="I115" s="1264"/>
      <c r="J115" s="1264"/>
      <c r="K115" s="1264"/>
      <c r="L115" s="1264"/>
      <c r="M115" s="1264"/>
      <c r="N115" s="1264"/>
      <c r="O115" s="1264"/>
      <c r="P115" s="1264"/>
      <c r="Q115" s="1264"/>
      <c r="R115" s="1264"/>
      <c r="S115" s="1264"/>
      <c r="T115" s="1264"/>
      <c r="U115" s="1264"/>
      <c r="V115" s="1264"/>
      <c r="W115" s="1264"/>
      <c r="X115" s="1264"/>
      <c r="Y115" s="1264"/>
      <c r="Z115" s="1264"/>
      <c r="AA115" s="1264"/>
      <c r="AB115" s="1264"/>
      <c r="AC115" s="1264"/>
      <c r="AD115" s="1264"/>
      <c r="AE115" s="1264"/>
      <c r="AF115" s="702"/>
      <c r="AG115" s="426"/>
      <c r="AH115" s="539"/>
      <c r="AI115" s="539"/>
      <c r="AJ115" s="539"/>
      <c r="AK115" s="539"/>
      <c r="AL115" s="539"/>
      <c r="AM115" s="539"/>
      <c r="AN115" s="539"/>
      <c r="AO115" s="539"/>
      <c r="AP115" s="539"/>
      <c r="AQ115" s="539"/>
      <c r="AR115" s="539"/>
      <c r="AS115" s="539"/>
      <c r="AT115" s="539"/>
      <c r="AU115" s="539"/>
      <c r="AV115" s="539"/>
      <c r="AW115" s="539"/>
      <c r="AX115" s="539"/>
      <c r="AY115" s="425"/>
      <c r="AZ115" s="425"/>
      <c r="BA115" s="425"/>
      <c r="BB115" s="425"/>
      <c r="BE115" s="225"/>
    </row>
    <row r="116" spans="1:124" ht="14" customHeight="1">
      <c r="A116" s="459" t="s">
        <v>1510</v>
      </c>
      <c r="B116" s="459"/>
      <c r="AF116" s="192"/>
      <c r="AH116" s="162" t="s">
        <v>1516</v>
      </c>
      <c r="AI116" s="162"/>
      <c r="AJ116" s="162"/>
      <c r="AK116" s="162"/>
      <c r="AL116" s="162"/>
      <c r="AM116" s="162"/>
      <c r="AN116" s="162"/>
      <c r="AO116" s="162"/>
      <c r="AP116" s="162"/>
      <c r="AQ116" s="162"/>
      <c r="AR116" s="162"/>
      <c r="AS116" s="162"/>
      <c r="AT116" s="162"/>
      <c r="AU116" s="162"/>
      <c r="AV116" s="162"/>
      <c r="AW116" s="162"/>
      <c r="AX116" s="162"/>
      <c r="BC116" s="154"/>
      <c r="BD116" s="154"/>
      <c r="BT116" s="188"/>
      <c r="BU116" s="188"/>
      <c r="BV116" s="188"/>
      <c r="BW116" s="150"/>
    </row>
    <row r="117" spans="1:124" ht="14" customHeight="1">
      <c r="A117" s="686"/>
      <c r="B117" s="1257"/>
      <c r="C117" s="1257"/>
      <c r="D117" s="1257"/>
      <c r="E117" s="1257"/>
      <c r="F117" s="1257"/>
      <c r="G117" s="1257"/>
      <c r="H117" s="1257"/>
      <c r="I117" s="1257"/>
      <c r="J117" s="1257"/>
      <c r="K117" s="1257"/>
      <c r="L117" s="1257"/>
      <c r="M117" s="1257"/>
      <c r="N117" s="1257"/>
      <c r="O117" s="1257"/>
      <c r="P117" s="1257"/>
      <c r="Q117" s="1257"/>
      <c r="R117" s="1257"/>
      <c r="S117" s="1257"/>
      <c r="T117" s="1257"/>
      <c r="U117" s="1257"/>
      <c r="V117" s="1257"/>
      <c r="W117" s="1257"/>
      <c r="X117" s="1257"/>
      <c r="Y117" s="1257"/>
      <c r="Z117" s="1257"/>
      <c r="AA117" s="1257"/>
      <c r="AB117" s="1257"/>
      <c r="AC117" s="1257"/>
      <c r="AD117" s="1257"/>
      <c r="AE117" s="1257"/>
      <c r="AF117" s="425"/>
      <c r="AG117" s="426" t="s">
        <v>750</v>
      </c>
      <c r="AH117" s="703" t="s">
        <v>1515</v>
      </c>
      <c r="AI117" s="703"/>
      <c r="AJ117" s="703"/>
      <c r="AK117" s="703"/>
      <c r="AL117" s="703"/>
      <c r="AM117" s="703"/>
      <c r="AN117" s="703"/>
      <c r="AO117" s="703"/>
      <c r="AP117" s="703"/>
      <c r="AQ117" s="703"/>
      <c r="AR117" s="703"/>
      <c r="AS117" s="703"/>
      <c r="AT117" s="703"/>
      <c r="AU117" s="703"/>
      <c r="AV117" s="703"/>
      <c r="AW117" s="703"/>
      <c r="AX117" s="706"/>
      <c r="AY117" s="704"/>
      <c r="AZ117" s="704"/>
      <c r="BA117" s="704" t="s">
        <v>788</v>
      </c>
      <c r="BB117" s="704"/>
      <c r="BD117" s="154"/>
      <c r="BT117" s="188"/>
      <c r="BU117" s="188"/>
      <c r="BV117" s="188"/>
      <c r="BW117" s="188"/>
      <c r="BX117" s="154"/>
      <c r="BY117" s="154"/>
      <c r="BZ117" s="154"/>
      <c r="CA117" s="154"/>
    </row>
    <row r="118" spans="1:124" ht="14" customHeight="1">
      <c r="A118" s="459" t="s">
        <v>1511</v>
      </c>
      <c r="B118" s="464"/>
      <c r="C118" s="460"/>
      <c r="D118" s="460"/>
      <c r="E118" s="460"/>
      <c r="F118" s="174"/>
      <c r="G118" s="174"/>
      <c r="H118" s="174"/>
      <c r="I118" s="174"/>
      <c r="J118" s="174"/>
      <c r="K118" s="174"/>
      <c r="L118" s="174"/>
      <c r="M118" s="174"/>
      <c r="N118" s="174"/>
      <c r="O118" s="174"/>
      <c r="P118" s="174"/>
      <c r="Q118" s="174"/>
      <c r="R118" s="174"/>
      <c r="S118" s="174"/>
      <c r="T118" s="174"/>
      <c r="U118" s="174"/>
      <c r="V118" s="174"/>
      <c r="W118" s="461"/>
      <c r="X118" s="462"/>
      <c r="Y118" s="460"/>
      <c r="Z118" s="462"/>
      <c r="AA118" s="462"/>
      <c r="AB118" s="462"/>
      <c r="AC118" s="462"/>
      <c r="AD118" s="462"/>
      <c r="AE118" s="174"/>
      <c r="CA118" s="154"/>
    </row>
    <row r="119" spans="1:124" ht="14" customHeight="1">
      <c r="A119" s="463" t="s">
        <v>791</v>
      </c>
      <c r="B119" s="464" t="s">
        <v>807</v>
      </c>
      <c r="C119" s="460" t="s">
        <v>844</v>
      </c>
      <c r="D119" s="460"/>
      <c r="E119" s="460"/>
      <c r="F119" s="460"/>
      <c r="G119" s="460"/>
      <c r="H119" s="174"/>
      <c r="I119" s="465"/>
      <c r="J119" s="174" t="s">
        <v>391</v>
      </c>
      <c r="K119" s="461" t="s">
        <v>406</v>
      </c>
      <c r="L119" s="465"/>
      <c r="M119" s="174" t="s">
        <v>410</v>
      </c>
      <c r="N119" s="174"/>
      <c r="O119" s="174"/>
      <c r="P119" s="174"/>
      <c r="Q119" s="461"/>
      <c r="R119" s="174"/>
      <c r="S119" s="465"/>
      <c r="T119" s="174" t="s">
        <v>392</v>
      </c>
      <c r="U119" s="174"/>
      <c r="V119" s="460"/>
      <c r="W119" s="174"/>
      <c r="X119" s="174"/>
      <c r="Y119" s="174"/>
      <c r="Z119" s="174"/>
      <c r="AA119" s="174"/>
      <c r="AB119" s="174"/>
      <c r="AC119" s="174"/>
      <c r="AD119" s="174"/>
      <c r="AE119" s="174"/>
      <c r="AF119" s="188"/>
      <c r="AG119" s="149" t="s">
        <v>418</v>
      </c>
      <c r="AH119" s="162" t="s">
        <v>1483</v>
      </c>
      <c r="AI119" s="162"/>
      <c r="AJ119" s="162"/>
      <c r="AK119" s="162"/>
      <c r="AL119" s="162"/>
      <c r="AM119" s="162"/>
      <c r="AN119" s="162"/>
      <c r="AO119" s="162"/>
      <c r="AP119" s="162"/>
      <c r="AQ119" s="162"/>
      <c r="AR119" s="162"/>
      <c r="AS119" s="162"/>
      <c r="AT119" s="162"/>
      <c r="AU119" s="162"/>
      <c r="AV119" s="162"/>
      <c r="AW119" s="162"/>
      <c r="AX119" s="162"/>
      <c r="AY119" s="163"/>
      <c r="AZ119" s="163"/>
      <c r="BA119" s="163"/>
      <c r="BB119" s="154"/>
      <c r="BC119" s="154"/>
      <c r="BD119" s="225"/>
      <c r="BE119" s="225"/>
      <c r="BF119" s="154"/>
    </row>
    <row r="120" spans="1:124" ht="14" customHeight="1">
      <c r="A120" s="489" t="s">
        <v>791</v>
      </c>
      <c r="B120" s="464" t="s">
        <v>818</v>
      </c>
      <c r="C120" s="460" t="s">
        <v>845</v>
      </c>
      <c r="D120" s="460"/>
      <c r="E120" s="460"/>
      <c r="F120" s="460"/>
      <c r="G120" s="460"/>
      <c r="H120" s="174"/>
      <c r="I120" s="465"/>
      <c r="J120" s="174" t="s">
        <v>391</v>
      </c>
      <c r="K120" s="174"/>
      <c r="L120" s="465"/>
      <c r="M120" s="174" t="s">
        <v>392</v>
      </c>
      <c r="N120" s="174"/>
      <c r="O120" s="174"/>
      <c r="P120" s="174"/>
      <c r="Q120" s="174"/>
      <c r="R120" s="174"/>
      <c r="S120" s="174"/>
      <c r="T120" s="174"/>
      <c r="U120" s="174"/>
      <c r="V120" s="460"/>
      <c r="W120" s="174"/>
      <c r="X120" s="174"/>
      <c r="Y120" s="174"/>
      <c r="Z120" s="174"/>
      <c r="AA120" s="174"/>
      <c r="AB120" s="174"/>
      <c r="AC120" s="174"/>
      <c r="AD120" s="174"/>
      <c r="AE120" s="174"/>
      <c r="AG120" s="192"/>
      <c r="AH120" s="162" t="s">
        <v>1485</v>
      </c>
      <c r="AI120" s="162"/>
      <c r="AJ120" s="162"/>
      <c r="AK120" s="162"/>
      <c r="AL120" s="162"/>
      <c r="AM120" s="162"/>
      <c r="AN120" s="162"/>
      <c r="AO120" s="162"/>
      <c r="AP120" s="162"/>
      <c r="AQ120" s="162"/>
      <c r="AR120" s="162"/>
      <c r="AS120" s="162"/>
      <c r="AT120" s="162"/>
      <c r="AU120" s="162"/>
      <c r="AV120" s="162"/>
      <c r="AW120" s="162"/>
      <c r="AX120" s="162"/>
      <c r="AY120" s="162"/>
      <c r="AZ120" s="162"/>
      <c r="BA120" s="162"/>
      <c r="BB120" s="154"/>
      <c r="BC120" s="154"/>
      <c r="BD120" s="154"/>
      <c r="BE120" s="225"/>
      <c r="BF120" s="154"/>
    </row>
    <row r="121" spans="1:124" ht="14" customHeight="1">
      <c r="A121" s="463"/>
      <c r="B121" s="464"/>
      <c r="C121" s="460"/>
      <c r="D121" s="460"/>
      <c r="E121" s="460"/>
      <c r="F121" s="460"/>
      <c r="G121" s="460"/>
      <c r="H121" s="460"/>
      <c r="I121" s="460" t="s">
        <v>42</v>
      </c>
      <c r="J121" s="460"/>
      <c r="K121" s="460"/>
      <c r="L121" s="466" t="s">
        <v>30</v>
      </c>
      <c r="M121" s="1191"/>
      <c r="N121" s="1191"/>
      <c r="O121" s="460" t="s">
        <v>31</v>
      </c>
      <c r="P121" s="1191"/>
      <c r="Q121" s="1191"/>
      <c r="R121" s="460" t="s">
        <v>33</v>
      </c>
      <c r="S121" s="1191"/>
      <c r="T121" s="1191"/>
      <c r="U121" s="460" t="s">
        <v>35</v>
      </c>
      <c r="V121" s="1191"/>
      <c r="W121" s="1191"/>
      <c r="X121" s="460" t="s">
        <v>34</v>
      </c>
      <c r="Y121" s="461" t="s">
        <v>23</v>
      </c>
      <c r="Z121" s="1193"/>
      <c r="AA121" s="1193"/>
      <c r="AB121" s="1193"/>
      <c r="AC121" s="1193"/>
      <c r="AD121" s="1193"/>
      <c r="AE121" s="460" t="s">
        <v>24</v>
      </c>
      <c r="AH121" s="691" t="s">
        <v>1484</v>
      </c>
      <c r="AI121" s="162"/>
      <c r="AJ121" s="162"/>
      <c r="AK121" s="162"/>
      <c r="AL121" s="162"/>
      <c r="AM121" s="162"/>
      <c r="AN121" s="162"/>
      <c r="AO121" s="162"/>
      <c r="AP121" s="162"/>
      <c r="AQ121" s="162"/>
      <c r="AR121" s="162"/>
      <c r="AS121" s="162"/>
      <c r="AT121" s="162"/>
      <c r="AU121" s="162"/>
      <c r="AV121" s="162"/>
      <c r="AW121" s="162"/>
      <c r="AX121" s="162"/>
      <c r="AY121" s="162"/>
      <c r="AZ121" s="162"/>
      <c r="BA121" s="162"/>
      <c r="BB121" s="154"/>
      <c r="BC121" s="154"/>
      <c r="BD121" s="154"/>
      <c r="BE121" s="225"/>
      <c r="BF121" s="154"/>
    </row>
    <row r="122" spans="1:124" ht="14" customHeight="1">
      <c r="A122" s="463"/>
      <c r="B122" s="464"/>
      <c r="C122" s="460"/>
      <c r="D122" s="460"/>
      <c r="E122" s="460"/>
      <c r="F122" s="460"/>
      <c r="G122" s="460"/>
      <c r="H122" s="460"/>
      <c r="I122" s="174" t="s">
        <v>759</v>
      </c>
      <c r="J122" s="174"/>
      <c r="K122" s="174"/>
      <c r="L122" s="174"/>
      <c r="M122" s="465"/>
      <c r="N122" s="174" t="s">
        <v>411</v>
      </c>
      <c r="O122" s="174"/>
      <c r="P122" s="174"/>
      <c r="Q122" s="174"/>
      <c r="R122" s="465"/>
      <c r="S122" s="174" t="s">
        <v>412</v>
      </c>
      <c r="T122" s="460"/>
      <c r="U122" s="174"/>
      <c r="V122" s="174"/>
      <c r="W122" s="174"/>
      <c r="X122" s="461"/>
      <c r="Y122" s="1193"/>
      <c r="Z122" s="1193"/>
      <c r="AA122" s="1193"/>
      <c r="AB122" s="1193"/>
      <c r="AC122" s="1193"/>
      <c r="AD122" s="1193"/>
      <c r="AE122" s="174" t="s">
        <v>31</v>
      </c>
      <c r="BB122" s="154"/>
      <c r="BC122" s="154"/>
      <c r="BD122" s="154"/>
      <c r="BE122" s="225"/>
      <c r="BF122" s="154"/>
    </row>
    <row r="123" spans="1:124" ht="14" customHeight="1">
      <c r="A123" s="463" t="s">
        <v>791</v>
      </c>
      <c r="B123" s="464" t="s">
        <v>820</v>
      </c>
      <c r="C123" s="467" t="s">
        <v>846</v>
      </c>
      <c r="D123" s="460"/>
      <c r="E123" s="460"/>
      <c r="F123" s="460"/>
      <c r="G123" s="460"/>
      <c r="H123" s="460"/>
      <c r="I123" s="465"/>
      <c r="J123" s="174" t="s">
        <v>391</v>
      </c>
      <c r="K123" s="461"/>
      <c r="L123" s="465"/>
      <c r="M123" s="174" t="s">
        <v>392</v>
      </c>
      <c r="N123" s="174"/>
      <c r="O123" s="174"/>
      <c r="P123" s="174"/>
      <c r="Q123" s="461"/>
      <c r="R123" s="174"/>
      <c r="U123" s="174"/>
      <c r="V123" s="174"/>
      <c r="W123" s="174"/>
      <c r="X123" s="174"/>
      <c r="Y123" s="174"/>
      <c r="Z123" s="174"/>
      <c r="AA123" s="174"/>
      <c r="AB123" s="174"/>
      <c r="AC123" s="174"/>
      <c r="AD123" s="174"/>
      <c r="AE123" s="174"/>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54"/>
      <c r="BC123" s="154"/>
      <c r="BD123" s="154"/>
      <c r="BE123" s="225"/>
      <c r="BF123" s="154"/>
    </row>
    <row r="124" spans="1:124" ht="14" customHeight="1">
      <c r="A124" s="489" t="s">
        <v>791</v>
      </c>
      <c r="B124" s="464" t="s">
        <v>822</v>
      </c>
      <c r="C124" s="460" t="s">
        <v>847</v>
      </c>
      <c r="D124" s="460"/>
      <c r="E124" s="460"/>
      <c r="F124" s="460"/>
      <c r="G124" s="460"/>
      <c r="H124" s="460"/>
      <c r="I124" s="465"/>
      <c r="J124" s="174" t="s">
        <v>391</v>
      </c>
      <c r="K124" s="174"/>
      <c r="L124" s="465"/>
      <c r="M124" s="174" t="s">
        <v>392</v>
      </c>
      <c r="N124" s="174"/>
      <c r="O124" s="174"/>
      <c r="P124" s="174"/>
      <c r="Q124" s="174"/>
      <c r="R124" s="174"/>
      <c r="S124" s="174"/>
      <c r="T124" s="174"/>
      <c r="U124" s="174"/>
      <c r="V124" s="460"/>
      <c r="W124" s="174"/>
      <c r="X124" s="174"/>
      <c r="Y124" s="174"/>
      <c r="Z124" s="174"/>
      <c r="AA124" s="174"/>
      <c r="AB124" s="174"/>
      <c r="AC124" s="174"/>
      <c r="AD124" s="174"/>
      <c r="AE124" s="174"/>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54"/>
      <c r="BC124" s="154"/>
      <c r="BD124" s="154"/>
      <c r="BE124" s="225"/>
      <c r="BF124" s="154"/>
    </row>
    <row r="125" spans="1:124" ht="14" customHeight="1">
      <c r="A125" s="463"/>
      <c r="B125" s="464"/>
      <c r="C125" s="460"/>
      <c r="D125" s="460"/>
      <c r="E125" s="460"/>
      <c r="F125" s="460"/>
      <c r="G125" s="460"/>
      <c r="H125" s="460"/>
      <c r="I125" s="460" t="s">
        <v>42</v>
      </c>
      <c r="J125" s="460"/>
      <c r="K125" s="460"/>
      <c r="L125" s="466" t="s">
        <v>30</v>
      </c>
      <c r="M125" s="1191"/>
      <c r="N125" s="1191"/>
      <c r="O125" s="460" t="s">
        <v>31</v>
      </c>
      <c r="P125" s="1191"/>
      <c r="Q125" s="1191"/>
      <c r="R125" s="460" t="s">
        <v>33</v>
      </c>
      <c r="S125" s="1191"/>
      <c r="T125" s="1191"/>
      <c r="U125" s="460" t="s">
        <v>35</v>
      </c>
      <c r="V125" s="1191"/>
      <c r="W125" s="1191"/>
      <c r="X125" s="460" t="s">
        <v>34</v>
      </c>
      <c r="Y125" s="461" t="s">
        <v>23</v>
      </c>
      <c r="Z125" s="1193"/>
      <c r="AA125" s="1193"/>
      <c r="AB125" s="1193"/>
      <c r="AC125" s="1193"/>
      <c r="AD125" s="1193"/>
      <c r="AE125" s="460" t="s">
        <v>24</v>
      </c>
      <c r="AF125" s="229"/>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54"/>
      <c r="BC125" s="154"/>
      <c r="BD125" s="154"/>
      <c r="BE125" s="225"/>
      <c r="BF125" s="154"/>
    </row>
    <row r="126" spans="1:124" ht="14" customHeight="1">
      <c r="A126" s="687"/>
      <c r="B126" s="688"/>
      <c r="C126" s="469"/>
      <c r="D126" s="469"/>
      <c r="E126" s="469"/>
      <c r="F126" s="469"/>
      <c r="G126" s="469"/>
      <c r="H126" s="469"/>
      <c r="I126" s="469" t="s">
        <v>43</v>
      </c>
      <c r="J126" s="469"/>
      <c r="K126" s="469"/>
      <c r="L126" s="177"/>
      <c r="M126" s="468"/>
      <c r="N126" s="177" t="s">
        <v>411</v>
      </c>
      <c r="O126" s="177"/>
      <c r="P126" s="177"/>
      <c r="Q126" s="177"/>
      <c r="R126" s="468"/>
      <c r="S126" s="177" t="s">
        <v>412</v>
      </c>
      <c r="T126" s="469"/>
      <c r="U126" s="177"/>
      <c r="V126" s="177"/>
      <c r="W126" s="177"/>
      <c r="X126" s="689"/>
      <c r="Y126" s="1192"/>
      <c r="Z126" s="1192"/>
      <c r="AA126" s="1192"/>
      <c r="AB126" s="1192"/>
      <c r="AC126" s="1192"/>
      <c r="AD126" s="1192"/>
      <c r="AE126" s="177" t="s">
        <v>31</v>
      </c>
      <c r="AF126" s="230"/>
      <c r="AG126" s="178"/>
      <c r="AH126" s="221"/>
      <c r="AI126" s="221"/>
      <c r="AJ126" s="221"/>
      <c r="AK126" s="221"/>
      <c r="AL126" s="221"/>
      <c r="AM126" s="221"/>
      <c r="AN126" s="221"/>
      <c r="AO126" s="221"/>
      <c r="AP126" s="221"/>
      <c r="AQ126" s="221"/>
      <c r="AR126" s="221"/>
      <c r="AS126" s="221"/>
      <c r="AT126" s="221"/>
      <c r="AU126" s="221"/>
      <c r="AV126" s="221"/>
      <c r="AW126" s="221"/>
      <c r="AX126" s="221"/>
      <c r="AY126" s="221"/>
      <c r="AZ126" s="221"/>
      <c r="BA126" s="221"/>
      <c r="BB126" s="207"/>
      <c r="BC126" s="154"/>
      <c r="BD126" s="154"/>
      <c r="BE126" s="225"/>
      <c r="BF126" s="154"/>
      <c r="BG126" s="149"/>
      <c r="BH126" s="188"/>
      <c r="BI126" s="188"/>
      <c r="BJ126" s="188"/>
      <c r="BK126" s="188"/>
      <c r="BL126" s="188"/>
      <c r="BM126" s="188"/>
      <c r="BN126" s="188"/>
      <c r="BO126" s="188"/>
      <c r="BP126" s="188"/>
      <c r="BQ126" s="188"/>
      <c r="BR126" s="188"/>
      <c r="BS126" s="188"/>
      <c r="BT126" s="188"/>
      <c r="BU126" s="188"/>
      <c r="BV126" s="188"/>
      <c r="BW126" s="188"/>
      <c r="BX126" s="188"/>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row>
    <row r="127" spans="1:124" s="154" customFormat="1" ht="14" customHeight="1">
      <c r="A127" s="209"/>
      <c r="B127" s="384"/>
      <c r="C127" s="384"/>
      <c r="D127" s="384"/>
      <c r="E127" s="384"/>
      <c r="F127" s="384"/>
      <c r="G127" s="384"/>
      <c r="H127" s="384"/>
      <c r="I127" s="384"/>
      <c r="J127" s="384"/>
      <c r="K127" s="384"/>
      <c r="L127" s="384"/>
      <c r="M127" s="185"/>
      <c r="N127" s="185"/>
      <c r="O127" s="185"/>
      <c r="P127" s="185"/>
      <c r="Q127" s="185"/>
      <c r="R127" s="185"/>
      <c r="S127" s="185"/>
      <c r="T127" s="185"/>
      <c r="U127" s="185"/>
      <c r="V127" s="185"/>
      <c r="W127" s="185"/>
      <c r="X127" s="185"/>
      <c r="Y127" s="185"/>
      <c r="Z127" s="185"/>
      <c r="AA127" s="185"/>
      <c r="AB127" s="185"/>
      <c r="AC127" s="185"/>
      <c r="AD127" s="185"/>
      <c r="AE127" s="185"/>
      <c r="AG127" s="149"/>
      <c r="AH127" s="193"/>
      <c r="AI127" s="188"/>
      <c r="AJ127" s="188"/>
      <c r="AK127" s="188"/>
      <c r="AL127" s="188"/>
      <c r="AM127" s="188"/>
      <c r="AN127" s="188"/>
      <c r="AO127" s="188"/>
      <c r="AP127" s="188"/>
      <c r="AQ127" s="188"/>
      <c r="AR127" s="188"/>
      <c r="AS127" s="188"/>
      <c r="AT127" s="188"/>
      <c r="AU127" s="188"/>
      <c r="AV127" s="188"/>
      <c r="AW127" s="188"/>
      <c r="AX127" s="188"/>
      <c r="BE127" s="225"/>
    </row>
    <row r="128" spans="1:124" s="204" customFormat="1" ht="14" customHeight="1">
      <c r="A128" s="1256" t="s">
        <v>19</v>
      </c>
      <c r="B128" s="1256"/>
      <c r="C128" s="1256"/>
      <c r="D128" s="1256"/>
      <c r="E128" s="1256"/>
      <c r="F128" s="1256"/>
      <c r="G128" s="1256"/>
      <c r="H128" s="1256"/>
      <c r="I128" s="1256"/>
      <c r="J128" s="1256"/>
      <c r="K128" s="1256"/>
      <c r="L128" s="1256"/>
      <c r="M128" s="1256"/>
      <c r="N128" s="1256"/>
      <c r="O128" s="1256"/>
      <c r="P128" s="1256"/>
      <c r="Q128" s="1256"/>
      <c r="R128" s="1256"/>
      <c r="S128" s="1256"/>
      <c r="T128" s="1256"/>
      <c r="U128" s="1256"/>
      <c r="V128" s="1256"/>
      <c r="W128" s="1256"/>
      <c r="X128" s="1256"/>
      <c r="Y128" s="1256"/>
      <c r="Z128" s="1256"/>
      <c r="AA128" s="1256"/>
      <c r="AB128" s="1256"/>
      <c r="AC128" s="1256"/>
      <c r="AD128" s="1256"/>
      <c r="AE128" s="1256"/>
      <c r="AG128" s="202"/>
      <c r="AH128" s="690"/>
      <c r="AI128" s="203"/>
      <c r="AJ128" s="203"/>
      <c r="AK128" s="203"/>
      <c r="AL128" s="203"/>
      <c r="AM128" s="203"/>
      <c r="AN128" s="203"/>
      <c r="AO128" s="203"/>
      <c r="AP128" s="203"/>
      <c r="AQ128" s="203"/>
      <c r="AR128" s="203"/>
      <c r="AS128" s="203"/>
      <c r="AT128" s="203"/>
      <c r="AU128" s="203"/>
      <c r="AV128" s="203"/>
      <c r="AW128" s="203"/>
      <c r="AX128" s="203"/>
      <c r="BE128" s="205"/>
    </row>
    <row r="129" spans="1:124" ht="14" customHeight="1">
      <c r="A129" s="206" t="s">
        <v>20</v>
      </c>
      <c r="B129" s="375"/>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66"/>
      <c r="AG129" s="166"/>
      <c r="AH129" s="166"/>
      <c r="AI129" s="166"/>
      <c r="AJ129" s="166"/>
      <c r="AK129" s="166"/>
      <c r="AL129" s="166"/>
      <c r="AM129" s="166"/>
      <c r="AN129" s="166"/>
      <c r="AO129" s="166"/>
      <c r="AP129" s="166"/>
      <c r="AQ129" s="166"/>
      <c r="AR129" s="166"/>
      <c r="AS129" s="166"/>
      <c r="AT129" s="166"/>
      <c r="AU129" s="166"/>
      <c r="AV129" s="167"/>
      <c r="AW129" s="167"/>
      <c r="AX129" s="167"/>
      <c r="AY129" s="167"/>
      <c r="AZ129" s="167"/>
      <c r="BA129" s="167"/>
      <c r="BB129" s="167"/>
      <c r="BC129" s="154"/>
      <c r="BD129" s="154"/>
      <c r="BE129" s="225"/>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row>
    <row r="130" spans="1:124" ht="14" customHeight="1">
      <c r="A130" s="208" t="s">
        <v>876</v>
      </c>
      <c r="B130" s="180" t="s">
        <v>878</v>
      </c>
      <c r="AG130" s="192"/>
      <c r="AH130" s="182"/>
      <c r="BC130" s="154"/>
      <c r="BD130" s="154"/>
      <c r="BE130" s="225"/>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row>
    <row r="131" spans="1:124" ht="14" customHeight="1">
      <c r="A131" s="156" t="s">
        <v>791</v>
      </c>
      <c r="B131" s="374" t="s">
        <v>807</v>
      </c>
      <c r="C131" s="145" t="s">
        <v>850</v>
      </c>
      <c r="H131" s="1205" t="s">
        <v>36</v>
      </c>
      <c r="I131" s="1205"/>
      <c r="J131" s="1187"/>
      <c r="K131" s="1187"/>
      <c r="L131" s="145" t="s">
        <v>33</v>
      </c>
      <c r="M131" s="1187"/>
      <c r="N131" s="1187"/>
      <c r="O131" s="145" t="s">
        <v>35</v>
      </c>
      <c r="P131" s="1187"/>
      <c r="Q131" s="1187"/>
      <c r="R131" s="145" t="s">
        <v>34</v>
      </c>
      <c r="S131" s="145" t="s">
        <v>76</v>
      </c>
      <c r="X131" s="380"/>
      <c r="Y131" s="380"/>
      <c r="AG131" s="149" t="s">
        <v>418</v>
      </c>
      <c r="AH131" s="162" t="s">
        <v>771</v>
      </c>
      <c r="AI131" s="162"/>
      <c r="AJ131" s="162"/>
      <c r="AK131" s="162"/>
      <c r="AL131" s="162"/>
      <c r="AM131" s="162"/>
      <c r="AN131" s="162"/>
      <c r="AO131" s="162"/>
      <c r="AP131" s="162"/>
      <c r="AQ131" s="162"/>
      <c r="AR131" s="162"/>
      <c r="AS131" s="162"/>
      <c r="AT131" s="162"/>
      <c r="AU131" s="162"/>
      <c r="AV131" s="162"/>
      <c r="AW131" s="162"/>
      <c r="AX131" s="162"/>
      <c r="AY131" s="163"/>
      <c r="BC131" s="154"/>
      <c r="BD131" s="154"/>
      <c r="BE131" s="225"/>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row>
    <row r="132" spans="1:124" ht="14" customHeight="1">
      <c r="A132" s="156" t="s">
        <v>791</v>
      </c>
      <c r="B132" s="374" t="s">
        <v>818</v>
      </c>
      <c r="C132" s="145" t="s">
        <v>851</v>
      </c>
      <c r="H132" s="181"/>
      <c r="I132" s="380" t="s">
        <v>413</v>
      </c>
      <c r="J132" s="196"/>
      <c r="K132" s="1187"/>
      <c r="L132" s="1187"/>
      <c r="M132" s="380" t="s">
        <v>1726</v>
      </c>
      <c r="N132" s="1187"/>
      <c r="O132" s="1187"/>
      <c r="P132" s="380" t="s">
        <v>33</v>
      </c>
      <c r="Q132" s="1187"/>
      <c r="R132" s="1187"/>
      <c r="S132" s="380" t="s">
        <v>35</v>
      </c>
      <c r="T132" s="1187"/>
      <c r="U132" s="1187"/>
      <c r="V132" s="380" t="s">
        <v>1122</v>
      </c>
      <c r="W132" s="380"/>
      <c r="Y132" s="181"/>
      <c r="Z132" s="380" t="s">
        <v>414</v>
      </c>
      <c r="AB132" s="380"/>
      <c r="AC132" s="380"/>
      <c r="AD132" s="380"/>
      <c r="AE132" s="380"/>
      <c r="AH132" s="158" t="s">
        <v>1132</v>
      </c>
      <c r="AI132" s="158"/>
      <c r="AJ132" s="158"/>
      <c r="AK132" s="158"/>
      <c r="AL132" s="158"/>
      <c r="AM132" s="158"/>
      <c r="AN132" s="158"/>
      <c r="AO132" s="158"/>
      <c r="AP132" s="158"/>
      <c r="AQ132" s="158"/>
      <c r="AR132" s="158"/>
      <c r="AS132" s="158"/>
      <c r="AT132" s="158"/>
      <c r="AU132" s="158"/>
      <c r="AV132" s="158"/>
      <c r="AW132" s="158"/>
      <c r="AX132" s="158"/>
      <c r="AY132" s="370"/>
      <c r="AZ132" s="370"/>
      <c r="BA132" s="370"/>
      <c r="BB132" s="370"/>
      <c r="BC132" s="154"/>
      <c r="BD132" s="154"/>
      <c r="BE132" s="225"/>
      <c r="BF132" s="154"/>
      <c r="BG132" s="154"/>
      <c r="BH132" s="154"/>
    </row>
    <row r="133" spans="1:124" ht="14" customHeight="1">
      <c r="A133" s="156" t="s">
        <v>791</v>
      </c>
      <c r="B133" s="374" t="s">
        <v>820</v>
      </c>
      <c r="C133" s="145" t="s">
        <v>901</v>
      </c>
      <c r="H133" s="181"/>
      <c r="I133" s="380" t="s">
        <v>413</v>
      </c>
      <c r="J133" s="196"/>
      <c r="K133" s="1187"/>
      <c r="L133" s="1187"/>
      <c r="M133" s="380" t="s">
        <v>1726</v>
      </c>
      <c r="N133" s="1187"/>
      <c r="O133" s="1187"/>
      <c r="P133" s="380" t="s">
        <v>33</v>
      </c>
      <c r="Q133" s="1187"/>
      <c r="R133" s="1187"/>
      <c r="S133" s="380" t="s">
        <v>35</v>
      </c>
      <c r="T133" s="1187"/>
      <c r="U133" s="1187"/>
      <c r="V133" s="380" t="s">
        <v>1122</v>
      </c>
      <c r="W133" s="380"/>
      <c r="Y133" s="181"/>
      <c r="Z133" s="380" t="s">
        <v>414</v>
      </c>
      <c r="AB133" s="380"/>
      <c r="AC133" s="380"/>
      <c r="AD133" s="380"/>
      <c r="AE133" s="380"/>
      <c r="AH133" s="371" t="s">
        <v>457</v>
      </c>
      <c r="AI133" s="158" t="s">
        <v>1133</v>
      </c>
      <c r="AJ133" s="158"/>
      <c r="AK133" s="158"/>
      <c r="AL133" s="158"/>
      <c r="AM133" s="158"/>
      <c r="AN133" s="158"/>
      <c r="AO133" s="158"/>
      <c r="AP133" s="158"/>
      <c r="AQ133" s="158"/>
      <c r="AR133" s="158"/>
      <c r="AS133" s="158"/>
      <c r="AT133" s="158"/>
      <c r="AU133" s="158"/>
      <c r="AV133" s="158"/>
      <c r="AW133" s="158"/>
      <c r="AX133" s="158"/>
      <c r="AY133" s="370"/>
      <c r="AZ133" s="370"/>
      <c r="BA133" s="370"/>
      <c r="BB133" s="370"/>
    </row>
    <row r="134" spans="1:124" ht="14" customHeight="1">
      <c r="A134" s="156" t="s">
        <v>791</v>
      </c>
      <c r="B134" s="374" t="s">
        <v>822</v>
      </c>
      <c r="C134" s="145" t="s">
        <v>902</v>
      </c>
      <c r="H134" s="181"/>
      <c r="I134" s="380" t="s">
        <v>413</v>
      </c>
      <c r="J134" s="196"/>
      <c r="K134" s="1187"/>
      <c r="L134" s="1187"/>
      <c r="M134" s="380" t="s">
        <v>1726</v>
      </c>
      <c r="N134" s="1187"/>
      <c r="O134" s="1187"/>
      <c r="P134" s="380" t="s">
        <v>33</v>
      </c>
      <c r="Q134" s="1187"/>
      <c r="R134" s="1187"/>
      <c r="S134" s="380" t="s">
        <v>35</v>
      </c>
      <c r="T134" s="1187"/>
      <c r="U134" s="1187"/>
      <c r="V134" s="380" t="s">
        <v>1122</v>
      </c>
      <c r="W134" s="380"/>
      <c r="Y134" s="181"/>
      <c r="Z134" s="380" t="s">
        <v>414</v>
      </c>
      <c r="AB134" s="380"/>
      <c r="AC134" s="380"/>
      <c r="AD134" s="380"/>
      <c r="AE134" s="380"/>
      <c r="AH134" s="371"/>
      <c r="AI134" s="158" t="s">
        <v>1134</v>
      </c>
      <c r="AJ134" s="158"/>
      <c r="AK134" s="158"/>
      <c r="AL134" s="158"/>
      <c r="AM134" s="158"/>
      <c r="AN134" s="158"/>
      <c r="AO134" s="158"/>
      <c r="AP134" s="158"/>
      <c r="AQ134" s="158"/>
      <c r="AR134" s="158"/>
      <c r="AS134" s="158"/>
      <c r="AT134" s="158"/>
      <c r="AU134" s="158"/>
      <c r="AV134" s="158"/>
      <c r="AW134" s="158"/>
      <c r="AX134" s="158"/>
      <c r="AY134" s="370"/>
      <c r="AZ134" s="370"/>
      <c r="BA134" s="370"/>
      <c r="BB134" s="370"/>
    </row>
    <row r="135" spans="1:124" ht="14" customHeight="1">
      <c r="A135" s="159" t="s">
        <v>791</v>
      </c>
      <c r="B135" s="375" t="s">
        <v>824</v>
      </c>
      <c r="C135" s="142" t="s">
        <v>903</v>
      </c>
      <c r="D135" s="142"/>
      <c r="E135" s="142"/>
      <c r="F135" s="142"/>
      <c r="G135" s="142"/>
      <c r="H135" s="228"/>
      <c r="I135" s="377" t="s">
        <v>413</v>
      </c>
      <c r="J135" s="223"/>
      <c r="K135" s="1188"/>
      <c r="L135" s="1188"/>
      <c r="M135" s="377" t="s">
        <v>1726</v>
      </c>
      <c r="N135" s="1188"/>
      <c r="O135" s="1188"/>
      <c r="P135" s="377" t="s">
        <v>33</v>
      </c>
      <c r="Q135" s="1188"/>
      <c r="R135" s="1188"/>
      <c r="S135" s="377" t="s">
        <v>35</v>
      </c>
      <c r="T135" s="1188"/>
      <c r="U135" s="1188"/>
      <c r="V135" s="377" t="s">
        <v>1122</v>
      </c>
      <c r="W135" s="377"/>
      <c r="X135" s="142"/>
      <c r="Y135" s="228"/>
      <c r="Z135" s="377" t="s">
        <v>414</v>
      </c>
      <c r="AA135" s="142"/>
      <c r="AB135" s="377"/>
      <c r="AC135" s="377"/>
      <c r="AD135" s="377"/>
      <c r="AE135" s="377"/>
      <c r="AF135" s="207"/>
      <c r="AG135" s="178"/>
      <c r="AH135" s="372" t="s">
        <v>457</v>
      </c>
      <c r="AI135" s="165" t="s">
        <v>1135</v>
      </c>
      <c r="AJ135" s="165"/>
      <c r="AK135" s="165"/>
      <c r="AL135" s="165"/>
      <c r="AM135" s="165"/>
      <c r="AN135" s="165"/>
      <c r="AO135" s="165"/>
      <c r="AP135" s="165"/>
      <c r="AQ135" s="165"/>
      <c r="AR135" s="165"/>
      <c r="AS135" s="165"/>
      <c r="AT135" s="165"/>
      <c r="AU135" s="165"/>
      <c r="AV135" s="165"/>
      <c r="AW135" s="165"/>
      <c r="AX135" s="165"/>
      <c r="AY135" s="373"/>
      <c r="AZ135" s="373"/>
      <c r="BA135" s="373"/>
      <c r="BB135" s="373"/>
    </row>
    <row r="136" spans="1:124" ht="14" customHeight="1">
      <c r="A136" s="231" t="s">
        <v>879</v>
      </c>
      <c r="B136" s="180" t="s">
        <v>880</v>
      </c>
      <c r="AG136" s="182" t="s">
        <v>415</v>
      </c>
      <c r="AH136" s="193" t="s">
        <v>696</v>
      </c>
      <c r="AI136" s="182"/>
      <c r="BE136" s="151"/>
    </row>
    <row r="137" spans="1:124" ht="14" customHeight="1">
      <c r="A137" s="232" t="s">
        <v>569</v>
      </c>
      <c r="B137" s="145"/>
      <c r="H137" s="616"/>
      <c r="I137" s="384"/>
      <c r="J137" s="384"/>
      <c r="K137" s="384"/>
      <c r="L137" s="384"/>
      <c r="M137" s="384"/>
      <c r="N137" s="384"/>
      <c r="O137" s="384"/>
      <c r="P137" s="384"/>
      <c r="Q137" s="384"/>
      <c r="R137" s="384"/>
      <c r="S137" s="384"/>
      <c r="T137" s="384"/>
      <c r="U137" s="384"/>
      <c r="V137" s="384"/>
      <c r="W137" s="384"/>
      <c r="X137" s="384"/>
      <c r="Y137" s="384"/>
      <c r="Z137" s="384"/>
      <c r="AA137" s="384"/>
      <c r="AB137" s="384"/>
      <c r="AC137" s="384"/>
      <c r="AD137" s="384"/>
      <c r="AE137" s="384"/>
      <c r="AG137" s="182" t="s">
        <v>433</v>
      </c>
      <c r="AH137" s="182" t="s">
        <v>1210</v>
      </c>
      <c r="AI137" s="182"/>
    </row>
    <row r="138" spans="1:124" ht="14" customHeight="1">
      <c r="A138" s="209" t="s">
        <v>791</v>
      </c>
      <c r="B138" s="374" t="s">
        <v>807</v>
      </c>
      <c r="C138" s="145" t="s">
        <v>852</v>
      </c>
      <c r="H138" s="194" t="str">
        <f>B32C敷地有</f>
        <v>☐</v>
      </c>
      <c r="I138" s="380" t="s">
        <v>389</v>
      </c>
      <c r="J138" s="380"/>
      <c r="K138" s="380"/>
      <c r="L138" s="380"/>
      <c r="M138" s="380"/>
      <c r="N138" s="376" t="s">
        <v>30</v>
      </c>
      <c r="O138" s="181"/>
      <c r="P138" s="380" t="s">
        <v>393</v>
      </c>
      <c r="Q138" s="380"/>
      <c r="R138" s="380"/>
      <c r="S138" s="196"/>
      <c r="T138" s="196"/>
      <c r="U138" s="380"/>
      <c r="V138" s="194" t="str">
        <f>IF(H138="☐","☑","☐")</f>
        <v>☑</v>
      </c>
      <c r="W138" s="380" t="s">
        <v>390</v>
      </c>
      <c r="X138" s="380"/>
      <c r="Y138" s="380"/>
      <c r="Z138" s="380"/>
      <c r="AA138" s="380"/>
      <c r="AB138" s="380"/>
      <c r="AC138" s="380"/>
      <c r="AD138" s="380"/>
      <c r="AG138" s="182" t="s">
        <v>415</v>
      </c>
      <c r="AH138" s="182" t="s">
        <v>1212</v>
      </c>
    </row>
    <row r="139" spans="1:124" ht="14" customHeight="1">
      <c r="A139" s="209" t="s">
        <v>791</v>
      </c>
      <c r="B139" s="374" t="s">
        <v>818</v>
      </c>
      <c r="C139" s="145" t="s">
        <v>834</v>
      </c>
      <c r="H139" s="1189" t="str">
        <f>TRIM(D1敷地指摘&amp;"　"&amp;D1敷地指摘B)</f>
        <v/>
      </c>
      <c r="I139" s="1189"/>
      <c r="J139" s="1189"/>
      <c r="K139" s="1189"/>
      <c r="L139" s="1189"/>
      <c r="M139" s="1189"/>
      <c r="N139" s="1189"/>
      <c r="O139" s="1189"/>
      <c r="P139" s="1189"/>
      <c r="Q139" s="1189"/>
      <c r="R139" s="1189"/>
      <c r="S139" s="1189"/>
      <c r="T139" s="1189"/>
      <c r="U139" s="1189"/>
      <c r="V139" s="1189"/>
      <c r="W139" s="1189"/>
      <c r="X139" s="1189"/>
      <c r="Y139" s="1189"/>
      <c r="Z139" s="1189"/>
      <c r="AA139" s="1189"/>
      <c r="AB139" s="1189"/>
      <c r="AC139" s="1189"/>
      <c r="AD139" s="1189"/>
      <c r="AE139" s="1189"/>
      <c r="AG139" s="182" t="s">
        <v>415</v>
      </c>
      <c r="AH139" s="182" t="s">
        <v>699</v>
      </c>
    </row>
    <row r="140" spans="1:124" ht="14" customHeight="1">
      <c r="A140" s="1166"/>
      <c r="B140" s="1166"/>
      <c r="C140" s="1166"/>
      <c r="D140" s="1166"/>
      <c r="E140" s="1166"/>
      <c r="F140" s="1166"/>
      <c r="G140" s="1166"/>
      <c r="H140" s="1189"/>
      <c r="I140" s="1189"/>
      <c r="J140" s="1189"/>
      <c r="K140" s="1189"/>
      <c r="L140" s="1189"/>
      <c r="M140" s="1189"/>
      <c r="N140" s="1189"/>
      <c r="O140" s="1189"/>
      <c r="P140" s="1189"/>
      <c r="Q140" s="1189"/>
      <c r="R140" s="1189"/>
      <c r="S140" s="1189"/>
      <c r="T140" s="1189"/>
      <c r="U140" s="1189"/>
      <c r="V140" s="1189"/>
      <c r="W140" s="1189"/>
      <c r="X140" s="1189"/>
      <c r="Y140" s="1189"/>
      <c r="Z140" s="1189"/>
      <c r="AA140" s="1189"/>
      <c r="AB140" s="1189"/>
      <c r="AC140" s="1189"/>
      <c r="AD140" s="1189"/>
      <c r="AE140" s="1189"/>
      <c r="AH140" s="162" t="s">
        <v>1156</v>
      </c>
      <c r="AI140" s="162"/>
      <c r="AJ140" s="162"/>
      <c r="AK140" s="162"/>
      <c r="AL140" s="162"/>
      <c r="AM140" s="162"/>
      <c r="AN140" s="162"/>
      <c r="AO140" s="162"/>
      <c r="AP140" s="162"/>
      <c r="AQ140" s="162"/>
      <c r="AR140" s="162"/>
      <c r="AS140" s="162"/>
      <c r="AT140" s="162"/>
      <c r="AU140" s="162"/>
      <c r="AV140" s="162"/>
      <c r="AW140" s="162"/>
      <c r="AX140" s="162"/>
      <c r="AY140" s="163"/>
      <c r="AZ140" s="163"/>
      <c r="BA140" s="163"/>
    </row>
    <row r="141" spans="1:124" ht="14" customHeight="1">
      <c r="A141" s="424" t="s">
        <v>791</v>
      </c>
      <c r="B141" s="614" t="s">
        <v>820</v>
      </c>
      <c r="C141" s="189" t="s">
        <v>865</v>
      </c>
      <c r="D141" s="189"/>
      <c r="E141" s="189"/>
      <c r="F141" s="189"/>
      <c r="G141" s="189"/>
      <c r="H141" s="382"/>
      <c r="I141" s="615" t="s">
        <v>686</v>
      </c>
      <c r="J141" s="615"/>
      <c r="K141" s="615"/>
      <c r="L141" s="1190"/>
      <c r="M141" s="1190"/>
      <c r="N141" s="615" t="s">
        <v>33</v>
      </c>
      <c r="O141" s="1190"/>
      <c r="P141" s="1190"/>
      <c r="Q141" s="615" t="s">
        <v>1689</v>
      </c>
      <c r="R141" s="615"/>
      <c r="S141" s="615"/>
      <c r="T141" s="615"/>
      <c r="U141" s="1190"/>
      <c r="V141" s="1190"/>
      <c r="W141" s="1190"/>
      <c r="X141" s="1190"/>
      <c r="Y141" s="1190"/>
      <c r="Z141" s="615" t="s">
        <v>543</v>
      </c>
      <c r="AA141" s="615"/>
      <c r="AB141" s="382"/>
      <c r="AC141" s="615" t="s">
        <v>392</v>
      </c>
      <c r="AD141" s="615"/>
      <c r="AE141" s="615"/>
      <c r="AF141" s="425"/>
      <c r="AG141" s="426"/>
      <c r="AH141" s="617" t="s">
        <v>1269</v>
      </c>
      <c r="AI141" s="539"/>
      <c r="AJ141" s="539"/>
      <c r="AK141" s="539"/>
      <c r="AL141" s="539"/>
      <c r="AM141" s="539"/>
      <c r="AN141" s="539"/>
      <c r="AO141" s="539"/>
      <c r="AP141" s="539"/>
      <c r="AQ141" s="539"/>
      <c r="AR141" s="539"/>
      <c r="AS141" s="539"/>
      <c r="AT141" s="539"/>
      <c r="AU141" s="539"/>
      <c r="AV141" s="539"/>
      <c r="AW141" s="539"/>
      <c r="AX141" s="539"/>
      <c r="AY141" s="425"/>
      <c r="AZ141" s="425"/>
      <c r="BA141" s="425"/>
      <c r="BB141" s="425"/>
    </row>
    <row r="142" spans="1:124" ht="14" customHeight="1">
      <c r="A142" s="232" t="s">
        <v>570</v>
      </c>
      <c r="B142" s="145"/>
      <c r="H142" s="616"/>
      <c r="I142" s="384"/>
      <c r="J142" s="384"/>
      <c r="K142" s="384"/>
      <c r="L142" s="384"/>
      <c r="M142" s="384"/>
      <c r="N142" s="384"/>
      <c r="O142" s="384"/>
      <c r="P142" s="384"/>
      <c r="Q142" s="384"/>
      <c r="R142" s="384"/>
      <c r="S142" s="384"/>
      <c r="T142" s="384"/>
      <c r="U142" s="384"/>
      <c r="V142" s="384"/>
      <c r="W142" s="384"/>
      <c r="X142" s="384"/>
      <c r="Y142" s="384"/>
      <c r="Z142" s="384"/>
      <c r="AA142" s="384"/>
      <c r="AB142" s="384"/>
      <c r="AC142" s="384"/>
      <c r="AD142" s="384"/>
      <c r="AE142" s="384"/>
      <c r="BJ142" s="197"/>
    </row>
    <row r="143" spans="1:124" ht="14" customHeight="1">
      <c r="A143" s="209" t="s">
        <v>791</v>
      </c>
      <c r="B143" s="374" t="s">
        <v>807</v>
      </c>
      <c r="C143" s="145" t="s">
        <v>852</v>
      </c>
      <c r="H143" s="194" t="str">
        <f>B32C外部有</f>
        <v>☐</v>
      </c>
      <c r="I143" s="380" t="s">
        <v>389</v>
      </c>
      <c r="J143" s="380"/>
      <c r="K143" s="380"/>
      <c r="L143" s="380"/>
      <c r="M143" s="380"/>
      <c r="N143" s="376" t="s">
        <v>30</v>
      </c>
      <c r="O143" s="181"/>
      <c r="P143" s="380" t="s">
        <v>393</v>
      </c>
      <c r="Q143" s="380"/>
      <c r="R143" s="380"/>
      <c r="S143" s="196"/>
      <c r="T143" s="196"/>
      <c r="U143" s="380"/>
      <c r="V143" s="194" t="str">
        <f>IF(H143="☐","☑","☐")</f>
        <v>☑</v>
      </c>
      <c r="W143" s="380" t="s">
        <v>390</v>
      </c>
      <c r="X143" s="380"/>
      <c r="Y143" s="380"/>
      <c r="Z143" s="380"/>
      <c r="AA143" s="380"/>
      <c r="AB143" s="380"/>
      <c r="AC143" s="380"/>
      <c r="AD143" s="380"/>
      <c r="AH143" s="151"/>
      <c r="AI143" s="151"/>
      <c r="AJ143" s="151"/>
      <c r="AK143" s="151"/>
      <c r="AL143" s="151"/>
      <c r="AM143" s="151"/>
      <c r="AN143" s="151"/>
      <c r="AO143" s="151"/>
      <c r="AP143" s="151"/>
      <c r="AQ143" s="151"/>
      <c r="AR143" s="151"/>
      <c r="AS143" s="151"/>
      <c r="AT143" s="151"/>
      <c r="AU143" s="151"/>
      <c r="AV143" s="151"/>
      <c r="AW143" s="151"/>
      <c r="AX143" s="151"/>
    </row>
    <row r="144" spans="1:124" ht="14" customHeight="1">
      <c r="A144" s="209" t="s">
        <v>791</v>
      </c>
      <c r="B144" s="374" t="s">
        <v>818</v>
      </c>
      <c r="C144" s="145" t="s">
        <v>834</v>
      </c>
      <c r="H144" s="1189" t="str">
        <f>TRIM(D2外部指摘&amp;"　"&amp;D2外部指摘B)</f>
        <v/>
      </c>
      <c r="I144" s="1189"/>
      <c r="J144" s="1189"/>
      <c r="K144" s="1189"/>
      <c r="L144" s="1189"/>
      <c r="M144" s="1189"/>
      <c r="N144" s="1189"/>
      <c r="O144" s="1189"/>
      <c r="P144" s="1189"/>
      <c r="Q144" s="1189"/>
      <c r="R144" s="1189"/>
      <c r="S144" s="1189"/>
      <c r="T144" s="1189"/>
      <c r="U144" s="1189"/>
      <c r="V144" s="1189"/>
      <c r="W144" s="1189"/>
      <c r="X144" s="1189"/>
      <c r="Y144" s="1189"/>
      <c r="Z144" s="1189"/>
      <c r="AA144" s="1189"/>
      <c r="AB144" s="1189"/>
      <c r="AC144" s="1189"/>
      <c r="AD144" s="1189"/>
      <c r="AE144" s="1189"/>
      <c r="AH144" s="162" t="s">
        <v>1157</v>
      </c>
      <c r="AI144" s="162"/>
      <c r="AJ144" s="162"/>
      <c r="AK144" s="162"/>
      <c r="AL144" s="162"/>
      <c r="AM144" s="162"/>
      <c r="AN144" s="162"/>
      <c r="AO144" s="162"/>
      <c r="AP144" s="162"/>
      <c r="AQ144" s="162"/>
      <c r="AR144" s="162"/>
      <c r="AS144" s="162"/>
      <c r="AT144" s="162"/>
      <c r="AU144" s="162"/>
      <c r="AV144" s="162"/>
      <c r="AW144" s="162"/>
      <c r="AX144" s="162"/>
      <c r="AY144" s="163"/>
      <c r="AZ144" s="163"/>
      <c r="BA144" s="163"/>
    </row>
    <row r="145" spans="1:62" ht="14" customHeight="1">
      <c r="A145" s="1166"/>
      <c r="B145" s="1166"/>
      <c r="C145" s="1166"/>
      <c r="D145" s="1166"/>
      <c r="E145" s="1166"/>
      <c r="F145" s="1166"/>
      <c r="G145" s="1166"/>
      <c r="H145" s="1189"/>
      <c r="I145" s="1189"/>
      <c r="J145" s="1189"/>
      <c r="K145" s="1189"/>
      <c r="L145" s="1189"/>
      <c r="M145" s="1189"/>
      <c r="N145" s="1189"/>
      <c r="O145" s="1189"/>
      <c r="P145" s="1189"/>
      <c r="Q145" s="1189"/>
      <c r="R145" s="1189"/>
      <c r="S145" s="1189"/>
      <c r="T145" s="1189"/>
      <c r="U145" s="1189"/>
      <c r="V145" s="1189"/>
      <c r="W145" s="1189"/>
      <c r="X145" s="1189"/>
      <c r="Y145" s="1189"/>
      <c r="Z145" s="1189"/>
      <c r="AA145" s="1189"/>
      <c r="AB145" s="1189"/>
      <c r="AC145" s="1189"/>
      <c r="AD145" s="1189"/>
      <c r="AE145" s="1189"/>
      <c r="AH145" s="188"/>
      <c r="AI145" s="188"/>
      <c r="AJ145" s="188"/>
      <c r="AK145" s="188"/>
      <c r="AL145" s="188"/>
      <c r="AM145" s="188"/>
      <c r="AN145" s="188"/>
      <c r="AO145" s="188"/>
      <c r="AP145" s="188"/>
      <c r="AQ145" s="188"/>
      <c r="AR145" s="188"/>
      <c r="AS145" s="188"/>
      <c r="AT145" s="188"/>
      <c r="AU145" s="188"/>
      <c r="AV145" s="188"/>
      <c r="AW145" s="188"/>
      <c r="AX145" s="188"/>
      <c r="AY145" s="154"/>
      <c r="AZ145" s="154"/>
      <c r="BA145" s="154"/>
      <c r="BB145" s="154"/>
    </row>
    <row r="146" spans="1:62" ht="14" customHeight="1">
      <c r="A146" s="424" t="s">
        <v>791</v>
      </c>
      <c r="B146" s="614" t="s">
        <v>820</v>
      </c>
      <c r="C146" s="189" t="s">
        <v>865</v>
      </c>
      <c r="D146" s="189"/>
      <c r="E146" s="189"/>
      <c r="F146" s="189"/>
      <c r="G146" s="189"/>
      <c r="H146" s="382"/>
      <c r="I146" s="615" t="s">
        <v>686</v>
      </c>
      <c r="J146" s="615"/>
      <c r="K146" s="615"/>
      <c r="L146" s="1190"/>
      <c r="M146" s="1190"/>
      <c r="N146" s="615" t="s">
        <v>33</v>
      </c>
      <c r="O146" s="1190"/>
      <c r="P146" s="1190"/>
      <c r="Q146" s="615" t="s">
        <v>1689</v>
      </c>
      <c r="R146" s="615"/>
      <c r="S146" s="615"/>
      <c r="T146" s="615"/>
      <c r="U146" s="1190"/>
      <c r="V146" s="1190"/>
      <c r="W146" s="1190"/>
      <c r="X146" s="1190"/>
      <c r="Y146" s="1190"/>
      <c r="Z146" s="615" t="s">
        <v>31</v>
      </c>
      <c r="AA146" s="615"/>
      <c r="AB146" s="382"/>
      <c r="AC146" s="615" t="s">
        <v>392</v>
      </c>
      <c r="AD146" s="615"/>
      <c r="AE146" s="615"/>
      <c r="AF146" s="425"/>
      <c r="AG146" s="426"/>
      <c r="AH146" s="617" t="s">
        <v>1269</v>
      </c>
      <c r="AI146" s="539"/>
      <c r="AJ146" s="539"/>
      <c r="AK146" s="539"/>
      <c r="AL146" s="539"/>
      <c r="AM146" s="539"/>
      <c r="AN146" s="539"/>
      <c r="AO146" s="539"/>
      <c r="AP146" s="539"/>
      <c r="AQ146" s="539"/>
      <c r="AR146" s="539"/>
      <c r="AS146" s="539"/>
      <c r="AT146" s="539"/>
      <c r="AU146" s="539"/>
      <c r="AV146" s="539"/>
      <c r="AW146" s="539"/>
      <c r="AX146" s="539"/>
      <c r="AY146" s="425"/>
      <c r="AZ146" s="425"/>
      <c r="BA146" s="425"/>
      <c r="BB146" s="425"/>
      <c r="BC146" s="154"/>
    </row>
    <row r="147" spans="1:62" ht="14" customHeight="1">
      <c r="A147" s="155" t="s">
        <v>571</v>
      </c>
      <c r="B147" s="145"/>
      <c r="H147" s="616"/>
      <c r="I147" s="384"/>
      <c r="J147" s="384"/>
      <c r="K147" s="384"/>
      <c r="L147" s="384"/>
      <c r="M147" s="384"/>
      <c r="N147" s="384"/>
      <c r="O147" s="384"/>
      <c r="P147" s="384"/>
      <c r="Q147" s="384"/>
      <c r="R147" s="384"/>
      <c r="S147" s="384"/>
      <c r="T147" s="384"/>
      <c r="U147" s="384"/>
      <c r="V147" s="384"/>
      <c r="W147" s="384"/>
      <c r="X147" s="384"/>
      <c r="Y147" s="384"/>
      <c r="Z147" s="384"/>
      <c r="AA147" s="384"/>
      <c r="AB147" s="384"/>
      <c r="AC147" s="384"/>
      <c r="AD147" s="384"/>
      <c r="AE147" s="384"/>
      <c r="BJ147" s="197"/>
    </row>
    <row r="148" spans="1:62" ht="14" customHeight="1">
      <c r="A148" s="156" t="s">
        <v>791</v>
      </c>
      <c r="B148" s="374" t="s">
        <v>807</v>
      </c>
      <c r="C148" s="145" t="s">
        <v>852</v>
      </c>
      <c r="H148" s="194" t="str">
        <f>B32C屋上有</f>
        <v>☐</v>
      </c>
      <c r="I148" s="380" t="s">
        <v>389</v>
      </c>
      <c r="J148" s="380"/>
      <c r="K148" s="380"/>
      <c r="L148" s="380"/>
      <c r="M148" s="380"/>
      <c r="N148" s="376" t="s">
        <v>30</v>
      </c>
      <c r="O148" s="181"/>
      <c r="P148" s="380" t="s">
        <v>393</v>
      </c>
      <c r="Q148" s="380"/>
      <c r="R148" s="380"/>
      <c r="S148" s="196"/>
      <c r="T148" s="196"/>
      <c r="U148" s="380"/>
      <c r="V148" s="194" t="str">
        <f>IF(H148="☐","☑","☐")</f>
        <v>☑</v>
      </c>
      <c r="W148" s="380" t="s">
        <v>390</v>
      </c>
      <c r="X148" s="380"/>
      <c r="Y148" s="380"/>
      <c r="Z148" s="380"/>
      <c r="AA148" s="380"/>
      <c r="AB148" s="380"/>
      <c r="AC148" s="380"/>
      <c r="AD148" s="380"/>
    </row>
    <row r="149" spans="1:62" ht="14" customHeight="1">
      <c r="A149" s="156" t="s">
        <v>791</v>
      </c>
      <c r="B149" s="374" t="s">
        <v>818</v>
      </c>
      <c r="C149" s="145" t="s">
        <v>834</v>
      </c>
      <c r="H149" s="1189" t="str">
        <f>TRIM(D3屋上指摘&amp;"　"&amp;D3屋上指摘B)</f>
        <v/>
      </c>
      <c r="I149" s="1189"/>
      <c r="J149" s="1189"/>
      <c r="K149" s="1189"/>
      <c r="L149" s="1189"/>
      <c r="M149" s="1189"/>
      <c r="N149" s="1189"/>
      <c r="O149" s="1189"/>
      <c r="P149" s="1189"/>
      <c r="Q149" s="1189"/>
      <c r="R149" s="1189"/>
      <c r="S149" s="1189"/>
      <c r="T149" s="1189"/>
      <c r="U149" s="1189"/>
      <c r="V149" s="1189"/>
      <c r="W149" s="1189"/>
      <c r="X149" s="1189"/>
      <c r="Y149" s="1189"/>
      <c r="Z149" s="1189"/>
      <c r="AA149" s="1189"/>
      <c r="AB149" s="1189"/>
      <c r="AC149" s="1189"/>
      <c r="AD149" s="1189"/>
      <c r="AE149" s="1189"/>
      <c r="AH149" s="162" t="s">
        <v>1158</v>
      </c>
      <c r="AI149" s="162"/>
      <c r="AJ149" s="162"/>
      <c r="AK149" s="162"/>
      <c r="AL149" s="162"/>
      <c r="AM149" s="162"/>
      <c r="AN149" s="162"/>
      <c r="AO149" s="162"/>
      <c r="AP149" s="162"/>
      <c r="AQ149" s="162"/>
      <c r="AR149" s="162"/>
      <c r="AS149" s="162"/>
      <c r="AT149" s="162"/>
      <c r="AU149" s="162"/>
      <c r="AV149" s="162"/>
      <c r="AW149" s="162"/>
      <c r="AX149" s="162"/>
      <c r="AY149" s="163"/>
      <c r="AZ149" s="163"/>
      <c r="BA149" s="163"/>
    </row>
    <row r="150" spans="1:62" ht="14" customHeight="1">
      <c r="H150" s="1189"/>
      <c r="I150" s="1189"/>
      <c r="J150" s="1189"/>
      <c r="K150" s="1189"/>
      <c r="L150" s="1189"/>
      <c r="M150" s="1189"/>
      <c r="N150" s="1189"/>
      <c r="O150" s="1189"/>
      <c r="P150" s="1189"/>
      <c r="Q150" s="1189"/>
      <c r="R150" s="1189"/>
      <c r="S150" s="1189"/>
      <c r="T150" s="1189"/>
      <c r="U150" s="1189"/>
      <c r="V150" s="1189"/>
      <c r="W150" s="1189"/>
      <c r="X150" s="1189"/>
      <c r="Y150" s="1189"/>
      <c r="Z150" s="1189"/>
      <c r="AA150" s="1189"/>
      <c r="AB150" s="1189"/>
      <c r="AC150" s="1189"/>
      <c r="AD150" s="1189"/>
      <c r="AE150" s="1189"/>
      <c r="AH150" s="188"/>
      <c r="AI150" s="188"/>
      <c r="AJ150" s="188"/>
      <c r="AK150" s="188"/>
      <c r="AL150" s="188"/>
      <c r="AM150" s="188"/>
      <c r="AN150" s="188"/>
      <c r="AO150" s="188"/>
      <c r="AP150" s="188"/>
      <c r="AQ150" s="188"/>
      <c r="AR150" s="188"/>
      <c r="AS150" s="188"/>
      <c r="AT150" s="188"/>
      <c r="AU150" s="188"/>
      <c r="AV150" s="188"/>
      <c r="AW150" s="188"/>
      <c r="AX150" s="188"/>
      <c r="AY150" s="154"/>
      <c r="AZ150" s="154"/>
      <c r="BA150" s="154"/>
      <c r="BB150" s="154"/>
    </row>
    <row r="151" spans="1:62" ht="14" customHeight="1">
      <c r="A151" s="424" t="s">
        <v>791</v>
      </c>
      <c r="B151" s="614" t="s">
        <v>820</v>
      </c>
      <c r="C151" s="189" t="s">
        <v>865</v>
      </c>
      <c r="D151" s="189"/>
      <c r="E151" s="189"/>
      <c r="F151" s="189"/>
      <c r="G151" s="189"/>
      <c r="H151" s="382"/>
      <c r="I151" s="615" t="s">
        <v>686</v>
      </c>
      <c r="J151" s="615"/>
      <c r="K151" s="615"/>
      <c r="L151" s="1190"/>
      <c r="M151" s="1190"/>
      <c r="N151" s="615" t="s">
        <v>33</v>
      </c>
      <c r="O151" s="1190"/>
      <c r="P151" s="1190"/>
      <c r="Q151" s="615" t="s">
        <v>1689</v>
      </c>
      <c r="R151" s="615"/>
      <c r="S151" s="615"/>
      <c r="T151" s="615"/>
      <c r="U151" s="1190"/>
      <c r="V151" s="1190"/>
      <c r="W151" s="1190"/>
      <c r="X151" s="1190"/>
      <c r="Y151" s="1190"/>
      <c r="Z151" s="615" t="s">
        <v>31</v>
      </c>
      <c r="AA151" s="615"/>
      <c r="AB151" s="382"/>
      <c r="AC151" s="615" t="s">
        <v>392</v>
      </c>
      <c r="AD151" s="615"/>
      <c r="AE151" s="615"/>
      <c r="AF151" s="425"/>
      <c r="AG151" s="426"/>
      <c r="AH151" s="617" t="s">
        <v>1269</v>
      </c>
      <c r="AI151" s="539"/>
      <c r="AJ151" s="539"/>
      <c r="AK151" s="539"/>
      <c r="AL151" s="539"/>
      <c r="AM151" s="539"/>
      <c r="AN151" s="539"/>
      <c r="AO151" s="539"/>
      <c r="AP151" s="539"/>
      <c r="AQ151" s="539"/>
      <c r="AR151" s="539"/>
      <c r="AS151" s="539"/>
      <c r="AT151" s="539"/>
      <c r="AU151" s="539"/>
      <c r="AV151" s="539"/>
      <c r="AW151" s="539"/>
      <c r="AX151" s="539"/>
      <c r="AY151" s="425"/>
      <c r="AZ151" s="425"/>
      <c r="BA151" s="425"/>
      <c r="BB151" s="425"/>
      <c r="BC151" s="154"/>
    </row>
    <row r="152" spans="1:62" ht="14" customHeight="1">
      <c r="A152" s="155" t="s">
        <v>572</v>
      </c>
      <c r="B152" s="145"/>
      <c r="H152" s="616"/>
      <c r="I152" s="384"/>
      <c r="J152" s="384"/>
      <c r="K152" s="384"/>
      <c r="L152" s="384"/>
      <c r="M152" s="384"/>
      <c r="N152" s="384"/>
      <c r="O152" s="384"/>
      <c r="P152" s="384"/>
      <c r="Q152" s="384"/>
      <c r="R152" s="384"/>
      <c r="S152" s="384"/>
      <c r="T152" s="384"/>
      <c r="U152" s="384"/>
      <c r="V152" s="384"/>
      <c r="W152" s="384"/>
      <c r="X152" s="384"/>
      <c r="Y152" s="384"/>
      <c r="Z152" s="384"/>
      <c r="AA152" s="384"/>
      <c r="AB152" s="384"/>
      <c r="AC152" s="384"/>
      <c r="AD152" s="384"/>
      <c r="AE152" s="384"/>
      <c r="BJ152" s="197"/>
    </row>
    <row r="153" spans="1:62" ht="14" customHeight="1">
      <c r="A153" s="156" t="s">
        <v>791</v>
      </c>
      <c r="B153" s="374" t="s">
        <v>807</v>
      </c>
      <c r="C153" s="145" t="s">
        <v>852</v>
      </c>
      <c r="H153" s="194" t="str">
        <f>B32C内部有</f>
        <v>☐</v>
      </c>
      <c r="I153" s="380" t="s">
        <v>389</v>
      </c>
      <c r="J153" s="380"/>
      <c r="K153" s="380"/>
      <c r="L153" s="380"/>
      <c r="M153" s="380"/>
      <c r="N153" s="376" t="s">
        <v>30</v>
      </c>
      <c r="O153" s="181"/>
      <c r="P153" s="380" t="s">
        <v>393</v>
      </c>
      <c r="Q153" s="380"/>
      <c r="R153" s="380"/>
      <c r="S153" s="196"/>
      <c r="T153" s="196"/>
      <c r="U153" s="380"/>
      <c r="V153" s="194" t="str">
        <f>IF(H153="☐","☑","☐")</f>
        <v>☑</v>
      </c>
      <c r="W153" s="380" t="s">
        <v>390</v>
      </c>
      <c r="X153" s="380"/>
      <c r="Y153" s="380"/>
      <c r="Z153" s="380"/>
      <c r="AA153" s="380"/>
      <c r="AB153" s="380"/>
      <c r="AC153" s="380"/>
      <c r="AD153" s="380"/>
    </row>
    <row r="154" spans="1:62" ht="14" customHeight="1">
      <c r="A154" s="156" t="s">
        <v>791</v>
      </c>
      <c r="B154" s="374" t="s">
        <v>818</v>
      </c>
      <c r="C154" s="145" t="s">
        <v>834</v>
      </c>
      <c r="H154" s="1189" t="str">
        <f>TRIM(D4内部指摘&amp;"　"&amp;D4内部指摘B&amp;"　"&amp;D7_1上記以外指摘B&amp;"　"&amp;D7_2上記以外指摘B&amp;"　"&amp;D7_3上記以外指摘B&amp;"　"&amp;D7_4上記以外指摘B&amp;"　"&amp;D7_5上記以外指摘B&amp;"　"&amp;D7_6上記以外指摘B&amp;"　"&amp;D7_7上記以外指摘B)</f>
        <v/>
      </c>
      <c r="I154" s="1189"/>
      <c r="J154" s="1189"/>
      <c r="K154" s="1189"/>
      <c r="L154" s="1189"/>
      <c r="M154" s="1189"/>
      <c r="N154" s="1189"/>
      <c r="O154" s="1189"/>
      <c r="P154" s="1189"/>
      <c r="Q154" s="1189"/>
      <c r="R154" s="1189"/>
      <c r="S154" s="1189"/>
      <c r="T154" s="1189"/>
      <c r="U154" s="1189"/>
      <c r="V154" s="1189"/>
      <c r="W154" s="1189"/>
      <c r="X154" s="1189"/>
      <c r="Y154" s="1189"/>
      <c r="Z154" s="1189"/>
      <c r="AA154" s="1189"/>
      <c r="AB154" s="1189"/>
      <c r="AC154" s="1189"/>
      <c r="AD154" s="1189"/>
      <c r="AE154" s="1189"/>
      <c r="AH154" s="162" t="s">
        <v>1159</v>
      </c>
      <c r="AI154" s="162"/>
      <c r="AJ154" s="162"/>
      <c r="AK154" s="162"/>
      <c r="AL154" s="162"/>
      <c r="AM154" s="162"/>
      <c r="AN154" s="162"/>
      <c r="AO154" s="162"/>
      <c r="AP154" s="162"/>
      <c r="AQ154" s="162"/>
      <c r="AR154" s="162"/>
      <c r="AS154" s="162"/>
      <c r="AT154" s="162"/>
      <c r="AU154" s="162"/>
      <c r="AV154" s="162"/>
      <c r="AW154" s="162"/>
      <c r="AX154" s="162"/>
      <c r="AY154" s="163"/>
      <c r="AZ154" s="163"/>
      <c r="BA154" s="163"/>
    </row>
    <row r="155" spans="1:62" ht="14" customHeight="1">
      <c r="H155" s="1189"/>
      <c r="I155" s="1189"/>
      <c r="J155" s="1189"/>
      <c r="K155" s="1189"/>
      <c r="L155" s="1189"/>
      <c r="M155" s="1189"/>
      <c r="N155" s="1189"/>
      <c r="O155" s="1189"/>
      <c r="P155" s="1189"/>
      <c r="Q155" s="1189"/>
      <c r="R155" s="1189"/>
      <c r="S155" s="1189"/>
      <c r="T155" s="1189"/>
      <c r="U155" s="1189"/>
      <c r="V155" s="1189"/>
      <c r="W155" s="1189"/>
      <c r="X155" s="1189"/>
      <c r="Y155" s="1189"/>
      <c r="Z155" s="1189"/>
      <c r="AA155" s="1189"/>
      <c r="AB155" s="1189"/>
      <c r="AC155" s="1189"/>
      <c r="AD155" s="1189"/>
      <c r="AE155" s="1189"/>
      <c r="AH155" s="188"/>
      <c r="AI155" s="188"/>
      <c r="AJ155" s="188"/>
      <c r="AK155" s="188"/>
      <c r="AL155" s="188"/>
      <c r="AM155" s="188"/>
      <c r="AN155" s="188"/>
      <c r="AO155" s="188"/>
      <c r="AP155" s="188"/>
      <c r="AQ155" s="188"/>
      <c r="AR155" s="188"/>
      <c r="AS155" s="188"/>
      <c r="AT155" s="188"/>
      <c r="AU155" s="188"/>
      <c r="AV155" s="188"/>
      <c r="AW155" s="188"/>
      <c r="AX155" s="188"/>
      <c r="AY155" s="154"/>
      <c r="AZ155" s="154"/>
      <c r="BA155" s="154"/>
      <c r="BB155" s="154"/>
    </row>
    <row r="156" spans="1:62" ht="14" customHeight="1">
      <c r="A156" s="424" t="s">
        <v>791</v>
      </c>
      <c r="B156" s="614" t="s">
        <v>820</v>
      </c>
      <c r="C156" s="189" t="s">
        <v>865</v>
      </c>
      <c r="D156" s="189"/>
      <c r="E156" s="189"/>
      <c r="F156" s="189"/>
      <c r="G156" s="189"/>
      <c r="H156" s="382"/>
      <c r="I156" s="615" t="s">
        <v>686</v>
      </c>
      <c r="J156" s="615"/>
      <c r="K156" s="615"/>
      <c r="L156" s="1190"/>
      <c r="M156" s="1190"/>
      <c r="N156" s="615" t="s">
        <v>33</v>
      </c>
      <c r="O156" s="1190"/>
      <c r="P156" s="1190"/>
      <c r="Q156" s="615" t="s">
        <v>1689</v>
      </c>
      <c r="R156" s="615"/>
      <c r="S156" s="615"/>
      <c r="T156" s="615"/>
      <c r="U156" s="1190"/>
      <c r="V156" s="1190"/>
      <c r="W156" s="1190"/>
      <c r="X156" s="1190"/>
      <c r="Y156" s="1190"/>
      <c r="Z156" s="615" t="s">
        <v>31</v>
      </c>
      <c r="AA156" s="615"/>
      <c r="AB156" s="382"/>
      <c r="AC156" s="615" t="s">
        <v>392</v>
      </c>
      <c r="AD156" s="615"/>
      <c r="AE156" s="615"/>
      <c r="AF156" s="425"/>
      <c r="AG156" s="426"/>
      <c r="AH156" s="617" t="s">
        <v>1269</v>
      </c>
      <c r="AI156" s="539"/>
      <c r="AJ156" s="539"/>
      <c r="AK156" s="539"/>
      <c r="AL156" s="539"/>
      <c r="AM156" s="539"/>
      <c r="AN156" s="539"/>
      <c r="AO156" s="539"/>
      <c r="AP156" s="539"/>
      <c r="AQ156" s="539"/>
      <c r="AR156" s="539"/>
      <c r="AS156" s="539"/>
      <c r="AT156" s="539"/>
      <c r="AU156" s="539"/>
      <c r="AV156" s="539"/>
      <c r="AW156" s="539"/>
      <c r="AX156" s="539"/>
      <c r="AY156" s="425"/>
      <c r="AZ156" s="425"/>
      <c r="BA156" s="425"/>
      <c r="BB156" s="425"/>
      <c r="BC156" s="154"/>
    </row>
    <row r="157" spans="1:62" ht="14" customHeight="1">
      <c r="A157" s="155" t="s">
        <v>573</v>
      </c>
      <c r="B157" s="145"/>
      <c r="H157" s="616"/>
      <c r="I157" s="384"/>
      <c r="J157" s="384"/>
      <c r="K157" s="384"/>
      <c r="L157" s="384"/>
      <c r="M157" s="384"/>
      <c r="N157" s="384"/>
      <c r="O157" s="384"/>
      <c r="P157" s="384"/>
      <c r="Q157" s="384"/>
      <c r="R157" s="384"/>
      <c r="S157" s="384"/>
      <c r="T157" s="384"/>
      <c r="U157" s="384"/>
      <c r="V157" s="384"/>
      <c r="W157" s="384"/>
      <c r="X157" s="384"/>
      <c r="Y157" s="384"/>
      <c r="Z157" s="384"/>
      <c r="AA157" s="384"/>
      <c r="AB157" s="384"/>
      <c r="AC157" s="384"/>
      <c r="AD157" s="384"/>
      <c r="AE157" s="384"/>
      <c r="BJ157" s="197"/>
    </row>
    <row r="158" spans="1:62" ht="14" customHeight="1">
      <c r="A158" s="156" t="s">
        <v>791</v>
      </c>
      <c r="B158" s="374" t="s">
        <v>807</v>
      </c>
      <c r="C158" s="145" t="s">
        <v>852</v>
      </c>
      <c r="H158" s="194" t="str">
        <f>B32C避難有</f>
        <v>☐</v>
      </c>
      <c r="I158" s="380" t="s">
        <v>389</v>
      </c>
      <c r="J158" s="380"/>
      <c r="K158" s="380"/>
      <c r="L158" s="380"/>
      <c r="M158" s="380"/>
      <c r="N158" s="376" t="s">
        <v>30</v>
      </c>
      <c r="O158" s="181"/>
      <c r="P158" s="380" t="s">
        <v>393</v>
      </c>
      <c r="Q158" s="380"/>
      <c r="R158" s="380"/>
      <c r="S158" s="196"/>
      <c r="T158" s="196"/>
      <c r="U158" s="380"/>
      <c r="V158" s="194" t="str">
        <f>IF(H158="☐","☑","☐")</f>
        <v>☑</v>
      </c>
      <c r="W158" s="380" t="s">
        <v>390</v>
      </c>
      <c r="X158" s="380"/>
      <c r="Y158" s="380"/>
      <c r="Z158" s="380"/>
      <c r="AA158" s="380"/>
      <c r="AB158" s="380"/>
      <c r="AC158" s="380"/>
      <c r="AD158" s="380"/>
    </row>
    <row r="159" spans="1:62" ht="14" customHeight="1">
      <c r="A159" s="156" t="s">
        <v>791</v>
      </c>
      <c r="B159" s="374" t="s">
        <v>818</v>
      </c>
      <c r="C159" s="145" t="s">
        <v>834</v>
      </c>
      <c r="H159" s="1189" t="str">
        <f>TRIM(D5避難指摘&amp;"　"&amp;D5避難指摘B&amp;"　"&amp;D7_8上記以外指摘B&amp;"　"&amp;D7_9上記以外指摘B&amp;"　"&amp;D7_10上記以外指摘B&amp;"　"&amp;D7_11上記以外指摘B&amp;"　"&amp;D7_12上記以外指摘B&amp;"　"&amp;D7_13上記以外指摘B)</f>
        <v/>
      </c>
      <c r="I159" s="1189"/>
      <c r="J159" s="1189"/>
      <c r="K159" s="1189"/>
      <c r="L159" s="1189"/>
      <c r="M159" s="1189"/>
      <c r="N159" s="1189"/>
      <c r="O159" s="1189"/>
      <c r="P159" s="1189"/>
      <c r="Q159" s="1189"/>
      <c r="R159" s="1189"/>
      <c r="S159" s="1189"/>
      <c r="T159" s="1189"/>
      <c r="U159" s="1189"/>
      <c r="V159" s="1189"/>
      <c r="W159" s="1189"/>
      <c r="X159" s="1189"/>
      <c r="Y159" s="1189"/>
      <c r="Z159" s="1189"/>
      <c r="AA159" s="1189"/>
      <c r="AB159" s="1189"/>
      <c r="AC159" s="1189"/>
      <c r="AD159" s="1189"/>
      <c r="AE159" s="1189"/>
      <c r="AH159" s="162" t="s">
        <v>1160</v>
      </c>
      <c r="AI159" s="162"/>
      <c r="AJ159" s="162"/>
      <c r="AK159" s="162"/>
      <c r="AL159" s="162"/>
      <c r="AM159" s="162"/>
      <c r="AN159" s="162"/>
      <c r="AO159" s="162"/>
      <c r="AP159" s="162"/>
      <c r="AQ159" s="162"/>
      <c r="AR159" s="162"/>
      <c r="AS159" s="162"/>
      <c r="AT159" s="162"/>
      <c r="AU159" s="162"/>
      <c r="AV159" s="162"/>
      <c r="AW159" s="162"/>
      <c r="AX159" s="162"/>
      <c r="AY159" s="163"/>
      <c r="AZ159" s="163"/>
      <c r="BA159" s="163"/>
    </row>
    <row r="160" spans="1:62" ht="14" customHeight="1">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H160" s="188"/>
      <c r="AI160" s="188"/>
      <c r="AJ160" s="188"/>
      <c r="AK160" s="188"/>
      <c r="AL160" s="188"/>
      <c r="AM160" s="188"/>
      <c r="AN160" s="188"/>
      <c r="AO160" s="188"/>
      <c r="AP160" s="188"/>
      <c r="AQ160" s="188"/>
      <c r="AR160" s="188"/>
      <c r="AS160" s="188"/>
      <c r="AT160" s="188"/>
      <c r="AU160" s="188"/>
      <c r="AV160" s="188"/>
      <c r="AW160" s="188"/>
      <c r="AX160" s="188"/>
      <c r="AY160" s="154"/>
      <c r="AZ160" s="154"/>
      <c r="BA160" s="154"/>
      <c r="BB160" s="154"/>
    </row>
    <row r="161" spans="1:62" ht="14" customHeight="1">
      <c r="A161" s="424" t="s">
        <v>791</v>
      </c>
      <c r="B161" s="614" t="s">
        <v>820</v>
      </c>
      <c r="C161" s="189" t="s">
        <v>865</v>
      </c>
      <c r="D161" s="189"/>
      <c r="E161" s="189"/>
      <c r="F161" s="189"/>
      <c r="G161" s="189"/>
      <c r="H161" s="382"/>
      <c r="I161" s="615" t="s">
        <v>686</v>
      </c>
      <c r="J161" s="615"/>
      <c r="K161" s="615"/>
      <c r="L161" s="1190"/>
      <c r="M161" s="1190"/>
      <c r="N161" s="615" t="s">
        <v>33</v>
      </c>
      <c r="O161" s="1190"/>
      <c r="P161" s="1190"/>
      <c r="Q161" s="615" t="s">
        <v>1689</v>
      </c>
      <c r="R161" s="615"/>
      <c r="S161" s="615"/>
      <c r="T161" s="615"/>
      <c r="U161" s="1190"/>
      <c r="V161" s="1190"/>
      <c r="W161" s="1190"/>
      <c r="X161" s="1190"/>
      <c r="Y161" s="1190"/>
      <c r="Z161" s="615" t="s">
        <v>31</v>
      </c>
      <c r="AA161" s="615"/>
      <c r="AB161" s="382"/>
      <c r="AC161" s="615" t="s">
        <v>392</v>
      </c>
      <c r="AD161" s="615"/>
      <c r="AE161" s="615"/>
      <c r="AF161" s="425"/>
      <c r="AG161" s="426"/>
      <c r="AH161" s="617" t="s">
        <v>1269</v>
      </c>
      <c r="AI161" s="539"/>
      <c r="AJ161" s="539"/>
      <c r="AK161" s="539"/>
      <c r="AL161" s="539"/>
      <c r="AM161" s="539"/>
      <c r="AN161" s="539"/>
      <c r="AO161" s="539"/>
      <c r="AP161" s="539"/>
      <c r="AQ161" s="539"/>
      <c r="AR161" s="539"/>
      <c r="AS161" s="539"/>
      <c r="AT161" s="539"/>
      <c r="AU161" s="539"/>
      <c r="AV161" s="539"/>
      <c r="AW161" s="539"/>
      <c r="AX161" s="539"/>
      <c r="AY161" s="425"/>
      <c r="AZ161" s="425"/>
      <c r="BA161" s="425"/>
      <c r="BB161" s="425"/>
      <c r="BC161" s="154"/>
    </row>
    <row r="162" spans="1:62" ht="14" customHeight="1">
      <c r="A162" s="155" t="s">
        <v>574</v>
      </c>
      <c r="B162" s="145"/>
      <c r="H162" s="616"/>
      <c r="I162" s="384"/>
      <c r="J162" s="384"/>
      <c r="K162" s="384"/>
      <c r="L162" s="384"/>
      <c r="M162" s="384"/>
      <c r="N162" s="384"/>
      <c r="O162" s="384"/>
      <c r="P162" s="384"/>
      <c r="Q162" s="384"/>
      <c r="R162" s="384"/>
      <c r="S162" s="384"/>
      <c r="T162" s="384"/>
      <c r="U162" s="384"/>
      <c r="V162" s="384"/>
      <c r="W162" s="384"/>
      <c r="X162" s="384"/>
      <c r="Y162" s="384"/>
      <c r="Z162" s="384"/>
      <c r="AA162" s="384"/>
      <c r="AB162" s="384"/>
      <c r="AC162" s="384"/>
      <c r="AD162" s="384"/>
      <c r="AE162" s="384"/>
      <c r="BJ162" s="197"/>
    </row>
    <row r="163" spans="1:62" ht="14" customHeight="1">
      <c r="A163" s="156" t="s">
        <v>791</v>
      </c>
      <c r="B163" s="374" t="s">
        <v>807</v>
      </c>
      <c r="C163" s="145" t="s">
        <v>852</v>
      </c>
      <c r="H163" s="194" t="str">
        <f>B32C他有</f>
        <v>☐</v>
      </c>
      <c r="I163" s="380" t="s">
        <v>389</v>
      </c>
      <c r="J163" s="380"/>
      <c r="K163" s="380"/>
      <c r="L163" s="380"/>
      <c r="M163" s="380"/>
      <c r="N163" s="376" t="s">
        <v>30</v>
      </c>
      <c r="O163" s="181"/>
      <c r="P163" s="380" t="s">
        <v>393</v>
      </c>
      <c r="Q163" s="380"/>
      <c r="R163" s="380"/>
      <c r="S163" s="196"/>
      <c r="T163" s="196"/>
      <c r="U163" s="380"/>
      <c r="V163" s="194" t="str">
        <f>IF(H163="☐","☑","☐")</f>
        <v>☑</v>
      </c>
      <c r="W163" s="380" t="s">
        <v>390</v>
      </c>
      <c r="X163" s="380"/>
      <c r="Y163" s="380"/>
      <c r="Z163" s="380"/>
      <c r="AA163" s="380"/>
      <c r="AB163" s="380"/>
      <c r="AC163" s="380"/>
      <c r="AD163" s="380"/>
      <c r="AH163" s="162" t="s">
        <v>1161</v>
      </c>
      <c r="AI163" s="162"/>
      <c r="AJ163" s="162"/>
      <c r="AK163" s="162"/>
      <c r="AL163" s="162"/>
      <c r="AM163" s="162"/>
      <c r="AN163" s="162"/>
      <c r="AO163" s="162"/>
      <c r="AP163" s="162"/>
      <c r="AQ163" s="162"/>
      <c r="AR163" s="162"/>
      <c r="AS163" s="162"/>
      <c r="AT163" s="162"/>
      <c r="AU163" s="162"/>
      <c r="AV163" s="162"/>
      <c r="AW163" s="162"/>
      <c r="AX163" s="162"/>
      <c r="AY163" s="163"/>
      <c r="AZ163" s="163"/>
      <c r="BA163" s="163"/>
    </row>
    <row r="164" spans="1:62" ht="14" customHeight="1">
      <c r="A164" s="156" t="s">
        <v>791</v>
      </c>
      <c r="B164" s="374" t="s">
        <v>818</v>
      </c>
      <c r="C164" s="145" t="s">
        <v>834</v>
      </c>
      <c r="H164" s="1189" t="str">
        <f>TRIM(D6その他指摘&amp;"　"&amp;D6その他指摘B)</f>
        <v/>
      </c>
      <c r="I164" s="1189"/>
      <c r="J164" s="1189"/>
      <c r="K164" s="1189"/>
      <c r="L164" s="1189"/>
      <c r="M164" s="1189"/>
      <c r="N164" s="1189"/>
      <c r="O164" s="1189"/>
      <c r="P164" s="1189"/>
      <c r="Q164" s="1189"/>
      <c r="R164" s="1189"/>
      <c r="S164" s="1189"/>
      <c r="T164" s="1189"/>
      <c r="U164" s="1189"/>
      <c r="V164" s="1189"/>
      <c r="W164" s="1189"/>
      <c r="X164" s="1189"/>
      <c r="Y164" s="1189"/>
      <c r="Z164" s="1189"/>
      <c r="AA164" s="1189"/>
      <c r="AB164" s="1189"/>
      <c r="AC164" s="1189"/>
      <c r="AD164" s="1189"/>
      <c r="AE164" s="1189"/>
      <c r="AH164" s="193" t="s">
        <v>415</v>
      </c>
      <c r="AI164" s="193" t="s">
        <v>674</v>
      </c>
      <c r="AJ164" s="154"/>
      <c r="AK164" s="188"/>
      <c r="AL164" s="188"/>
      <c r="AM164" s="188"/>
      <c r="AN164" s="188"/>
      <c r="AO164" s="188"/>
      <c r="AP164" s="188"/>
      <c r="AQ164" s="188"/>
      <c r="AR164" s="188"/>
      <c r="AS164" s="188"/>
      <c r="AT164" s="188"/>
      <c r="AU164" s="188"/>
      <c r="AV164" s="188"/>
      <c r="AW164" s="188"/>
      <c r="AX164" s="188"/>
      <c r="AY164" s="154"/>
      <c r="AZ164" s="154"/>
      <c r="BA164" s="154"/>
      <c r="BB164" s="154"/>
    </row>
    <row r="165" spans="1:62" ht="14" customHeight="1">
      <c r="H165" s="1189"/>
      <c r="I165" s="1189"/>
      <c r="J165" s="1189"/>
      <c r="K165" s="1189"/>
      <c r="L165" s="1189"/>
      <c r="M165" s="1189"/>
      <c r="N165" s="1189"/>
      <c r="O165" s="1189"/>
      <c r="P165" s="1189"/>
      <c r="Q165" s="1189"/>
      <c r="R165" s="1189"/>
      <c r="S165" s="1189"/>
      <c r="T165" s="1189"/>
      <c r="U165" s="1189"/>
      <c r="V165" s="1189"/>
      <c r="W165" s="1189"/>
      <c r="X165" s="1189"/>
      <c r="Y165" s="1189"/>
      <c r="Z165" s="1189"/>
      <c r="AA165" s="1189"/>
      <c r="AB165" s="1189"/>
      <c r="AC165" s="1189"/>
      <c r="AD165" s="1189"/>
      <c r="AE165" s="1189"/>
      <c r="AH165" s="193"/>
      <c r="AI165" s="193" t="s">
        <v>772</v>
      </c>
      <c r="AJ165" s="188"/>
      <c r="AK165" s="188"/>
      <c r="AL165" s="188"/>
      <c r="AM165" s="188"/>
      <c r="AN165" s="188"/>
      <c r="AO165" s="188"/>
      <c r="AP165" s="188"/>
      <c r="AQ165" s="188"/>
      <c r="AR165" s="188"/>
      <c r="AS165" s="188"/>
      <c r="AT165" s="188"/>
      <c r="AU165" s="188"/>
      <c r="AV165" s="188"/>
      <c r="AW165" s="188"/>
      <c r="AX165" s="188"/>
      <c r="AY165" s="154"/>
      <c r="AZ165" s="154"/>
      <c r="BA165" s="154"/>
      <c r="BB165" s="154"/>
    </row>
    <row r="166" spans="1:62" ht="14" customHeight="1">
      <c r="A166" s="424" t="s">
        <v>791</v>
      </c>
      <c r="B166" s="614" t="s">
        <v>820</v>
      </c>
      <c r="C166" s="189" t="s">
        <v>865</v>
      </c>
      <c r="D166" s="189"/>
      <c r="E166" s="189"/>
      <c r="F166" s="189"/>
      <c r="G166" s="189"/>
      <c r="H166" s="382"/>
      <c r="I166" s="615" t="s">
        <v>686</v>
      </c>
      <c r="J166" s="615"/>
      <c r="K166" s="615"/>
      <c r="L166" s="1190"/>
      <c r="M166" s="1190"/>
      <c r="N166" s="615" t="s">
        <v>33</v>
      </c>
      <c r="O166" s="1190"/>
      <c r="P166" s="1190"/>
      <c r="Q166" s="615" t="s">
        <v>1689</v>
      </c>
      <c r="R166" s="615"/>
      <c r="S166" s="615"/>
      <c r="T166" s="615"/>
      <c r="U166" s="1190"/>
      <c r="V166" s="1190"/>
      <c r="W166" s="1190"/>
      <c r="X166" s="1190"/>
      <c r="Y166" s="1190"/>
      <c r="Z166" s="615" t="s">
        <v>31</v>
      </c>
      <c r="AA166" s="615"/>
      <c r="AB166" s="382"/>
      <c r="AC166" s="615" t="s">
        <v>392</v>
      </c>
      <c r="AD166" s="615"/>
      <c r="AE166" s="615"/>
      <c r="AF166" s="425"/>
      <c r="AG166" s="426"/>
      <c r="AH166" s="617" t="s">
        <v>1269</v>
      </c>
      <c r="AI166" s="539"/>
      <c r="AJ166" s="539"/>
      <c r="AK166" s="539"/>
      <c r="AL166" s="539"/>
      <c r="AM166" s="539"/>
      <c r="AN166" s="539"/>
      <c r="AO166" s="539"/>
      <c r="AP166" s="539"/>
      <c r="AQ166" s="539"/>
      <c r="AR166" s="539"/>
      <c r="AS166" s="539"/>
      <c r="AT166" s="539"/>
      <c r="AU166" s="539"/>
      <c r="AV166" s="539"/>
      <c r="AW166" s="539"/>
      <c r="AX166" s="539"/>
      <c r="AY166" s="425"/>
      <c r="AZ166" s="425"/>
      <c r="BA166" s="425"/>
      <c r="BB166" s="425"/>
    </row>
    <row r="167" spans="1:62" ht="14" customHeight="1">
      <c r="A167" s="208" t="s">
        <v>881</v>
      </c>
      <c r="B167" s="180" t="s">
        <v>882</v>
      </c>
      <c r="S167" s="1205" t="s">
        <v>423</v>
      </c>
      <c r="T167" s="1205"/>
      <c r="U167" s="1205"/>
      <c r="V167" s="1205"/>
      <c r="W167" s="1205"/>
      <c r="X167" s="1205"/>
      <c r="Y167" s="1205"/>
      <c r="Z167" s="1205"/>
      <c r="AA167" s="1205"/>
      <c r="AB167" s="1205"/>
      <c r="AC167" s="1205"/>
      <c r="AD167" s="1205"/>
      <c r="BJ167" s="197"/>
    </row>
    <row r="168" spans="1:62" ht="14" customHeight="1">
      <c r="A168" s="156" t="s">
        <v>791</v>
      </c>
      <c r="B168" s="374" t="s">
        <v>807</v>
      </c>
      <c r="C168" s="145" t="s">
        <v>853</v>
      </c>
      <c r="I168" s="380"/>
      <c r="J168" s="181"/>
      <c r="K168" s="380" t="s">
        <v>420</v>
      </c>
      <c r="L168" s="380" t="s">
        <v>463</v>
      </c>
      <c r="M168" s="380"/>
      <c r="N168" s="380"/>
      <c r="O168" s="380"/>
      <c r="P168" s="380"/>
      <c r="Q168" s="380"/>
      <c r="R168" s="196" t="s">
        <v>30</v>
      </c>
      <c r="S168" s="1186"/>
      <c r="T168" s="1186"/>
      <c r="U168" s="1186"/>
      <c r="V168" s="1186"/>
      <c r="W168" s="1186"/>
      <c r="X168" s="1186"/>
      <c r="Y168" s="1186"/>
      <c r="Z168" s="1186"/>
      <c r="AA168" s="1186"/>
      <c r="AB168" s="1186"/>
      <c r="AC168" s="1186"/>
      <c r="AD168" s="1186"/>
      <c r="AE168" s="380" t="s">
        <v>31</v>
      </c>
      <c r="AG168" s="149" t="s">
        <v>418</v>
      </c>
      <c r="AH168" s="162" t="s">
        <v>1507</v>
      </c>
      <c r="AI168" s="162"/>
      <c r="AJ168" s="162"/>
      <c r="AK168" s="162"/>
      <c r="AL168" s="162"/>
      <c r="AM168" s="162"/>
      <c r="AN168" s="162"/>
      <c r="AO168" s="162"/>
      <c r="AP168" s="162"/>
      <c r="AQ168" s="162"/>
      <c r="AR168" s="162"/>
      <c r="AS168" s="162"/>
      <c r="AT168" s="162"/>
      <c r="AU168" s="162"/>
      <c r="AV168" s="162"/>
      <c r="AW168" s="162"/>
      <c r="AX168" s="162"/>
      <c r="AY168" s="163"/>
      <c r="AZ168" s="163"/>
      <c r="BA168" s="163"/>
    </row>
    <row r="169" spans="1:62" ht="14" customHeight="1">
      <c r="I169" s="380"/>
      <c r="J169" s="181"/>
      <c r="K169" s="380" t="s">
        <v>420</v>
      </c>
      <c r="L169" s="380" t="s">
        <v>1481</v>
      </c>
      <c r="M169" s="380"/>
      <c r="N169" s="380"/>
      <c r="O169" s="380"/>
      <c r="P169" s="380"/>
      <c r="Q169" s="380"/>
      <c r="R169" s="196" t="s">
        <v>30</v>
      </c>
      <c r="S169" s="1186"/>
      <c r="T169" s="1186"/>
      <c r="U169" s="1186"/>
      <c r="V169" s="1186"/>
      <c r="W169" s="1186"/>
      <c r="X169" s="1186"/>
      <c r="Y169" s="1186"/>
      <c r="Z169" s="1186"/>
      <c r="AA169" s="1186"/>
      <c r="AB169" s="1186"/>
      <c r="AC169" s="1186"/>
      <c r="AD169" s="1186"/>
      <c r="AE169" s="380" t="s">
        <v>31</v>
      </c>
      <c r="AH169" s="162" t="s">
        <v>1508</v>
      </c>
      <c r="AI169" s="162"/>
      <c r="AJ169" s="162"/>
      <c r="AK169" s="162"/>
      <c r="AL169" s="162"/>
      <c r="AM169" s="162"/>
      <c r="AN169" s="162"/>
      <c r="AO169" s="162"/>
      <c r="AP169" s="162"/>
      <c r="AQ169" s="162"/>
      <c r="AR169" s="162"/>
      <c r="AS169" s="162"/>
      <c r="AT169" s="162"/>
      <c r="AU169" s="162"/>
      <c r="AV169" s="162"/>
      <c r="AW169" s="162"/>
      <c r="AX169" s="162"/>
      <c r="AY169" s="163"/>
      <c r="AZ169" s="163"/>
      <c r="BA169" s="163"/>
    </row>
    <row r="170" spans="1:62" ht="14" customHeight="1">
      <c r="I170" s="380"/>
      <c r="J170" s="181"/>
      <c r="K170" s="380" t="s">
        <v>421</v>
      </c>
      <c r="L170" s="380"/>
      <c r="M170" s="384"/>
      <c r="N170" s="384"/>
      <c r="O170" s="174"/>
      <c r="P170" s="384"/>
      <c r="Q170" s="384"/>
      <c r="R170" s="461"/>
      <c r="S170" s="1284"/>
      <c r="T170" s="1284"/>
      <c r="U170" s="1284"/>
      <c r="V170" s="1284"/>
      <c r="W170" s="1284"/>
      <c r="X170" s="1284"/>
      <c r="Y170" s="1284"/>
      <c r="Z170" s="1284"/>
      <c r="AA170" s="1284"/>
      <c r="AB170" s="1284"/>
      <c r="AC170" s="1284"/>
      <c r="AD170" s="1284"/>
      <c r="AE170" s="174"/>
    </row>
    <row r="171" spans="1:62" ht="14" customHeight="1">
      <c r="A171" s="159" t="s">
        <v>791</v>
      </c>
      <c r="B171" s="375" t="s">
        <v>818</v>
      </c>
      <c r="C171" s="142" t="s">
        <v>854</v>
      </c>
      <c r="D171" s="142"/>
      <c r="E171" s="142"/>
      <c r="F171" s="142"/>
      <c r="G171" s="142"/>
      <c r="H171" s="142"/>
      <c r="I171" s="377"/>
      <c r="J171" s="228"/>
      <c r="K171" s="377" t="s">
        <v>420</v>
      </c>
      <c r="L171" s="377" t="s">
        <v>32</v>
      </c>
      <c r="M171" s="377"/>
      <c r="N171" s="1188"/>
      <c r="O171" s="1188"/>
      <c r="P171" s="377" t="s">
        <v>33</v>
      </c>
      <c r="Q171" s="1188"/>
      <c r="R171" s="1188"/>
      <c r="S171" s="377" t="s">
        <v>1689</v>
      </c>
      <c r="T171" s="377"/>
      <c r="U171" s="377"/>
      <c r="V171" s="377"/>
      <c r="W171" s="1188"/>
      <c r="X171" s="1188"/>
      <c r="Y171" s="1188"/>
      <c r="Z171" s="1188"/>
      <c r="AA171" s="1188"/>
      <c r="AB171" s="377" t="s">
        <v>31</v>
      </c>
      <c r="AC171" s="228"/>
      <c r="AD171" s="377" t="s">
        <v>567</v>
      </c>
      <c r="AE171" s="377"/>
      <c r="AF171" s="207"/>
      <c r="AG171" s="178"/>
      <c r="AH171" s="166"/>
      <c r="AI171" s="166"/>
      <c r="AJ171" s="166"/>
      <c r="AK171" s="166"/>
      <c r="AL171" s="166"/>
      <c r="AM171" s="166"/>
      <c r="AN171" s="166"/>
      <c r="AO171" s="166"/>
      <c r="AP171" s="166"/>
      <c r="AQ171" s="166"/>
      <c r="AR171" s="166"/>
      <c r="AS171" s="166"/>
      <c r="AT171" s="166"/>
      <c r="AU171" s="166"/>
      <c r="AV171" s="166"/>
      <c r="AW171" s="166"/>
      <c r="AX171" s="166"/>
      <c r="AY171" s="167"/>
      <c r="AZ171" s="167"/>
      <c r="BA171" s="167"/>
      <c r="BB171" s="167"/>
    </row>
    <row r="172" spans="1:62" ht="14" customHeight="1">
      <c r="A172" s="208" t="s">
        <v>883</v>
      </c>
      <c r="B172" s="180" t="s">
        <v>884</v>
      </c>
      <c r="AH172" s="162" t="s">
        <v>786</v>
      </c>
      <c r="AI172" s="162"/>
      <c r="AJ172" s="162"/>
      <c r="AK172" s="162"/>
      <c r="AL172" s="162"/>
      <c r="AM172" s="162"/>
      <c r="AN172" s="162"/>
      <c r="AO172" s="162"/>
      <c r="AP172" s="162"/>
      <c r="AQ172" s="162"/>
      <c r="AR172" s="162"/>
      <c r="AS172" s="162"/>
      <c r="AT172" s="162"/>
      <c r="AU172" s="162"/>
      <c r="AV172" s="162"/>
      <c r="AW172" s="162"/>
      <c r="AX172" s="162"/>
      <c r="AY172" s="163"/>
      <c r="AZ172" s="163"/>
      <c r="BA172" s="163"/>
      <c r="BB172" s="163"/>
    </row>
    <row r="173" spans="1:62" ht="14" customHeight="1">
      <c r="A173" s="156" t="s">
        <v>791</v>
      </c>
      <c r="B173" s="374" t="s">
        <v>807</v>
      </c>
      <c r="C173" s="145" t="s">
        <v>855</v>
      </c>
      <c r="K173" s="181"/>
      <c r="L173" s="145" t="s">
        <v>420</v>
      </c>
      <c r="N173" s="181"/>
      <c r="O173" s="145" t="s">
        <v>421</v>
      </c>
      <c r="P173" s="145" t="s">
        <v>32</v>
      </c>
      <c r="R173" s="1187"/>
      <c r="S173" s="1187"/>
      <c r="T173" s="145" t="s">
        <v>33</v>
      </c>
      <c r="U173" s="1187"/>
      <c r="V173" s="1187"/>
      <c r="W173" s="145" t="s">
        <v>364</v>
      </c>
      <c r="AB173" s="181"/>
      <c r="AC173" s="145" t="s">
        <v>422</v>
      </c>
      <c r="AG173" s="149" t="s">
        <v>419</v>
      </c>
      <c r="AH173" s="162" t="s">
        <v>785</v>
      </c>
      <c r="AI173" s="162"/>
      <c r="AJ173" s="162"/>
      <c r="AK173" s="162"/>
      <c r="AL173" s="162"/>
      <c r="AM173" s="162"/>
      <c r="AN173" s="162"/>
      <c r="AO173" s="162"/>
      <c r="AP173" s="162"/>
      <c r="AQ173" s="162"/>
      <c r="AR173" s="162"/>
      <c r="AS173" s="162"/>
      <c r="AT173" s="162"/>
      <c r="AU173" s="162"/>
      <c r="AV173" s="162"/>
      <c r="AW173" s="162"/>
      <c r="AX173" s="162"/>
      <c r="AY173" s="163"/>
      <c r="AZ173" s="163"/>
      <c r="BA173" s="163"/>
      <c r="BB173" s="163"/>
      <c r="BC173" s="154"/>
    </row>
    <row r="174" spans="1:62" ht="14" customHeight="1">
      <c r="A174" s="159" t="s">
        <v>791</v>
      </c>
      <c r="B174" s="375" t="s">
        <v>818</v>
      </c>
      <c r="C174" s="142" t="s">
        <v>856</v>
      </c>
      <c r="D174" s="142"/>
      <c r="E174" s="142"/>
      <c r="F174" s="142"/>
      <c r="G174" s="142"/>
      <c r="H174" s="142"/>
      <c r="I174" s="142"/>
      <c r="J174" s="142"/>
      <c r="K174" s="228"/>
      <c r="L174" s="142" t="s">
        <v>420</v>
      </c>
      <c r="M174" s="142"/>
      <c r="N174" s="228"/>
      <c r="O174" s="142" t="s">
        <v>421</v>
      </c>
      <c r="P174" s="142" t="s">
        <v>32</v>
      </c>
      <c r="Q174" s="142"/>
      <c r="R174" s="1188"/>
      <c r="S174" s="1188"/>
      <c r="T174" s="142" t="s">
        <v>33</v>
      </c>
      <c r="U174" s="1188"/>
      <c r="V174" s="1188"/>
      <c r="W174" s="142" t="s">
        <v>364</v>
      </c>
      <c r="X174" s="142"/>
      <c r="Y174" s="142"/>
      <c r="Z174" s="142"/>
      <c r="AA174" s="142"/>
      <c r="AB174" s="228"/>
      <c r="AC174" s="142" t="s">
        <v>422</v>
      </c>
      <c r="AD174" s="142"/>
      <c r="AE174" s="142"/>
      <c r="AF174" s="207"/>
      <c r="AG174" s="178" t="s">
        <v>418</v>
      </c>
      <c r="AH174" s="165" t="s">
        <v>778</v>
      </c>
      <c r="AI174" s="165"/>
      <c r="AJ174" s="165"/>
      <c r="AK174" s="165"/>
      <c r="AL174" s="165"/>
      <c r="AM174" s="165"/>
      <c r="AN174" s="165"/>
      <c r="AO174" s="165"/>
      <c r="AP174" s="165"/>
      <c r="AQ174" s="165"/>
      <c r="AR174" s="165"/>
      <c r="AS174" s="165"/>
      <c r="AT174" s="165"/>
      <c r="AU174" s="165"/>
      <c r="AV174" s="165"/>
      <c r="AW174" s="165"/>
      <c r="AX174" s="221"/>
      <c r="AY174" s="207"/>
      <c r="AZ174" s="207"/>
      <c r="BA174" s="207"/>
      <c r="BB174" s="207"/>
      <c r="BC174" s="154"/>
      <c r="BD174" s="154"/>
    </row>
    <row r="175" spans="1:62" ht="14" customHeight="1">
      <c r="A175" s="208" t="s">
        <v>885</v>
      </c>
      <c r="B175" s="180" t="s">
        <v>886</v>
      </c>
      <c r="AG175" s="192" t="s">
        <v>433</v>
      </c>
      <c r="AH175" s="182" t="s">
        <v>448</v>
      </c>
      <c r="BC175" s="154"/>
      <c r="BD175" s="154"/>
      <c r="BF175" s="154"/>
      <c r="BG175" s="154"/>
    </row>
    <row r="176" spans="1:62" ht="14" customHeight="1">
      <c r="A176" s="156" t="s">
        <v>791</v>
      </c>
      <c r="B176" s="374" t="s">
        <v>807</v>
      </c>
      <c r="C176" s="145" t="s">
        <v>857</v>
      </c>
      <c r="J176" s="181"/>
      <c r="K176" s="145" t="s">
        <v>420</v>
      </c>
      <c r="M176" s="181"/>
      <c r="N176" s="145" t="s">
        <v>421</v>
      </c>
      <c r="AG176" s="192"/>
      <c r="AH176" s="182" t="s">
        <v>449</v>
      </c>
      <c r="BC176" s="154"/>
      <c r="BD176" s="154"/>
      <c r="BF176" s="154"/>
      <c r="BG176" s="154"/>
    </row>
    <row r="177" spans="1:62" ht="14" customHeight="1">
      <c r="A177" s="156" t="s">
        <v>791</v>
      </c>
      <c r="B177" s="374" t="s">
        <v>818</v>
      </c>
      <c r="C177" s="145" t="s">
        <v>858</v>
      </c>
      <c r="J177" s="181"/>
      <c r="K177" s="145" t="s">
        <v>420</v>
      </c>
      <c r="M177" s="181"/>
      <c r="N177" s="145" t="s">
        <v>421</v>
      </c>
      <c r="AG177" s="192" t="s">
        <v>433</v>
      </c>
      <c r="AH177" s="182" t="s">
        <v>541</v>
      </c>
      <c r="BD177" s="154"/>
      <c r="BF177" s="154"/>
      <c r="BG177" s="154"/>
    </row>
    <row r="178" spans="1:62" ht="14" customHeight="1">
      <c r="A178" s="156" t="s">
        <v>791</v>
      </c>
      <c r="B178" s="374" t="s">
        <v>820</v>
      </c>
      <c r="C178" s="145" t="s">
        <v>859</v>
      </c>
      <c r="H178" s="181"/>
      <c r="I178" s="145" t="s">
        <v>424</v>
      </c>
      <c r="L178" s="181"/>
      <c r="M178" s="145" t="s">
        <v>425</v>
      </c>
      <c r="P178" s="145" t="s">
        <v>426</v>
      </c>
      <c r="R178" s="1187"/>
      <c r="S178" s="1187"/>
      <c r="T178" s="145" t="s">
        <v>427</v>
      </c>
      <c r="U178" s="1187"/>
      <c r="V178" s="1187"/>
      <c r="W178" s="380" t="s">
        <v>1690</v>
      </c>
      <c r="X178" s="380"/>
      <c r="Y178" s="380"/>
      <c r="Z178" s="380"/>
      <c r="AA178" s="1186"/>
      <c r="AB178" s="1186"/>
      <c r="AC178" s="1186"/>
      <c r="AD178" s="1186"/>
      <c r="AE178" s="380" t="s">
        <v>565</v>
      </c>
      <c r="AG178" s="192"/>
      <c r="AH178" s="182" t="s">
        <v>447</v>
      </c>
      <c r="BF178" s="154"/>
      <c r="BG178" s="154"/>
    </row>
    <row r="179" spans="1:62" ht="14" customHeight="1">
      <c r="A179" s="209"/>
      <c r="H179" s="228"/>
      <c r="I179" s="142" t="s">
        <v>566</v>
      </c>
      <c r="J179" s="142"/>
      <c r="K179" s="142"/>
      <c r="L179" s="377"/>
      <c r="M179" s="142"/>
      <c r="N179" s="1262"/>
      <c r="O179" s="1262"/>
      <c r="P179" s="1262"/>
      <c r="Q179" s="1262"/>
      <c r="R179" s="1262"/>
      <c r="S179" s="1262"/>
      <c r="T179" s="1262"/>
      <c r="U179" s="1262"/>
      <c r="V179" s="1262"/>
      <c r="W179" s="1262"/>
      <c r="X179" s="1262"/>
      <c r="Y179" s="1262"/>
      <c r="Z179" s="1262"/>
      <c r="AA179" s="1262"/>
      <c r="AB179" s="1262"/>
      <c r="AC179" s="1262"/>
      <c r="AD179" s="1262"/>
      <c r="AE179" s="142" t="s">
        <v>565</v>
      </c>
      <c r="AF179" s="207"/>
      <c r="AG179" s="233"/>
      <c r="AH179" s="183"/>
      <c r="AI179" s="166"/>
      <c r="AJ179" s="166"/>
      <c r="AK179" s="166"/>
      <c r="AL179" s="166"/>
      <c r="AM179" s="166"/>
      <c r="AN179" s="166"/>
      <c r="AO179" s="166"/>
      <c r="AP179" s="166"/>
      <c r="AQ179" s="166"/>
      <c r="AR179" s="166"/>
      <c r="AS179" s="166"/>
      <c r="AT179" s="166"/>
      <c r="AU179" s="166"/>
      <c r="AV179" s="166"/>
      <c r="AW179" s="166"/>
      <c r="AX179" s="166"/>
      <c r="AY179" s="167"/>
      <c r="AZ179" s="167"/>
      <c r="BA179" s="167"/>
      <c r="BB179" s="167"/>
    </row>
    <row r="180" spans="1:62" ht="14" customHeight="1">
      <c r="A180" s="234" t="s">
        <v>887</v>
      </c>
      <c r="B180" s="169" t="s">
        <v>18</v>
      </c>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235"/>
      <c r="AG180" s="192"/>
      <c r="AH180" s="182"/>
      <c r="AI180" s="182"/>
      <c r="AM180" s="172"/>
      <c r="AN180" s="172"/>
      <c r="AO180" s="172"/>
      <c r="AP180" s="172"/>
      <c r="AQ180" s="172"/>
      <c r="AR180" s="172"/>
      <c r="AS180" s="172"/>
      <c r="AT180" s="172"/>
      <c r="AU180" s="172"/>
      <c r="AV180" s="172"/>
      <c r="AW180" s="172"/>
      <c r="AX180" s="172"/>
      <c r="AY180" s="236"/>
      <c r="AZ180" s="236"/>
      <c r="BA180" s="236"/>
      <c r="BB180" s="236"/>
    </row>
    <row r="181" spans="1:62" ht="14" customHeight="1">
      <c r="B181" s="1261" t="str">
        <f>TRIM(D7上記以外指摘&amp;"　"&amp;D7上記以外指摘B)</f>
        <v/>
      </c>
      <c r="C181" s="1261"/>
      <c r="D181" s="1261"/>
      <c r="E181" s="1261"/>
      <c r="F181" s="1261"/>
      <c r="G181" s="1261"/>
      <c r="H181" s="1261"/>
      <c r="I181" s="1261"/>
      <c r="J181" s="1261"/>
      <c r="K181" s="1261"/>
      <c r="L181" s="1261"/>
      <c r="M181" s="1261"/>
      <c r="N181" s="1261"/>
      <c r="O181" s="1261"/>
      <c r="P181" s="1261"/>
      <c r="Q181" s="1261"/>
      <c r="R181" s="1261"/>
      <c r="S181" s="1261"/>
      <c r="T181" s="1261"/>
      <c r="U181" s="1261"/>
      <c r="V181" s="1261"/>
      <c r="W181" s="1261"/>
      <c r="X181" s="1261"/>
      <c r="Y181" s="1261"/>
      <c r="Z181" s="1261"/>
      <c r="AA181" s="1261"/>
      <c r="AB181" s="1261"/>
      <c r="AC181" s="1261"/>
      <c r="AD181" s="1261"/>
      <c r="AE181" s="1261"/>
      <c r="AG181" s="192" t="s">
        <v>415</v>
      </c>
      <c r="AH181" s="182" t="s">
        <v>458</v>
      </c>
      <c r="AI181" s="182"/>
    </row>
    <row r="182" spans="1:62" ht="14" customHeight="1">
      <c r="B182" s="1261"/>
      <c r="C182" s="1261"/>
      <c r="D182" s="1261"/>
      <c r="E182" s="1261"/>
      <c r="F182" s="1261"/>
      <c r="G182" s="1261"/>
      <c r="H182" s="1261"/>
      <c r="I182" s="1261"/>
      <c r="J182" s="1261"/>
      <c r="K182" s="1261"/>
      <c r="L182" s="1261"/>
      <c r="M182" s="1261"/>
      <c r="N182" s="1261"/>
      <c r="O182" s="1261"/>
      <c r="P182" s="1261"/>
      <c r="Q182" s="1261"/>
      <c r="R182" s="1261"/>
      <c r="S182" s="1261"/>
      <c r="T182" s="1261"/>
      <c r="U182" s="1261"/>
      <c r="V182" s="1261"/>
      <c r="W182" s="1261"/>
      <c r="X182" s="1261"/>
      <c r="Y182" s="1261"/>
      <c r="Z182" s="1261"/>
      <c r="AA182" s="1261"/>
      <c r="AB182" s="1261"/>
      <c r="AC182" s="1261"/>
      <c r="AD182" s="1261"/>
      <c r="AE182" s="1261"/>
      <c r="AG182" s="192"/>
      <c r="AH182" s="237" t="s">
        <v>457</v>
      </c>
      <c r="AI182" s="193" t="s">
        <v>1155</v>
      </c>
    </row>
    <row r="183" spans="1:62" ht="14" customHeight="1">
      <c r="B183" s="1261"/>
      <c r="C183" s="1261"/>
      <c r="D183" s="1261"/>
      <c r="E183" s="1261"/>
      <c r="F183" s="1261"/>
      <c r="G183" s="1261"/>
      <c r="H183" s="1261"/>
      <c r="I183" s="1261"/>
      <c r="J183" s="1261"/>
      <c r="K183" s="1261"/>
      <c r="L183" s="1261"/>
      <c r="M183" s="1261"/>
      <c r="N183" s="1261"/>
      <c r="O183" s="1261"/>
      <c r="P183" s="1261"/>
      <c r="Q183" s="1261"/>
      <c r="R183" s="1261"/>
      <c r="S183" s="1261"/>
      <c r="T183" s="1261"/>
      <c r="U183" s="1261"/>
      <c r="V183" s="1261"/>
      <c r="W183" s="1261"/>
      <c r="X183" s="1261"/>
      <c r="Y183" s="1261"/>
      <c r="Z183" s="1261"/>
      <c r="AA183" s="1261"/>
      <c r="AB183" s="1261"/>
      <c r="AC183" s="1261"/>
      <c r="AD183" s="1261"/>
      <c r="AE183" s="1261"/>
      <c r="AG183" s="192"/>
      <c r="AH183" s="237"/>
      <c r="AI183" s="182" t="s">
        <v>1014</v>
      </c>
    </row>
    <row r="184" spans="1:62" ht="14" customHeight="1">
      <c r="B184" s="1260"/>
      <c r="C184" s="1260"/>
      <c r="D184" s="1260"/>
      <c r="E184" s="1260"/>
      <c r="F184" s="1260"/>
      <c r="G184" s="1260"/>
      <c r="H184" s="1260"/>
      <c r="I184" s="1260"/>
      <c r="J184" s="1260"/>
      <c r="K184" s="1260"/>
      <c r="L184" s="1260"/>
      <c r="M184" s="1260"/>
      <c r="N184" s="1260"/>
      <c r="O184" s="1260"/>
      <c r="P184" s="1260"/>
      <c r="Q184" s="1260"/>
      <c r="R184" s="1260"/>
      <c r="S184" s="1260"/>
      <c r="T184" s="1260"/>
      <c r="U184" s="1260"/>
      <c r="V184" s="1260"/>
      <c r="W184" s="1260"/>
      <c r="X184" s="1260"/>
      <c r="Y184" s="1260"/>
      <c r="Z184" s="1260"/>
      <c r="AA184" s="1260"/>
      <c r="AB184" s="1260"/>
      <c r="AC184" s="1260"/>
      <c r="AD184" s="1260"/>
      <c r="AE184" s="1260"/>
      <c r="AG184" s="192"/>
      <c r="AH184" s="237" t="s">
        <v>457</v>
      </c>
      <c r="AI184" s="193" t="s">
        <v>773</v>
      </c>
    </row>
    <row r="185" spans="1:62" ht="14" customHeight="1">
      <c r="B185" s="1260"/>
      <c r="C185" s="1260"/>
      <c r="D185" s="1260"/>
      <c r="E185" s="1260"/>
      <c r="F185" s="1260"/>
      <c r="G185" s="1260"/>
      <c r="H185" s="1260"/>
      <c r="I185" s="1260"/>
      <c r="J185" s="1260"/>
      <c r="K185" s="1260"/>
      <c r="L185" s="1260"/>
      <c r="M185" s="1260"/>
      <c r="N185" s="1260"/>
      <c r="O185" s="1260"/>
      <c r="P185" s="1260"/>
      <c r="Q185" s="1260"/>
      <c r="R185" s="1260"/>
      <c r="S185" s="1260"/>
      <c r="T185" s="1260"/>
      <c r="U185" s="1260"/>
      <c r="V185" s="1260"/>
      <c r="W185" s="1260"/>
      <c r="X185" s="1260"/>
      <c r="Y185" s="1260"/>
      <c r="Z185" s="1260"/>
      <c r="AA185" s="1260"/>
      <c r="AB185" s="1260"/>
      <c r="AC185" s="1260"/>
      <c r="AD185" s="1260"/>
      <c r="AE185" s="1260"/>
      <c r="AG185" s="192"/>
      <c r="AH185" s="182" t="s">
        <v>774</v>
      </c>
      <c r="AI185" s="151"/>
    </row>
    <row r="186" spans="1:62" s="154" customFormat="1" ht="14" customHeight="1">
      <c r="A186" s="156"/>
      <c r="B186" s="1260"/>
      <c r="C186" s="1260"/>
      <c r="D186" s="1260"/>
      <c r="E186" s="1260"/>
      <c r="F186" s="1260"/>
      <c r="G186" s="1260"/>
      <c r="H186" s="1260"/>
      <c r="I186" s="1260"/>
      <c r="J186" s="1260"/>
      <c r="K186" s="1260"/>
      <c r="L186" s="1260"/>
      <c r="M186" s="1260"/>
      <c r="N186" s="1260"/>
      <c r="O186" s="1260"/>
      <c r="P186" s="1260"/>
      <c r="Q186" s="1260"/>
      <c r="R186" s="1260"/>
      <c r="S186" s="1260"/>
      <c r="T186" s="1260"/>
      <c r="U186" s="1260"/>
      <c r="V186" s="1260"/>
      <c r="W186" s="1260"/>
      <c r="X186" s="1260"/>
      <c r="Y186" s="1260"/>
      <c r="Z186" s="1260"/>
      <c r="AA186" s="1260"/>
      <c r="AB186" s="1260"/>
      <c r="AC186" s="1260"/>
      <c r="AD186" s="1260"/>
      <c r="AE186" s="1260"/>
      <c r="AG186" s="149"/>
      <c r="AH186" s="151"/>
      <c r="AI186" s="150"/>
      <c r="AJ186" s="150"/>
      <c r="AK186" s="150"/>
      <c r="AL186" s="150"/>
      <c r="AM186" s="150"/>
      <c r="AN186" s="150"/>
      <c r="AO186" s="150"/>
      <c r="AP186" s="150"/>
      <c r="AQ186" s="150"/>
      <c r="AR186" s="150"/>
      <c r="AS186" s="150"/>
      <c r="AT186" s="150"/>
      <c r="AU186" s="150"/>
      <c r="AV186" s="150"/>
      <c r="AW186" s="150"/>
      <c r="AX186" s="150"/>
      <c r="AY186" s="151"/>
      <c r="AZ186" s="151"/>
      <c r="BA186" s="151"/>
      <c r="BB186" s="151"/>
      <c r="BC186" s="151"/>
      <c r="BD186" s="151"/>
      <c r="BE186" s="152"/>
      <c r="BF186" s="151"/>
      <c r="BG186" s="151"/>
      <c r="BH186" s="151"/>
      <c r="BI186" s="151"/>
      <c r="BJ186" s="151"/>
    </row>
    <row r="187" spans="1:62" s="154" customFormat="1" ht="14" customHeight="1">
      <c r="A187" s="685" t="s">
        <v>1512</v>
      </c>
      <c r="B187" s="694"/>
      <c r="C187" s="695"/>
      <c r="D187" s="695"/>
      <c r="E187" s="695"/>
      <c r="F187" s="696"/>
      <c r="G187" s="696"/>
      <c r="H187" s="696"/>
      <c r="I187" s="696"/>
      <c r="J187" s="696"/>
      <c r="K187" s="696"/>
      <c r="L187" s="696"/>
      <c r="M187" s="696"/>
      <c r="N187" s="696"/>
      <c r="O187" s="696"/>
      <c r="P187" s="696"/>
      <c r="Q187" s="696"/>
      <c r="R187" s="696"/>
      <c r="S187" s="696"/>
      <c r="T187" s="696"/>
      <c r="U187" s="696"/>
      <c r="V187" s="696"/>
      <c r="W187" s="697"/>
      <c r="X187" s="698"/>
      <c r="Y187" s="695"/>
      <c r="Z187" s="698"/>
      <c r="AA187" s="698"/>
      <c r="AB187" s="698"/>
      <c r="AC187" s="698"/>
      <c r="AD187" s="698"/>
      <c r="AE187" s="696"/>
      <c r="AG187" s="149"/>
      <c r="AH187" s="162" t="s">
        <v>1507</v>
      </c>
      <c r="AI187" s="162"/>
      <c r="AJ187" s="162"/>
      <c r="AK187" s="162"/>
      <c r="AL187" s="162"/>
      <c r="AM187" s="162"/>
      <c r="AN187" s="162"/>
      <c r="AO187" s="162"/>
      <c r="AP187" s="162"/>
      <c r="AQ187" s="162"/>
      <c r="AR187" s="162"/>
      <c r="AS187" s="162"/>
      <c r="AT187" s="162"/>
      <c r="AU187" s="162"/>
      <c r="AV187" s="162"/>
      <c r="AW187" s="162"/>
      <c r="AX187" s="162"/>
      <c r="AY187" s="163"/>
      <c r="AZ187" s="163"/>
      <c r="BA187" s="163"/>
      <c r="BC187" s="151"/>
      <c r="BD187" s="151"/>
      <c r="BE187" s="152"/>
      <c r="BF187" s="151"/>
      <c r="BG187" s="151"/>
      <c r="BH187" s="151"/>
    </row>
    <row r="188" spans="1:62" s="154" customFormat="1" ht="14" customHeight="1">
      <c r="A188" s="692"/>
      <c r="B188" s="693"/>
      <c r="C188" s="177" t="s">
        <v>1482</v>
      </c>
      <c r="D188" s="177"/>
      <c r="E188" s="177"/>
      <c r="F188" s="177" t="s">
        <v>1509</v>
      </c>
      <c r="G188" s="177"/>
      <c r="H188" s="177"/>
      <c r="I188" s="177"/>
      <c r="J188" s="1233"/>
      <c r="K188" s="1233"/>
      <c r="L188" s="1233"/>
      <c r="M188" s="1233"/>
      <c r="N188" s="1233"/>
      <c r="O188" s="1233"/>
      <c r="P188" s="1233"/>
      <c r="Q188" s="1233"/>
      <c r="R188" s="1233"/>
      <c r="S188" s="1233"/>
      <c r="T188" s="1233"/>
      <c r="U188" s="1233"/>
      <c r="V188" s="1233"/>
      <c r="W188" s="1233"/>
      <c r="X188" s="1233"/>
      <c r="Y188" s="1233"/>
      <c r="Z188" s="1233"/>
      <c r="AA188" s="1233"/>
      <c r="AB188" s="1233"/>
      <c r="AC188" s="1233"/>
      <c r="AD188" s="1233"/>
      <c r="AE188" s="177" t="s">
        <v>31</v>
      </c>
      <c r="AF188" s="207"/>
      <c r="AG188" s="178" t="s">
        <v>418</v>
      </c>
      <c r="AH188" s="190" t="s">
        <v>1508</v>
      </c>
      <c r="AI188" s="190"/>
      <c r="AJ188" s="190"/>
      <c r="AK188" s="190"/>
      <c r="AL188" s="190"/>
      <c r="AM188" s="190"/>
      <c r="AN188" s="190"/>
      <c r="AO188" s="190"/>
      <c r="AP188" s="190"/>
      <c r="AQ188" s="190"/>
      <c r="AR188" s="190"/>
      <c r="AS188" s="190"/>
      <c r="AT188" s="190"/>
      <c r="AU188" s="190"/>
      <c r="AV188" s="190"/>
      <c r="AW188" s="190"/>
      <c r="AX188" s="190"/>
      <c r="AY188" s="191"/>
      <c r="AZ188" s="191"/>
      <c r="BA188" s="191"/>
      <c r="BB188" s="207"/>
      <c r="BE188" s="225"/>
    </row>
    <row r="189" spans="1:62" s="154" customFormat="1" ht="14" customHeight="1">
      <c r="A189" s="209"/>
      <c r="B189" s="238"/>
      <c r="C189" s="238"/>
      <c r="D189" s="238"/>
      <c r="E189" s="238"/>
      <c r="F189" s="238"/>
      <c r="G189" s="238"/>
      <c r="H189" s="238"/>
      <c r="I189" s="238"/>
      <c r="J189" s="238"/>
      <c r="K189" s="238"/>
      <c r="L189" s="238"/>
      <c r="M189" s="238"/>
      <c r="N189" s="238"/>
      <c r="O189" s="238"/>
      <c r="P189" s="238"/>
      <c r="Q189" s="238"/>
      <c r="R189" s="238"/>
      <c r="S189" s="238"/>
      <c r="T189" s="238"/>
      <c r="U189" s="238"/>
      <c r="V189" s="238"/>
      <c r="W189" s="238"/>
      <c r="X189" s="238"/>
      <c r="Y189" s="238"/>
      <c r="Z189" s="238"/>
      <c r="AA189" s="238"/>
      <c r="AB189" s="238"/>
      <c r="AC189" s="238"/>
      <c r="AD189" s="238"/>
      <c r="AE189" s="238"/>
      <c r="AG189" s="149"/>
      <c r="AH189" s="188"/>
      <c r="AI189" s="188"/>
      <c r="AJ189" s="188"/>
      <c r="AK189" s="188"/>
      <c r="AL189" s="188"/>
      <c r="AM189" s="188"/>
      <c r="AN189" s="188"/>
      <c r="AO189" s="188"/>
      <c r="AP189" s="188"/>
      <c r="AQ189" s="188"/>
      <c r="AR189" s="188"/>
      <c r="AS189" s="188"/>
      <c r="AT189" s="188"/>
      <c r="AU189" s="188"/>
      <c r="AV189" s="188"/>
      <c r="AW189" s="188"/>
      <c r="AX189" s="188"/>
      <c r="BE189" s="225"/>
    </row>
    <row r="190" spans="1:62" s="204" customFormat="1" ht="14" customHeight="1">
      <c r="A190" s="1256" t="s">
        <v>365</v>
      </c>
      <c r="B190" s="1256"/>
      <c r="C190" s="1256"/>
      <c r="D190" s="1256"/>
      <c r="E190" s="1256"/>
      <c r="F190" s="1256"/>
      <c r="G190" s="1256"/>
      <c r="H190" s="1256"/>
      <c r="I190" s="1256"/>
      <c r="J190" s="1256"/>
      <c r="K190" s="1256"/>
      <c r="L190" s="1256"/>
      <c r="M190" s="1256"/>
      <c r="N190" s="1256"/>
      <c r="O190" s="1256"/>
      <c r="P190" s="1256"/>
      <c r="Q190" s="1256"/>
      <c r="R190" s="1256"/>
      <c r="S190" s="1256"/>
      <c r="T190" s="1256"/>
      <c r="U190" s="1256"/>
      <c r="V190" s="1256"/>
      <c r="W190" s="1256"/>
      <c r="X190" s="1256"/>
      <c r="Y190" s="1256"/>
      <c r="Z190" s="1256"/>
      <c r="AA190" s="1256"/>
      <c r="AB190" s="1256"/>
      <c r="AC190" s="1256"/>
      <c r="AD190" s="1256"/>
      <c r="AE190" s="1256"/>
      <c r="AG190" s="202"/>
      <c r="AH190" s="203"/>
      <c r="AI190" s="203"/>
      <c r="AJ190" s="203"/>
      <c r="AK190" s="203"/>
      <c r="AL190" s="203"/>
      <c r="AM190" s="203"/>
      <c r="AN190" s="203"/>
      <c r="AO190" s="203"/>
      <c r="AP190" s="203"/>
      <c r="AQ190" s="203"/>
      <c r="AR190" s="203"/>
      <c r="AS190" s="203"/>
      <c r="AT190" s="203"/>
      <c r="AU190" s="203"/>
      <c r="AV190" s="203"/>
      <c r="AW190" s="203"/>
      <c r="AX190" s="203"/>
      <c r="BE190" s="205"/>
    </row>
    <row r="191" spans="1:62" s="154" customFormat="1" ht="14" customHeight="1">
      <c r="A191" s="251" t="s">
        <v>366</v>
      </c>
      <c r="B191" s="660"/>
      <c r="C191" s="659"/>
      <c r="D191" s="659"/>
      <c r="E191" s="659"/>
      <c r="F191" s="659"/>
      <c r="G191" s="659"/>
      <c r="H191" s="659"/>
      <c r="I191" s="659"/>
      <c r="J191" s="659"/>
      <c r="K191" s="659"/>
      <c r="L191" s="659"/>
      <c r="M191" s="659"/>
      <c r="N191" s="659"/>
      <c r="O191" s="659"/>
      <c r="P191" s="659"/>
      <c r="Q191" s="659"/>
      <c r="R191" s="659"/>
      <c r="S191" s="659"/>
      <c r="T191" s="659"/>
      <c r="U191" s="659"/>
      <c r="V191" s="659"/>
      <c r="W191" s="659"/>
      <c r="X191" s="659"/>
      <c r="Y191" s="659"/>
      <c r="Z191" s="659"/>
      <c r="AA191" s="659"/>
      <c r="AB191" s="659"/>
      <c r="AC191" s="659"/>
      <c r="AD191" s="659"/>
      <c r="AE191" s="659"/>
      <c r="AF191" s="207"/>
      <c r="AG191" s="233"/>
      <c r="AH191" s="183"/>
      <c r="AI191" s="166"/>
      <c r="AJ191" s="166"/>
      <c r="AK191" s="166"/>
      <c r="AL191" s="166"/>
      <c r="AM191" s="166"/>
      <c r="AN191" s="166"/>
      <c r="AO191" s="166"/>
      <c r="AP191" s="166"/>
      <c r="AQ191" s="166"/>
      <c r="AR191" s="166"/>
      <c r="AS191" s="166"/>
      <c r="AT191" s="166"/>
      <c r="AU191" s="166"/>
      <c r="AV191" s="166"/>
      <c r="AW191" s="166"/>
      <c r="AX191" s="166"/>
      <c r="AY191" s="167"/>
      <c r="AZ191" s="167"/>
      <c r="BA191" s="167"/>
      <c r="BB191" s="167"/>
      <c r="BE191" s="225"/>
    </row>
    <row r="192" spans="1:62" ht="14" customHeight="1">
      <c r="A192" s="226"/>
      <c r="B192" s="145"/>
      <c r="E192" s="239"/>
      <c r="F192" s="374"/>
      <c r="AG192" s="192"/>
      <c r="AH192" s="182"/>
      <c r="AX192" s="151"/>
      <c r="BG192" s="152"/>
    </row>
    <row r="193" spans="1:50" ht="14" customHeight="1">
      <c r="A193" s="226"/>
      <c r="B193" s="1249" t="s">
        <v>367</v>
      </c>
      <c r="C193" s="1250"/>
      <c r="D193" s="1250"/>
      <c r="E193" s="1251"/>
      <c r="F193" s="1227" t="s">
        <v>368</v>
      </c>
      <c r="G193" s="1228"/>
      <c r="H193" s="1228"/>
      <c r="I193" s="1228"/>
      <c r="J193" s="1228"/>
      <c r="K193" s="1228"/>
      <c r="L193" s="1229"/>
      <c r="M193" s="1227" t="s">
        <v>369</v>
      </c>
      <c r="N193" s="1228"/>
      <c r="O193" s="1228"/>
      <c r="P193" s="1228"/>
      <c r="Q193" s="1228"/>
      <c r="R193" s="1228"/>
      <c r="S193" s="1228"/>
      <c r="T193" s="1229"/>
      <c r="U193" s="1249" t="s">
        <v>370</v>
      </c>
      <c r="V193" s="1250"/>
      <c r="W193" s="1250"/>
      <c r="X193" s="1251"/>
      <c r="Y193" s="1258" t="s">
        <v>1691</v>
      </c>
      <c r="Z193" s="1258"/>
      <c r="AA193" s="1258"/>
      <c r="AB193" s="1258"/>
      <c r="AC193" s="1258"/>
      <c r="AD193" s="1258"/>
      <c r="AE193" s="380"/>
      <c r="AG193" s="192" t="s">
        <v>415</v>
      </c>
      <c r="AH193" s="182" t="s">
        <v>542</v>
      </c>
      <c r="AX193" s="151"/>
    </row>
    <row r="194" spans="1:50" ht="14" customHeight="1">
      <c r="A194" s="226"/>
      <c r="B194" s="1252"/>
      <c r="C194" s="1253"/>
      <c r="D194" s="1253"/>
      <c r="E194" s="1254"/>
      <c r="F194" s="1230"/>
      <c r="G194" s="1231"/>
      <c r="H194" s="1231"/>
      <c r="I194" s="1231"/>
      <c r="J194" s="1231"/>
      <c r="K194" s="1231"/>
      <c r="L194" s="1232"/>
      <c r="M194" s="1230"/>
      <c r="N194" s="1231"/>
      <c r="O194" s="1231"/>
      <c r="P194" s="1231"/>
      <c r="Q194" s="1231"/>
      <c r="R194" s="1231"/>
      <c r="S194" s="1231"/>
      <c r="T194" s="1232"/>
      <c r="U194" s="1252"/>
      <c r="V194" s="1253"/>
      <c r="W194" s="1253"/>
      <c r="X194" s="1254"/>
      <c r="Y194" s="1258"/>
      <c r="Z194" s="1258"/>
      <c r="AA194" s="1258"/>
      <c r="AB194" s="1258"/>
      <c r="AC194" s="1258"/>
      <c r="AD194" s="1258"/>
      <c r="AE194" s="380"/>
      <c r="AH194" s="182" t="s">
        <v>690</v>
      </c>
      <c r="AX194" s="151"/>
    </row>
    <row r="195" spans="1:50" ht="14" customHeight="1">
      <c r="A195" s="226"/>
      <c r="B195" s="1218"/>
      <c r="C195" s="1219"/>
      <c r="D195" s="1219"/>
      <c r="E195" s="1220"/>
      <c r="F195" s="1218"/>
      <c r="G195" s="1219"/>
      <c r="H195" s="1219"/>
      <c r="I195" s="1219"/>
      <c r="J195" s="1219"/>
      <c r="K195" s="1219"/>
      <c r="L195" s="1220"/>
      <c r="M195" s="1218"/>
      <c r="N195" s="1219"/>
      <c r="O195" s="1219"/>
      <c r="P195" s="1219"/>
      <c r="Q195" s="1219"/>
      <c r="R195" s="1219"/>
      <c r="S195" s="1219"/>
      <c r="T195" s="1220"/>
      <c r="U195" s="1218"/>
      <c r="V195" s="1219"/>
      <c r="W195" s="1219"/>
      <c r="X195" s="1220"/>
      <c r="Y195" s="1259"/>
      <c r="Z195" s="1259"/>
      <c r="AA195" s="1259"/>
      <c r="AB195" s="1259"/>
      <c r="AC195" s="1259"/>
      <c r="AD195" s="1259"/>
      <c r="AE195" s="380"/>
      <c r="AG195" s="192" t="s">
        <v>415</v>
      </c>
      <c r="AH195" s="182" t="s">
        <v>448</v>
      </c>
      <c r="AX195" s="151"/>
    </row>
    <row r="196" spans="1:50" ht="14" customHeight="1">
      <c r="A196" s="226"/>
      <c r="B196" s="1221"/>
      <c r="C196" s="1222"/>
      <c r="D196" s="1222"/>
      <c r="E196" s="1223"/>
      <c r="F196" s="1221"/>
      <c r="G196" s="1222"/>
      <c r="H196" s="1222"/>
      <c r="I196" s="1222"/>
      <c r="J196" s="1222"/>
      <c r="K196" s="1222"/>
      <c r="L196" s="1223"/>
      <c r="M196" s="1221"/>
      <c r="N196" s="1222"/>
      <c r="O196" s="1222"/>
      <c r="P196" s="1222"/>
      <c r="Q196" s="1222"/>
      <c r="R196" s="1222"/>
      <c r="S196" s="1222"/>
      <c r="T196" s="1223"/>
      <c r="U196" s="1221"/>
      <c r="V196" s="1222"/>
      <c r="W196" s="1222"/>
      <c r="X196" s="1223"/>
      <c r="Y196" s="1259"/>
      <c r="Z196" s="1259"/>
      <c r="AA196" s="1259"/>
      <c r="AB196" s="1259"/>
      <c r="AC196" s="1259"/>
      <c r="AD196" s="1259"/>
      <c r="AE196" s="380"/>
      <c r="AG196" s="192"/>
      <c r="AH196" s="182" t="s">
        <v>449</v>
      </c>
      <c r="AX196" s="151"/>
    </row>
    <row r="197" spans="1:50" ht="14" customHeight="1">
      <c r="A197" s="226"/>
      <c r="B197" s="1224"/>
      <c r="C197" s="1225"/>
      <c r="D197" s="1225"/>
      <c r="E197" s="1226"/>
      <c r="F197" s="1224"/>
      <c r="G197" s="1225"/>
      <c r="H197" s="1225"/>
      <c r="I197" s="1225"/>
      <c r="J197" s="1225"/>
      <c r="K197" s="1225"/>
      <c r="L197" s="1226"/>
      <c r="M197" s="1224"/>
      <c r="N197" s="1225"/>
      <c r="O197" s="1225"/>
      <c r="P197" s="1225"/>
      <c r="Q197" s="1225"/>
      <c r="R197" s="1225"/>
      <c r="S197" s="1225"/>
      <c r="T197" s="1226"/>
      <c r="U197" s="1224"/>
      <c r="V197" s="1225"/>
      <c r="W197" s="1225"/>
      <c r="X197" s="1226"/>
      <c r="Y197" s="1259"/>
      <c r="Z197" s="1259"/>
      <c r="AA197" s="1259"/>
      <c r="AB197" s="1259"/>
      <c r="AC197" s="1259"/>
      <c r="AD197" s="1259"/>
      <c r="AE197" s="380"/>
      <c r="AG197" s="192" t="s">
        <v>415</v>
      </c>
      <c r="AH197" s="182" t="s">
        <v>541</v>
      </c>
      <c r="AX197" s="151"/>
    </row>
    <row r="198" spans="1:50" ht="14" customHeight="1">
      <c r="A198" s="226"/>
      <c r="B198" s="1218"/>
      <c r="C198" s="1219"/>
      <c r="D198" s="1219"/>
      <c r="E198" s="1220"/>
      <c r="F198" s="1218"/>
      <c r="G198" s="1219"/>
      <c r="H198" s="1219"/>
      <c r="I198" s="1219"/>
      <c r="J198" s="1219"/>
      <c r="K198" s="1219"/>
      <c r="L198" s="1220"/>
      <c r="M198" s="1218"/>
      <c r="N198" s="1219"/>
      <c r="O198" s="1219"/>
      <c r="P198" s="1219"/>
      <c r="Q198" s="1219"/>
      <c r="R198" s="1219"/>
      <c r="S198" s="1219"/>
      <c r="T198" s="1220"/>
      <c r="U198" s="1218"/>
      <c r="V198" s="1219"/>
      <c r="W198" s="1219"/>
      <c r="X198" s="1220"/>
      <c r="Y198" s="1259"/>
      <c r="Z198" s="1259"/>
      <c r="AA198" s="1259"/>
      <c r="AB198" s="1259"/>
      <c r="AC198" s="1259"/>
      <c r="AD198" s="1259"/>
      <c r="AE198" s="380"/>
      <c r="AH198" s="182" t="s">
        <v>447</v>
      </c>
      <c r="AX198" s="151"/>
    </row>
    <row r="199" spans="1:50" ht="14" customHeight="1">
      <c r="A199" s="226"/>
      <c r="B199" s="1221"/>
      <c r="C199" s="1222"/>
      <c r="D199" s="1222"/>
      <c r="E199" s="1223"/>
      <c r="F199" s="1221"/>
      <c r="G199" s="1222"/>
      <c r="H199" s="1222"/>
      <c r="I199" s="1222"/>
      <c r="J199" s="1222"/>
      <c r="K199" s="1222"/>
      <c r="L199" s="1223"/>
      <c r="M199" s="1221"/>
      <c r="N199" s="1222"/>
      <c r="O199" s="1222"/>
      <c r="P199" s="1222"/>
      <c r="Q199" s="1222"/>
      <c r="R199" s="1222"/>
      <c r="S199" s="1222"/>
      <c r="T199" s="1223"/>
      <c r="U199" s="1221"/>
      <c r="V199" s="1222"/>
      <c r="W199" s="1222"/>
      <c r="X199" s="1223"/>
      <c r="Y199" s="1259"/>
      <c r="Z199" s="1259"/>
      <c r="AA199" s="1259"/>
      <c r="AB199" s="1259"/>
      <c r="AC199" s="1259"/>
      <c r="AD199" s="1259"/>
      <c r="AE199" s="380"/>
      <c r="AX199" s="151"/>
    </row>
    <row r="200" spans="1:50" ht="14" customHeight="1">
      <c r="A200" s="226"/>
      <c r="B200" s="1224"/>
      <c r="C200" s="1225"/>
      <c r="D200" s="1225"/>
      <c r="E200" s="1226"/>
      <c r="F200" s="1224"/>
      <c r="G200" s="1225"/>
      <c r="H200" s="1225"/>
      <c r="I200" s="1225"/>
      <c r="J200" s="1225"/>
      <c r="K200" s="1225"/>
      <c r="L200" s="1226"/>
      <c r="M200" s="1224"/>
      <c r="N200" s="1225"/>
      <c r="O200" s="1225"/>
      <c r="P200" s="1225"/>
      <c r="Q200" s="1225"/>
      <c r="R200" s="1225"/>
      <c r="S200" s="1225"/>
      <c r="T200" s="1226"/>
      <c r="U200" s="1224"/>
      <c r="V200" s="1225"/>
      <c r="W200" s="1225"/>
      <c r="X200" s="1226"/>
      <c r="Y200" s="1259"/>
      <c r="Z200" s="1259"/>
      <c r="AA200" s="1259"/>
      <c r="AB200" s="1259"/>
      <c r="AC200" s="1259"/>
      <c r="AD200" s="1259"/>
      <c r="AE200" s="380"/>
      <c r="AX200" s="151"/>
    </row>
    <row r="201" spans="1:50" ht="14" customHeight="1">
      <c r="A201" s="226"/>
      <c r="B201" s="1218"/>
      <c r="C201" s="1219"/>
      <c r="D201" s="1219"/>
      <c r="E201" s="1220"/>
      <c r="F201" s="1218"/>
      <c r="G201" s="1219"/>
      <c r="H201" s="1219"/>
      <c r="I201" s="1219"/>
      <c r="J201" s="1219"/>
      <c r="K201" s="1219"/>
      <c r="L201" s="1220"/>
      <c r="M201" s="1218"/>
      <c r="N201" s="1219"/>
      <c r="O201" s="1219"/>
      <c r="P201" s="1219"/>
      <c r="Q201" s="1219"/>
      <c r="R201" s="1219"/>
      <c r="S201" s="1219"/>
      <c r="T201" s="1220"/>
      <c r="U201" s="1218"/>
      <c r="V201" s="1219"/>
      <c r="W201" s="1219"/>
      <c r="X201" s="1220"/>
      <c r="Y201" s="1259"/>
      <c r="Z201" s="1259"/>
      <c r="AA201" s="1259"/>
      <c r="AB201" s="1259"/>
      <c r="AC201" s="1259"/>
      <c r="AD201" s="1259"/>
      <c r="AE201" s="380"/>
      <c r="AX201" s="151"/>
    </row>
    <row r="202" spans="1:50" ht="14" customHeight="1">
      <c r="A202" s="226"/>
      <c r="B202" s="1221"/>
      <c r="C202" s="1222"/>
      <c r="D202" s="1222"/>
      <c r="E202" s="1223"/>
      <c r="F202" s="1221"/>
      <c r="G202" s="1222"/>
      <c r="H202" s="1222"/>
      <c r="I202" s="1222"/>
      <c r="J202" s="1222"/>
      <c r="K202" s="1222"/>
      <c r="L202" s="1223"/>
      <c r="M202" s="1221"/>
      <c r="N202" s="1222"/>
      <c r="O202" s="1222"/>
      <c r="P202" s="1222"/>
      <c r="Q202" s="1222"/>
      <c r="R202" s="1222"/>
      <c r="S202" s="1222"/>
      <c r="T202" s="1223"/>
      <c r="U202" s="1221"/>
      <c r="V202" s="1222"/>
      <c r="W202" s="1222"/>
      <c r="X202" s="1223"/>
      <c r="Y202" s="1259"/>
      <c r="Z202" s="1259"/>
      <c r="AA202" s="1259"/>
      <c r="AB202" s="1259"/>
      <c r="AC202" s="1259"/>
      <c r="AD202" s="1259"/>
      <c r="AE202" s="380"/>
      <c r="AX202" s="151"/>
    </row>
    <row r="203" spans="1:50" ht="14" customHeight="1">
      <c r="A203" s="226"/>
      <c r="B203" s="1224"/>
      <c r="C203" s="1225"/>
      <c r="D203" s="1225"/>
      <c r="E203" s="1226"/>
      <c r="F203" s="1224"/>
      <c r="G203" s="1225"/>
      <c r="H203" s="1225"/>
      <c r="I203" s="1225"/>
      <c r="J203" s="1225"/>
      <c r="K203" s="1225"/>
      <c r="L203" s="1226"/>
      <c r="M203" s="1224"/>
      <c r="N203" s="1225"/>
      <c r="O203" s="1225"/>
      <c r="P203" s="1225"/>
      <c r="Q203" s="1225"/>
      <c r="R203" s="1225"/>
      <c r="S203" s="1225"/>
      <c r="T203" s="1226"/>
      <c r="U203" s="1224"/>
      <c r="V203" s="1225"/>
      <c r="W203" s="1225"/>
      <c r="X203" s="1226"/>
      <c r="Y203" s="1259"/>
      <c r="Z203" s="1259"/>
      <c r="AA203" s="1259"/>
      <c r="AB203" s="1259"/>
      <c r="AC203" s="1259"/>
      <c r="AD203" s="1259"/>
      <c r="AE203" s="380"/>
      <c r="AX203" s="151"/>
    </row>
    <row r="204" spans="1:50" ht="14" customHeight="1">
      <c r="A204" s="226"/>
      <c r="B204" s="1218"/>
      <c r="C204" s="1219"/>
      <c r="D204" s="1219"/>
      <c r="E204" s="1220"/>
      <c r="F204" s="1218"/>
      <c r="G204" s="1219"/>
      <c r="H204" s="1219"/>
      <c r="I204" s="1219"/>
      <c r="J204" s="1219"/>
      <c r="K204" s="1219"/>
      <c r="L204" s="1220"/>
      <c r="M204" s="1218"/>
      <c r="N204" s="1219"/>
      <c r="O204" s="1219"/>
      <c r="P204" s="1219"/>
      <c r="Q204" s="1219"/>
      <c r="R204" s="1219"/>
      <c r="S204" s="1219"/>
      <c r="T204" s="1220"/>
      <c r="U204" s="1218"/>
      <c r="V204" s="1219"/>
      <c r="W204" s="1219"/>
      <c r="X204" s="1220"/>
      <c r="Y204" s="1259"/>
      <c r="Z204" s="1259"/>
      <c r="AA204" s="1259"/>
      <c r="AB204" s="1259"/>
      <c r="AC204" s="1259"/>
      <c r="AD204" s="1259"/>
      <c r="AE204" s="380"/>
      <c r="AX204" s="151"/>
    </row>
    <row r="205" spans="1:50" ht="14" customHeight="1">
      <c r="A205" s="226"/>
      <c r="B205" s="1221"/>
      <c r="C205" s="1222"/>
      <c r="D205" s="1222"/>
      <c r="E205" s="1223"/>
      <c r="F205" s="1221"/>
      <c r="G205" s="1222"/>
      <c r="H205" s="1222"/>
      <c r="I205" s="1222"/>
      <c r="J205" s="1222"/>
      <c r="K205" s="1222"/>
      <c r="L205" s="1223"/>
      <c r="M205" s="1221"/>
      <c r="N205" s="1222"/>
      <c r="O205" s="1222"/>
      <c r="P205" s="1222"/>
      <c r="Q205" s="1222"/>
      <c r="R205" s="1222"/>
      <c r="S205" s="1222"/>
      <c r="T205" s="1223"/>
      <c r="U205" s="1221"/>
      <c r="V205" s="1222"/>
      <c r="W205" s="1222"/>
      <c r="X205" s="1223"/>
      <c r="Y205" s="1259"/>
      <c r="Z205" s="1259"/>
      <c r="AA205" s="1259"/>
      <c r="AB205" s="1259"/>
      <c r="AC205" s="1259"/>
      <c r="AD205" s="1259"/>
      <c r="AE205" s="380"/>
      <c r="AX205" s="151"/>
    </row>
    <row r="206" spans="1:50" ht="14" customHeight="1">
      <c r="A206" s="226"/>
      <c r="B206" s="1224"/>
      <c r="C206" s="1225"/>
      <c r="D206" s="1225"/>
      <c r="E206" s="1226"/>
      <c r="F206" s="1224"/>
      <c r="G206" s="1225"/>
      <c r="H206" s="1225"/>
      <c r="I206" s="1225"/>
      <c r="J206" s="1225"/>
      <c r="K206" s="1225"/>
      <c r="L206" s="1226"/>
      <c r="M206" s="1224"/>
      <c r="N206" s="1225"/>
      <c r="O206" s="1225"/>
      <c r="P206" s="1225"/>
      <c r="Q206" s="1225"/>
      <c r="R206" s="1225"/>
      <c r="S206" s="1225"/>
      <c r="T206" s="1226"/>
      <c r="U206" s="1224"/>
      <c r="V206" s="1225"/>
      <c r="W206" s="1225"/>
      <c r="X206" s="1226"/>
      <c r="Y206" s="1259"/>
      <c r="Z206" s="1259"/>
      <c r="AA206" s="1259"/>
      <c r="AB206" s="1259"/>
      <c r="AC206" s="1259"/>
      <c r="AD206" s="1259"/>
      <c r="AE206" s="380"/>
      <c r="AX206" s="151"/>
    </row>
    <row r="207" spans="1:50" ht="14" customHeight="1">
      <c r="A207" s="226"/>
      <c r="B207" s="1218"/>
      <c r="C207" s="1219"/>
      <c r="D207" s="1219"/>
      <c r="E207" s="1220"/>
      <c r="F207" s="1218"/>
      <c r="G207" s="1219"/>
      <c r="H207" s="1219"/>
      <c r="I207" s="1219"/>
      <c r="J207" s="1219"/>
      <c r="K207" s="1219"/>
      <c r="L207" s="1220"/>
      <c r="M207" s="1218"/>
      <c r="N207" s="1219"/>
      <c r="O207" s="1219"/>
      <c r="P207" s="1219"/>
      <c r="Q207" s="1219"/>
      <c r="R207" s="1219"/>
      <c r="S207" s="1219"/>
      <c r="T207" s="1220"/>
      <c r="U207" s="1218"/>
      <c r="V207" s="1219"/>
      <c r="W207" s="1219"/>
      <c r="X207" s="1220"/>
      <c r="Y207" s="1259"/>
      <c r="Z207" s="1259"/>
      <c r="AA207" s="1259"/>
      <c r="AB207" s="1259"/>
      <c r="AC207" s="1259"/>
      <c r="AD207" s="1259"/>
      <c r="AE207" s="380"/>
      <c r="AX207" s="151"/>
    </row>
    <row r="208" spans="1:50" ht="14" customHeight="1">
      <c r="A208" s="226"/>
      <c r="B208" s="1221"/>
      <c r="C208" s="1222"/>
      <c r="D208" s="1222"/>
      <c r="E208" s="1223"/>
      <c r="F208" s="1221"/>
      <c r="G208" s="1222"/>
      <c r="H208" s="1222"/>
      <c r="I208" s="1222"/>
      <c r="J208" s="1222"/>
      <c r="K208" s="1222"/>
      <c r="L208" s="1223"/>
      <c r="M208" s="1221"/>
      <c r="N208" s="1222"/>
      <c r="O208" s="1222"/>
      <c r="P208" s="1222"/>
      <c r="Q208" s="1222"/>
      <c r="R208" s="1222"/>
      <c r="S208" s="1222"/>
      <c r="T208" s="1223"/>
      <c r="U208" s="1221"/>
      <c r="V208" s="1222"/>
      <c r="W208" s="1222"/>
      <c r="X208" s="1223"/>
      <c r="Y208" s="1259"/>
      <c r="Z208" s="1259"/>
      <c r="AA208" s="1259"/>
      <c r="AB208" s="1259"/>
      <c r="AC208" s="1259"/>
      <c r="AD208" s="1259"/>
      <c r="AE208" s="380"/>
      <c r="AX208" s="151"/>
    </row>
    <row r="209" spans="1:57" ht="14" customHeight="1">
      <c r="A209" s="226"/>
      <c r="B209" s="1224"/>
      <c r="C209" s="1225"/>
      <c r="D209" s="1225"/>
      <c r="E209" s="1226"/>
      <c r="F209" s="1224"/>
      <c r="G209" s="1225"/>
      <c r="H209" s="1225"/>
      <c r="I209" s="1225"/>
      <c r="J209" s="1225"/>
      <c r="K209" s="1225"/>
      <c r="L209" s="1226"/>
      <c r="M209" s="1224"/>
      <c r="N209" s="1225"/>
      <c r="O209" s="1225"/>
      <c r="P209" s="1225"/>
      <c r="Q209" s="1225"/>
      <c r="R209" s="1225"/>
      <c r="S209" s="1225"/>
      <c r="T209" s="1226"/>
      <c r="U209" s="1224"/>
      <c r="V209" s="1225"/>
      <c r="W209" s="1225"/>
      <c r="X209" s="1226"/>
      <c r="Y209" s="1259"/>
      <c r="Z209" s="1259"/>
      <c r="AA209" s="1259"/>
      <c r="AB209" s="1259"/>
      <c r="AC209" s="1259"/>
      <c r="AD209" s="1259"/>
      <c r="AE209" s="380"/>
      <c r="AX209" s="151"/>
    </row>
    <row r="210" spans="1:57" ht="14" customHeight="1">
      <c r="A210" s="226"/>
      <c r="B210" s="1218"/>
      <c r="C210" s="1219"/>
      <c r="D210" s="1219"/>
      <c r="E210" s="1220"/>
      <c r="F210" s="1218"/>
      <c r="G210" s="1219"/>
      <c r="H210" s="1219"/>
      <c r="I210" s="1219"/>
      <c r="J210" s="1219"/>
      <c r="K210" s="1219"/>
      <c r="L210" s="1220"/>
      <c r="M210" s="1218"/>
      <c r="N210" s="1219"/>
      <c r="O210" s="1219"/>
      <c r="P210" s="1219"/>
      <c r="Q210" s="1219"/>
      <c r="R210" s="1219"/>
      <c r="S210" s="1219"/>
      <c r="T210" s="1220"/>
      <c r="U210" s="1218"/>
      <c r="V210" s="1219"/>
      <c r="W210" s="1219"/>
      <c r="X210" s="1220"/>
      <c r="Y210" s="1259"/>
      <c r="Z210" s="1259"/>
      <c r="AA210" s="1259"/>
      <c r="AB210" s="1259"/>
      <c r="AC210" s="1259"/>
      <c r="AD210" s="1259"/>
      <c r="AE210" s="380"/>
      <c r="AX210" s="151"/>
    </row>
    <row r="211" spans="1:57" ht="14" customHeight="1">
      <c r="A211" s="226"/>
      <c r="B211" s="1221"/>
      <c r="C211" s="1222"/>
      <c r="D211" s="1222"/>
      <c r="E211" s="1223"/>
      <c r="F211" s="1221"/>
      <c r="G211" s="1222"/>
      <c r="H211" s="1222"/>
      <c r="I211" s="1222"/>
      <c r="J211" s="1222"/>
      <c r="K211" s="1222"/>
      <c r="L211" s="1223"/>
      <c r="M211" s="1221"/>
      <c r="N211" s="1222"/>
      <c r="O211" s="1222"/>
      <c r="P211" s="1222"/>
      <c r="Q211" s="1222"/>
      <c r="R211" s="1222"/>
      <c r="S211" s="1222"/>
      <c r="T211" s="1223"/>
      <c r="U211" s="1221"/>
      <c r="V211" s="1222"/>
      <c r="W211" s="1222"/>
      <c r="X211" s="1223"/>
      <c r="Y211" s="1259"/>
      <c r="Z211" s="1259"/>
      <c r="AA211" s="1259"/>
      <c r="AB211" s="1259"/>
      <c r="AC211" s="1259"/>
      <c r="AD211" s="1259"/>
      <c r="AE211" s="380"/>
      <c r="AI211" s="188"/>
      <c r="AJ211" s="188"/>
      <c r="AK211" s="188"/>
      <c r="AL211" s="188"/>
      <c r="AM211" s="188"/>
      <c r="AN211" s="188"/>
      <c r="AX211" s="151"/>
    </row>
    <row r="212" spans="1:57" ht="14" customHeight="1">
      <c r="A212" s="226"/>
      <c r="B212" s="1224"/>
      <c r="C212" s="1225"/>
      <c r="D212" s="1225"/>
      <c r="E212" s="1226"/>
      <c r="F212" s="1224"/>
      <c r="G212" s="1225"/>
      <c r="H212" s="1225"/>
      <c r="I212" s="1225"/>
      <c r="J212" s="1225"/>
      <c r="K212" s="1225"/>
      <c r="L212" s="1226"/>
      <c r="M212" s="1224"/>
      <c r="N212" s="1225"/>
      <c r="O212" s="1225"/>
      <c r="P212" s="1225"/>
      <c r="Q212" s="1225"/>
      <c r="R212" s="1225"/>
      <c r="S212" s="1225"/>
      <c r="T212" s="1226"/>
      <c r="U212" s="1224"/>
      <c r="V212" s="1225"/>
      <c r="W212" s="1225"/>
      <c r="X212" s="1226"/>
      <c r="Y212" s="1259"/>
      <c r="Z212" s="1259"/>
      <c r="AA212" s="1259"/>
      <c r="AB212" s="1259"/>
      <c r="AC212" s="1259"/>
      <c r="AD212" s="1259"/>
      <c r="AE212" s="380"/>
      <c r="AG212" s="154"/>
      <c r="AI212" s="188"/>
      <c r="AJ212" s="188"/>
      <c r="AK212" s="188"/>
      <c r="AL212" s="188"/>
      <c r="AM212" s="188"/>
      <c r="AN212" s="188"/>
      <c r="AX212" s="151"/>
    </row>
    <row r="213" spans="1:57" ht="14" customHeight="1">
      <c r="A213" s="226"/>
      <c r="B213" s="239"/>
      <c r="C213" s="374"/>
      <c r="AE213" s="380"/>
      <c r="AH213" s="149"/>
      <c r="AJ213" s="188"/>
      <c r="AK213" s="188"/>
      <c r="AL213" s="188"/>
      <c r="AM213" s="188"/>
      <c r="AN213" s="188"/>
      <c r="AO213" s="188"/>
      <c r="BE213" s="151"/>
    </row>
    <row r="214" spans="1:57" ht="14" customHeight="1">
      <c r="A214" s="226"/>
      <c r="B214" s="239"/>
      <c r="C214" s="374"/>
    </row>
    <row r="215" spans="1:57" ht="14" customHeight="1">
      <c r="B215" s="427" t="s">
        <v>1141</v>
      </c>
      <c r="H215" s="1276" t="s">
        <v>1140</v>
      </c>
      <c r="I215" s="1276"/>
      <c r="J215" s="1276"/>
      <c r="K215" s="1276"/>
      <c r="L215" s="1276"/>
      <c r="M215" s="1276"/>
      <c r="AF215" s="145"/>
    </row>
  </sheetData>
  <sheetProtection sheet="1" formatCells="0"/>
  <mergeCells count="298">
    <mergeCell ref="Y210:AD212"/>
    <mergeCell ref="P26:T26"/>
    <mergeCell ref="I71:O71"/>
    <mergeCell ref="X71:AD71"/>
    <mergeCell ref="H215:M215"/>
    <mergeCell ref="H46:K46"/>
    <mergeCell ref="A63:G63"/>
    <mergeCell ref="H63:W63"/>
    <mergeCell ref="X63:AE63"/>
    <mergeCell ref="S170:AD170"/>
    <mergeCell ref="O156:P156"/>
    <mergeCell ref="U141:Y141"/>
    <mergeCell ref="M125:N125"/>
    <mergeCell ref="N133:O133"/>
    <mergeCell ref="N134:O134"/>
    <mergeCell ref="N135:O135"/>
    <mergeCell ref="Q132:R132"/>
    <mergeCell ref="Q133:R133"/>
    <mergeCell ref="Q134:R134"/>
    <mergeCell ref="Q135:R135"/>
    <mergeCell ref="H139:AE140"/>
    <mergeCell ref="H144:AE145"/>
    <mergeCell ref="L141:M141"/>
    <mergeCell ref="P80:S80"/>
    <mergeCell ref="Y207:AD209"/>
    <mergeCell ref="C96:D96"/>
    <mergeCell ref="T81:U81"/>
    <mergeCell ref="AA178:AD178"/>
    <mergeCell ref="B1:V1"/>
    <mergeCell ref="Y204:AD206"/>
    <mergeCell ref="H32:AE32"/>
    <mergeCell ref="Y26:AD26"/>
    <mergeCell ref="Y27:AD27"/>
    <mergeCell ref="H47:AE47"/>
    <mergeCell ref="H48:AE48"/>
    <mergeCell ref="H49:AE49"/>
    <mergeCell ref="H43:AE43"/>
    <mergeCell ref="H83:I83"/>
    <mergeCell ref="J83:K83"/>
    <mergeCell ref="L83:O83"/>
    <mergeCell ref="L46:N46"/>
    <mergeCell ref="P46:AE46"/>
    <mergeCell ref="H42:AE42"/>
    <mergeCell ref="A6:AE6"/>
    <mergeCell ref="A7:AE7"/>
    <mergeCell ref="K75:M75"/>
    <mergeCell ref="W9:X9"/>
    <mergeCell ref="Z9:AA9"/>
    <mergeCell ref="AB83:AD83"/>
    <mergeCell ref="R75:T75"/>
    <mergeCell ref="V80:W80"/>
    <mergeCell ref="X80:AA80"/>
    <mergeCell ref="T80:U80"/>
    <mergeCell ref="AB84:AD84"/>
    <mergeCell ref="V81:W81"/>
    <mergeCell ref="X81:AA81"/>
    <mergeCell ref="V82:W82"/>
    <mergeCell ref="X82:AA82"/>
    <mergeCell ref="T83:U83"/>
    <mergeCell ref="P83:R83"/>
    <mergeCell ref="V83:W83"/>
    <mergeCell ref="T84:U84"/>
    <mergeCell ref="X83:AA83"/>
    <mergeCell ref="L166:M166"/>
    <mergeCell ref="O166:P166"/>
    <mergeCell ref="C97:D97"/>
    <mergeCell ref="C98:D98"/>
    <mergeCell ref="U166:Y166"/>
    <mergeCell ref="A66:AE66"/>
    <mergeCell ref="M121:N121"/>
    <mergeCell ref="P121:Q121"/>
    <mergeCell ref="X85:AA85"/>
    <mergeCell ref="T85:U85"/>
    <mergeCell ref="V125:W125"/>
    <mergeCell ref="Y122:AD122"/>
    <mergeCell ref="Z125:AD125"/>
    <mergeCell ref="M94:AD94"/>
    <mergeCell ref="L85:O85"/>
    <mergeCell ref="P85:R85"/>
    <mergeCell ref="I89:U89"/>
    <mergeCell ref="X89:AC89"/>
    <mergeCell ref="I90:U90"/>
    <mergeCell ref="X90:AC90"/>
    <mergeCell ref="H85:I85"/>
    <mergeCell ref="AB86:AD86"/>
    <mergeCell ref="V86:W86"/>
    <mergeCell ref="A145:G145"/>
    <mergeCell ref="X86:AA86"/>
    <mergeCell ref="N171:O171"/>
    <mergeCell ref="Q171:R171"/>
    <mergeCell ref="S168:AD168"/>
    <mergeCell ref="S169:AD169"/>
    <mergeCell ref="R174:S174"/>
    <mergeCell ref="F97:G97"/>
    <mergeCell ref="U156:Y156"/>
    <mergeCell ref="H164:AE165"/>
    <mergeCell ref="L161:M161"/>
    <mergeCell ref="U151:Y151"/>
    <mergeCell ref="N132:O132"/>
    <mergeCell ref="S107:T107"/>
    <mergeCell ref="V103:W103"/>
    <mergeCell ref="Y108:AD108"/>
    <mergeCell ref="B112:AE115"/>
    <mergeCell ref="J131:K131"/>
    <mergeCell ref="U161:Y161"/>
    <mergeCell ref="L151:M151"/>
    <mergeCell ref="O151:P151"/>
    <mergeCell ref="L156:M156"/>
    <mergeCell ref="O161:P161"/>
    <mergeCell ref="K132:L132"/>
    <mergeCell ref="P107:Q107"/>
    <mergeCell ref="F99:G99"/>
    <mergeCell ref="S167:AD167"/>
    <mergeCell ref="Y193:AD194"/>
    <mergeCell ref="Y195:AD197"/>
    <mergeCell ref="Y198:AD200"/>
    <mergeCell ref="Y201:AD203"/>
    <mergeCell ref="M198:T200"/>
    <mergeCell ref="U198:X200"/>
    <mergeCell ref="F198:L200"/>
    <mergeCell ref="F201:L203"/>
    <mergeCell ref="F195:L197"/>
    <mergeCell ref="F193:L194"/>
    <mergeCell ref="B184:AE186"/>
    <mergeCell ref="B181:AE183"/>
    <mergeCell ref="M201:T203"/>
    <mergeCell ref="U201:X203"/>
    <mergeCell ref="A190:AE190"/>
    <mergeCell ref="N179:AD179"/>
    <mergeCell ref="W171:AA171"/>
    <mergeCell ref="U193:X194"/>
    <mergeCell ref="M195:T197"/>
    <mergeCell ref="R173:S173"/>
    <mergeCell ref="U173:V173"/>
    <mergeCell ref="U174:V174"/>
    <mergeCell ref="U195:X197"/>
    <mergeCell ref="T82:U82"/>
    <mergeCell ref="Q41:S41"/>
    <mergeCell ref="H44:AE44"/>
    <mergeCell ref="I36:K36"/>
    <mergeCell ref="B195:E197"/>
    <mergeCell ref="R178:S178"/>
    <mergeCell ref="U178:V178"/>
    <mergeCell ref="B193:E194"/>
    <mergeCell ref="Y37:AD37"/>
    <mergeCell ref="C53:AD56"/>
    <mergeCell ref="O57:P57"/>
    <mergeCell ref="Y41:AD41"/>
    <mergeCell ref="Q96:AD96"/>
    <mergeCell ref="I99:J99"/>
    <mergeCell ref="L99:M99"/>
    <mergeCell ref="Q98:AD98"/>
    <mergeCell ref="Q99:AD99"/>
    <mergeCell ref="P131:Q131"/>
    <mergeCell ref="H131:I131"/>
    <mergeCell ref="A128:AE128"/>
    <mergeCell ref="B117:AE117"/>
    <mergeCell ref="F98:G98"/>
    <mergeCell ref="I98:J98"/>
    <mergeCell ref="B210:E212"/>
    <mergeCell ref="M210:T212"/>
    <mergeCell ref="U210:X212"/>
    <mergeCell ref="B207:E209"/>
    <mergeCell ref="M207:T209"/>
    <mergeCell ref="U207:X209"/>
    <mergeCell ref="B204:E206"/>
    <mergeCell ref="M204:T206"/>
    <mergeCell ref="U204:X206"/>
    <mergeCell ref="F207:L209"/>
    <mergeCell ref="F210:L212"/>
    <mergeCell ref="F204:L206"/>
    <mergeCell ref="B198:E200"/>
    <mergeCell ref="B201:E203"/>
    <mergeCell ref="M193:T194"/>
    <mergeCell ref="J188:AD188"/>
    <mergeCell ref="J86:K86"/>
    <mergeCell ref="L86:O86"/>
    <mergeCell ref="P81:R81"/>
    <mergeCell ref="H81:I81"/>
    <mergeCell ref="H82:I82"/>
    <mergeCell ref="P82:R82"/>
    <mergeCell ref="J81:K81"/>
    <mergeCell ref="L81:O81"/>
    <mergeCell ref="J82:K82"/>
    <mergeCell ref="L82:O82"/>
    <mergeCell ref="J84:K84"/>
    <mergeCell ref="L84:O84"/>
    <mergeCell ref="H84:I84"/>
    <mergeCell ref="H86:I86"/>
    <mergeCell ref="I88:U88"/>
    <mergeCell ref="F96:G96"/>
    <mergeCell ref="I96:J96"/>
    <mergeCell ref="L96:M96"/>
    <mergeCell ref="X87:AD87"/>
    <mergeCell ref="H87:W87"/>
    <mergeCell ref="Y4:Z4"/>
    <mergeCell ref="AB4:AC4"/>
    <mergeCell ref="A5:AE5"/>
    <mergeCell ref="H13:AE13"/>
    <mergeCell ref="H14:AE14"/>
    <mergeCell ref="U57:Y57"/>
    <mergeCell ref="V4:W4"/>
    <mergeCell ref="H11:K11"/>
    <mergeCell ref="I26:K26"/>
    <mergeCell ref="U9:V9"/>
    <mergeCell ref="H28:AE28"/>
    <mergeCell ref="H29:AE29"/>
    <mergeCell ref="M10:AE10"/>
    <mergeCell ref="M11:AE11"/>
    <mergeCell ref="Y31:AD31"/>
    <mergeCell ref="I31:K31"/>
    <mergeCell ref="S4:U4"/>
    <mergeCell ref="L57:M57"/>
    <mergeCell ref="H15:AE15"/>
    <mergeCell ref="H16:AE16"/>
    <mergeCell ref="AC9:AD9"/>
    <mergeCell ref="H10:K10"/>
    <mergeCell ref="Q31:S31"/>
    <mergeCell ref="P36:T36"/>
    <mergeCell ref="H17:AE17"/>
    <mergeCell ref="AB81:AD81"/>
    <mergeCell ref="H19:AE19"/>
    <mergeCell ref="H38:AE38"/>
    <mergeCell ref="H39:AE39"/>
    <mergeCell ref="H40:AE40"/>
    <mergeCell ref="H20:AE20"/>
    <mergeCell ref="H21:AE21"/>
    <mergeCell ref="H22:AE22"/>
    <mergeCell ref="H23:AE23"/>
    <mergeCell ref="H30:AE30"/>
    <mergeCell ref="Y36:AD36"/>
    <mergeCell ref="H33:AE33"/>
    <mergeCell ref="H34:AE34"/>
    <mergeCell ref="U75:W75"/>
    <mergeCell ref="AB80:AE80"/>
    <mergeCell ref="P71:W71"/>
    <mergeCell ref="H80:I80"/>
    <mergeCell ref="H75:J75"/>
    <mergeCell ref="L80:O80"/>
    <mergeCell ref="I41:K41"/>
    <mergeCell ref="L98:M98"/>
    <mergeCell ref="Z103:AD103"/>
    <mergeCell ref="Y104:AD104"/>
    <mergeCell ref="M131:N131"/>
    <mergeCell ref="X88:AC88"/>
    <mergeCell ref="Q97:AD97"/>
    <mergeCell ref="L97:M97"/>
    <mergeCell ref="Q92:U92"/>
    <mergeCell ref="Q93:U93"/>
    <mergeCell ref="M103:N103"/>
    <mergeCell ref="H149:AE150"/>
    <mergeCell ref="H154:AE155"/>
    <mergeCell ref="H159:AE160"/>
    <mergeCell ref="P103:Q103"/>
    <mergeCell ref="S103:T103"/>
    <mergeCell ref="M107:N107"/>
    <mergeCell ref="L146:M146"/>
    <mergeCell ref="O146:P146"/>
    <mergeCell ref="K134:L134"/>
    <mergeCell ref="K135:L135"/>
    <mergeCell ref="V121:W121"/>
    <mergeCell ref="Y126:AD126"/>
    <mergeCell ref="V107:W107"/>
    <mergeCell ref="P125:Q125"/>
    <mergeCell ref="S125:T125"/>
    <mergeCell ref="Z121:AD121"/>
    <mergeCell ref="O141:P141"/>
    <mergeCell ref="T133:U133"/>
    <mergeCell ref="T134:U134"/>
    <mergeCell ref="T135:U135"/>
    <mergeCell ref="K133:L133"/>
    <mergeCell ref="U146:Y146"/>
    <mergeCell ref="Z107:AD107"/>
    <mergeCell ref="S121:T121"/>
    <mergeCell ref="A140:G140"/>
    <mergeCell ref="H58:AE60"/>
    <mergeCell ref="A64:G64"/>
    <mergeCell ref="H64:W64"/>
    <mergeCell ref="X64:AE64"/>
    <mergeCell ref="L70:R70"/>
    <mergeCell ref="J80:K80"/>
    <mergeCell ref="P84:R84"/>
    <mergeCell ref="T86:U86"/>
    <mergeCell ref="P86:R86"/>
    <mergeCell ref="H76:M76"/>
    <mergeCell ref="H77:M77"/>
    <mergeCell ref="H78:M78"/>
    <mergeCell ref="AB82:AD82"/>
    <mergeCell ref="V85:W85"/>
    <mergeCell ref="AB85:AD85"/>
    <mergeCell ref="J85:K85"/>
    <mergeCell ref="C61:AE62"/>
    <mergeCell ref="V84:W84"/>
    <mergeCell ref="X84:AA84"/>
    <mergeCell ref="U74:AD74"/>
    <mergeCell ref="T132:U132"/>
    <mergeCell ref="I97:J97"/>
    <mergeCell ref="C99:D99"/>
  </mergeCells>
  <phoneticPr fontId="1"/>
  <conditionalFormatting sqref="H19:AE23">
    <cfRule type="expression" dxfId="75" priority="56">
      <formula>B12C所有者報告=TRUE</formula>
    </cfRule>
  </conditionalFormatting>
  <conditionalFormatting sqref="Z102:AD102 J104:Y104 I106:AC106 J103:L103 AE103:AE104 J107:L107 I101:X102 Z101:AE101 J108:Y108 AE107:AE108 U105:AC105 I105:R105 I118:X118 Z118:AE118 I188:J188 O103:Z103 O107:Z107">
    <cfRule type="expression" dxfId="74" priority="55">
      <formula>B26C初回のみ=TRUE</formula>
    </cfRule>
  </conditionalFormatting>
  <conditionalFormatting sqref="AD105:AE105">
    <cfRule type="expression" dxfId="73" priority="53">
      <formula>B26C初回のみ=TRUE</formula>
    </cfRule>
  </conditionalFormatting>
  <conditionalFormatting sqref="Y101">
    <cfRule type="expression" dxfId="72" priority="52">
      <formula>B26C初回のみ=TRUE</formula>
    </cfRule>
  </conditionalFormatting>
  <conditionalFormatting sqref="B195:F195 M195:Y195 B196:E197 M196:X197">
    <cfRule type="expression" dxfId="71" priority="49">
      <formula>B35C不具合無=TRUE</formula>
    </cfRule>
  </conditionalFormatting>
  <conditionalFormatting sqref="M198:Y198 M201:Y201 M204:Y204 M207:Y207 M210:Y210 B198:E212 M199:X200 M202:X203 M205:X206 M208:X209 M211:X212">
    <cfRule type="expression" dxfId="70" priority="47">
      <formula>B35C不具合無=TRUE</formula>
    </cfRule>
  </conditionalFormatting>
  <conditionalFormatting sqref="F198 F201 F204 F207 F210">
    <cfRule type="expression" dxfId="69" priority="46">
      <formula>B35C不具合無=TRUE</formula>
    </cfRule>
  </conditionalFormatting>
  <conditionalFormatting sqref="H132:X132">
    <cfRule type="expression" dxfId="68" priority="45">
      <formula>$Y$132="☑"</formula>
    </cfRule>
  </conditionalFormatting>
  <conditionalFormatting sqref="A141:AE141">
    <cfRule type="expression" dxfId="67" priority="20">
      <formula>AND($H138="☑",AND(B32C敷地改善有=FALSE,B32C敷地改善無=FALSE))</formula>
    </cfRule>
  </conditionalFormatting>
  <conditionalFormatting sqref="A161:AE161">
    <cfRule type="expression" dxfId="66" priority="12">
      <formula>AND($H158="☑",AND(B32C避難改善有=FALSE,B32C避難改善無=FALSE))</formula>
    </cfRule>
  </conditionalFormatting>
  <conditionalFormatting sqref="A146:AE146">
    <cfRule type="expression" dxfId="65" priority="15">
      <formula>AND($H143="☑",AND(B32C外部改善有=FALSE,B32C外部改善無=FALSE))</formula>
    </cfRule>
  </conditionalFormatting>
  <conditionalFormatting sqref="A151:AE151">
    <cfRule type="expression" dxfId="64" priority="14">
      <formula>AND($H148="☑",AND(B32C屋上改善有=FALSE,B32C屋上改善無=FALSE))</formula>
    </cfRule>
  </conditionalFormatting>
  <conditionalFormatting sqref="A156:AE156">
    <cfRule type="expression" dxfId="63" priority="13">
      <formula>AND($H153="☑",AND(B32C内部改善有=FALSE,B32C内部改善無=FALSE))</formula>
    </cfRule>
  </conditionalFormatting>
  <conditionalFormatting sqref="A166:AE166">
    <cfRule type="expression" dxfId="62" priority="11">
      <formula>AND($H163="☑",AND(B32C他改善有=FALSE,B32C他改善無=FALSE))</formula>
    </cfRule>
  </conditionalFormatting>
  <conditionalFormatting sqref="A57:AQ57">
    <cfRule type="expression" dxfId="61" priority="6">
      <formula>AND($H$51="☑",AND(B15C予定有=FALSE,B15C予定無=FALSE))</formula>
    </cfRule>
  </conditionalFormatting>
  <conditionalFormatting sqref="AH141:AQ141">
    <cfRule type="expression" dxfId="60" priority="69">
      <formula>AND($H138="☑",AND(B32C敷地改善有=FALSE,B32C敷地改善無=FALSE))</formula>
    </cfRule>
  </conditionalFormatting>
  <conditionalFormatting sqref="AH161:AQ161">
    <cfRule type="expression" dxfId="59" priority="71">
      <formula>AND($H158="☑",AND(B32C避難改善有=FALSE,B32C避難改善無=FALSE))</formula>
    </cfRule>
  </conditionalFormatting>
  <conditionalFormatting sqref="AH146:AQ146">
    <cfRule type="expression" dxfId="58" priority="73">
      <formula>AND($H143="☑",AND(B32C外部改善有=FALSE,B32C外部改善無=FALSE))</formula>
    </cfRule>
  </conditionalFormatting>
  <conditionalFormatting sqref="AH151:AQ151">
    <cfRule type="expression" dxfId="57" priority="75">
      <formula>AND($H148="☑",AND(B32C屋上改善有=FALSE,B32C屋上改善無=FALSE))</formula>
    </cfRule>
  </conditionalFormatting>
  <conditionalFormatting sqref="AH156:AQ156">
    <cfRule type="expression" dxfId="56" priority="77">
      <formula>AND($H153="☑",AND(B32C内部改善有=FALSE,B32C内部改善無=FALSE))</formula>
    </cfRule>
  </conditionalFormatting>
  <conditionalFormatting sqref="AH166:AQ166">
    <cfRule type="expression" dxfId="55" priority="79">
      <formula>AND($H163="☑",AND(B32C他改善有=FALSE,B32C他改善無=FALSE))</formula>
    </cfRule>
  </conditionalFormatting>
  <conditionalFormatting sqref="AF141:AG141">
    <cfRule type="expression" dxfId="54" priority="81">
      <formula>AND($H138="☑",AND(B32C敷地改善有=FALSE,B32C敷地改善無=FALSE))</formula>
    </cfRule>
  </conditionalFormatting>
  <conditionalFormatting sqref="AF161:AG161">
    <cfRule type="expression" dxfId="53" priority="83">
      <formula>AND($H158="☑",AND(B32C避難改善有=FALSE,B32C避難改善無=FALSE))</formula>
    </cfRule>
  </conditionalFormatting>
  <conditionalFormatting sqref="AF146:AG146">
    <cfRule type="expression" dxfId="52" priority="85">
      <formula>AND($H143="☑",AND(B32C外部改善有=FALSE,B32C外部改善無=FALSE))</formula>
    </cfRule>
  </conditionalFormatting>
  <conditionalFormatting sqref="AF151:AG151">
    <cfRule type="expression" dxfId="51" priority="87">
      <formula>AND($H148="☑",AND(B32C屋上改善有=FALSE,B32C屋上改善無=FALSE))</formula>
    </cfRule>
  </conditionalFormatting>
  <conditionalFormatting sqref="AF156:AG156">
    <cfRule type="expression" dxfId="50" priority="89">
      <formula>AND($H153="☑",AND(B32C内部改善有=FALSE,B32C内部改善無=FALSE))</formula>
    </cfRule>
  </conditionalFormatting>
  <conditionalFormatting sqref="AF166:AG166">
    <cfRule type="expression" dxfId="49" priority="91">
      <formula>AND($H163="☑",AND(B32C他改善有=FALSE,B32C他改善無=FALSE))</formula>
    </cfRule>
  </conditionalFormatting>
  <conditionalFormatting sqref="I187:X187 Z187:AE187">
    <cfRule type="expression" dxfId="48" priority="5">
      <formula>B26C初回のみ=TRUE</formula>
    </cfRule>
  </conditionalFormatting>
  <conditionalFormatting sqref="I71:AQ71">
    <cfRule type="expression" dxfId="47" priority="2">
      <formula>AND(B21用途地域1="",B21用途地域2="",B21用途地域3="")</formula>
    </cfRule>
  </conditionalFormatting>
  <conditionalFormatting sqref="AR71:AT71">
    <cfRule type="expression" dxfId="46" priority="1">
      <formula>AND(B21用途地域1="",B21用途地域2="",B21用途地域3="")</formula>
    </cfRule>
  </conditionalFormatting>
  <dataValidations count="2">
    <dataValidation imeMode="off" allowBlank="1" showInputMessage="1" showErrorMessage="1" sqref="X4 AD4 AA4"/>
    <dataValidation imeMode="disabled" allowBlank="1" showInputMessage="1" showErrorMessage="1" sqref="W9:X9 Z9:AA9 AC9:AD9 AE4 AB4:AC4 Y4:Z4 V4:W4 H15:AE15 H17:AE17 H21:AE21 H23:AE23 V103:W103 S103:T103 P103:Q103 P125:Q125 S125:T125 V125:W125 V121:W121 S121:T121 P121:Q121 P107:Q107 S107:T107 V107:W107 H32:AE32 H34:AE34 T132:U135 H44:AE44 U75:W75 K75:M75 H76:M78 H42:AE42 Q132:R135 J131:K131 M131:N131 P131:Q131 N132:O135 X88:AC90 U81:U82 W81:W82 AC81:AD82 AC84:AD86 AB81:AB86 V81:V86 U84:U86 T81:T86 H81:K86 W84:W86 P81:R86"/>
  </dataValidations>
  <hyperlinks>
    <hyperlink ref="B1:P1" location="記入要領!A1" display="欄外の注意事項および「記入要領」シートを確認の上"/>
    <hyperlink ref="H215" location="説明!A1" display="⇒説明シートに戻る"/>
    <hyperlink ref="AH5" r:id="rId1"/>
  </hyperlinks>
  <pageMargins left="0.59055118110236227" right="0.39370078740157483" top="0.39370078740157483" bottom="7.874015748031496E-2" header="0.31496062992125984" footer="0.19685039370078741"/>
  <pageSetup paperSize="9" scale="98" firstPageNumber="2" fitToHeight="4" orientation="portrait" blackAndWhite="1" useFirstPageNumber="1" r:id="rId2"/>
  <headerFooter>
    <oddFooter>&amp;C&amp;"-,太字"&amp;9R7-(&amp;P)</oddFooter>
  </headerFooter>
  <rowBreaks count="3" manualBreakCount="3">
    <brk id="65" max="30" man="1"/>
    <brk id="127" max="30" man="1"/>
    <brk id="189"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1365" r:id="rId5" name="Check Box 341">
              <controlPr defaultSize="0" autoFill="0" autoLine="0" autoPict="0">
                <anchor moveWithCells="1">
                  <from>
                    <xdr:col>7</xdr:col>
                    <xdr:colOff>0</xdr:colOff>
                    <xdr:row>56</xdr:row>
                    <xdr:rowOff>0</xdr:rowOff>
                  </from>
                  <to>
                    <xdr:col>8</xdr:col>
                    <xdr:colOff>0</xdr:colOff>
                    <xdr:row>57</xdr:row>
                    <xdr:rowOff>12700</xdr:rowOff>
                  </to>
                </anchor>
              </controlPr>
            </control>
          </mc:Choice>
        </mc:AlternateContent>
        <mc:AlternateContent xmlns:mc="http://schemas.openxmlformats.org/markup-compatibility/2006">
          <mc:Choice Requires="x14">
            <control shapeId="1370" r:id="rId6" name="Check Box 346">
              <controlPr defaultSize="0" autoFill="0" autoLine="0" autoPict="0">
                <anchor moveWithCells="1">
                  <from>
                    <xdr:col>6</xdr:col>
                    <xdr:colOff>215900</xdr:colOff>
                    <xdr:row>68</xdr:row>
                    <xdr:rowOff>0</xdr:rowOff>
                  </from>
                  <to>
                    <xdr:col>8</xdr:col>
                    <xdr:colOff>0</xdr:colOff>
                    <xdr:row>69</xdr:row>
                    <xdr:rowOff>12700</xdr:rowOff>
                  </to>
                </anchor>
              </controlPr>
            </control>
          </mc:Choice>
        </mc:AlternateContent>
        <mc:AlternateContent xmlns:mc="http://schemas.openxmlformats.org/markup-compatibility/2006">
          <mc:Choice Requires="x14">
            <control shapeId="1371" r:id="rId7" name="Check Box 347">
              <controlPr defaultSize="0" autoFill="0" autoLine="0" autoPict="0">
                <anchor moveWithCells="1">
                  <from>
                    <xdr:col>12</xdr:col>
                    <xdr:colOff>215900</xdr:colOff>
                    <xdr:row>68</xdr:row>
                    <xdr:rowOff>0</xdr:rowOff>
                  </from>
                  <to>
                    <xdr:col>14</xdr:col>
                    <xdr:colOff>0</xdr:colOff>
                    <xdr:row>69</xdr:row>
                    <xdr:rowOff>12700</xdr:rowOff>
                  </to>
                </anchor>
              </controlPr>
            </control>
          </mc:Choice>
        </mc:AlternateContent>
        <mc:AlternateContent xmlns:mc="http://schemas.openxmlformats.org/markup-compatibility/2006">
          <mc:Choice Requires="x14">
            <control shapeId="1372" r:id="rId8" name="Check Box 348">
              <controlPr defaultSize="0" autoFill="0" autoLine="0" autoPict="0">
                <anchor moveWithCells="1">
                  <from>
                    <xdr:col>7</xdr:col>
                    <xdr:colOff>0</xdr:colOff>
                    <xdr:row>69</xdr:row>
                    <xdr:rowOff>0</xdr:rowOff>
                  </from>
                  <to>
                    <xdr:col>8</xdr:col>
                    <xdr:colOff>0</xdr:colOff>
                    <xdr:row>70</xdr:row>
                    <xdr:rowOff>12700</xdr:rowOff>
                  </to>
                </anchor>
              </controlPr>
            </control>
          </mc:Choice>
        </mc:AlternateContent>
        <mc:AlternateContent xmlns:mc="http://schemas.openxmlformats.org/markup-compatibility/2006">
          <mc:Choice Requires="x14">
            <control shapeId="1373" r:id="rId9" name="Check Box 349">
              <controlPr defaultSize="0" autoFill="0" autoLine="0" autoPict="0">
                <anchor moveWithCells="1">
                  <from>
                    <xdr:col>20</xdr:col>
                    <xdr:colOff>0</xdr:colOff>
                    <xdr:row>69</xdr:row>
                    <xdr:rowOff>0</xdr:rowOff>
                  </from>
                  <to>
                    <xdr:col>21</xdr:col>
                    <xdr:colOff>0</xdr:colOff>
                    <xdr:row>70</xdr:row>
                    <xdr:rowOff>12700</xdr:rowOff>
                  </to>
                </anchor>
              </controlPr>
            </control>
          </mc:Choice>
        </mc:AlternateContent>
        <mc:AlternateContent xmlns:mc="http://schemas.openxmlformats.org/markup-compatibility/2006">
          <mc:Choice Requires="x14">
            <control shapeId="1374" r:id="rId10" name="Check Box 350">
              <controlPr defaultSize="0" autoFill="0" autoLine="0" autoPict="0">
                <anchor moveWithCells="1">
                  <from>
                    <xdr:col>7</xdr:col>
                    <xdr:colOff>0</xdr:colOff>
                    <xdr:row>72</xdr:row>
                    <xdr:rowOff>0</xdr:rowOff>
                  </from>
                  <to>
                    <xdr:col>8</xdr:col>
                    <xdr:colOff>0</xdr:colOff>
                    <xdr:row>73</xdr:row>
                    <xdr:rowOff>12700</xdr:rowOff>
                  </to>
                </anchor>
              </controlPr>
            </control>
          </mc:Choice>
        </mc:AlternateContent>
        <mc:AlternateContent xmlns:mc="http://schemas.openxmlformats.org/markup-compatibility/2006">
          <mc:Choice Requires="x14">
            <control shapeId="1376" r:id="rId11" name="Check Box 352">
              <controlPr defaultSize="0" autoFill="0" autoLine="0" autoPict="0">
                <anchor moveWithCells="1">
                  <from>
                    <xdr:col>16</xdr:col>
                    <xdr:colOff>0</xdr:colOff>
                    <xdr:row>72</xdr:row>
                    <xdr:rowOff>0</xdr:rowOff>
                  </from>
                  <to>
                    <xdr:col>17</xdr:col>
                    <xdr:colOff>0</xdr:colOff>
                    <xdr:row>73</xdr:row>
                    <xdr:rowOff>12700</xdr:rowOff>
                  </to>
                </anchor>
              </controlPr>
            </control>
          </mc:Choice>
        </mc:AlternateContent>
        <mc:AlternateContent xmlns:mc="http://schemas.openxmlformats.org/markup-compatibility/2006">
          <mc:Choice Requires="x14">
            <control shapeId="1377" r:id="rId12" name="Check Box 353">
              <controlPr defaultSize="0" autoFill="0" autoLine="0" autoPict="0">
                <anchor moveWithCells="1">
                  <from>
                    <xdr:col>7</xdr:col>
                    <xdr:colOff>0</xdr:colOff>
                    <xdr:row>73</xdr:row>
                    <xdr:rowOff>0</xdr:rowOff>
                  </from>
                  <to>
                    <xdr:col>8</xdr:col>
                    <xdr:colOff>0</xdr:colOff>
                    <xdr:row>74</xdr:row>
                    <xdr:rowOff>12700</xdr:rowOff>
                  </to>
                </anchor>
              </controlPr>
            </control>
          </mc:Choice>
        </mc:AlternateContent>
        <mc:AlternateContent xmlns:mc="http://schemas.openxmlformats.org/markup-compatibility/2006">
          <mc:Choice Requires="x14">
            <control shapeId="1378" r:id="rId13" name="Check Box 354">
              <controlPr defaultSize="0" autoFill="0" autoLine="0" autoPict="0">
                <anchor moveWithCells="1">
                  <from>
                    <xdr:col>16</xdr:col>
                    <xdr:colOff>0</xdr:colOff>
                    <xdr:row>73</xdr:row>
                    <xdr:rowOff>0</xdr:rowOff>
                  </from>
                  <to>
                    <xdr:col>17</xdr:col>
                    <xdr:colOff>0</xdr:colOff>
                    <xdr:row>74</xdr:row>
                    <xdr:rowOff>12700</xdr:rowOff>
                  </to>
                </anchor>
              </controlPr>
            </control>
          </mc:Choice>
        </mc:AlternateContent>
        <mc:AlternateContent xmlns:mc="http://schemas.openxmlformats.org/markup-compatibility/2006">
          <mc:Choice Requires="x14">
            <control shapeId="1379" r:id="rId14" name="Check Box 355">
              <controlPr defaultSize="0" autoFill="0" autoLine="0" autoPict="0">
                <anchor moveWithCells="1">
                  <from>
                    <xdr:col>28</xdr:col>
                    <xdr:colOff>0</xdr:colOff>
                    <xdr:row>56</xdr:row>
                    <xdr:rowOff>0</xdr:rowOff>
                  </from>
                  <to>
                    <xdr:col>29</xdr:col>
                    <xdr:colOff>0</xdr:colOff>
                    <xdr:row>57</xdr:row>
                    <xdr:rowOff>12700</xdr:rowOff>
                  </to>
                </anchor>
              </controlPr>
            </control>
          </mc:Choice>
        </mc:AlternateContent>
        <mc:AlternateContent xmlns:mc="http://schemas.openxmlformats.org/markup-compatibility/2006">
          <mc:Choice Requires="x14">
            <control shapeId="1385" r:id="rId15" name="Check Box 361">
              <controlPr defaultSize="0" autoFill="0" autoLine="0" autoPict="0">
                <anchor moveWithCells="1">
                  <from>
                    <xdr:col>8</xdr:col>
                    <xdr:colOff>0</xdr:colOff>
                    <xdr:row>90</xdr:row>
                    <xdr:rowOff>0</xdr:rowOff>
                  </from>
                  <to>
                    <xdr:col>9</xdr:col>
                    <xdr:colOff>0</xdr:colOff>
                    <xdr:row>91</xdr:row>
                    <xdr:rowOff>12700</xdr:rowOff>
                  </to>
                </anchor>
              </controlPr>
            </control>
          </mc:Choice>
        </mc:AlternateContent>
        <mc:AlternateContent xmlns:mc="http://schemas.openxmlformats.org/markup-compatibility/2006">
          <mc:Choice Requires="x14">
            <control shapeId="1387" r:id="rId16" name="Check Box 363">
              <controlPr defaultSize="0" autoFill="0" autoLine="0" autoPict="0">
                <anchor moveWithCells="1">
                  <from>
                    <xdr:col>16</xdr:col>
                    <xdr:colOff>0</xdr:colOff>
                    <xdr:row>90</xdr:row>
                    <xdr:rowOff>0</xdr:rowOff>
                  </from>
                  <to>
                    <xdr:col>17</xdr:col>
                    <xdr:colOff>0</xdr:colOff>
                    <xdr:row>91</xdr:row>
                    <xdr:rowOff>12700</xdr:rowOff>
                  </to>
                </anchor>
              </controlPr>
            </control>
          </mc:Choice>
        </mc:AlternateContent>
        <mc:AlternateContent xmlns:mc="http://schemas.openxmlformats.org/markup-compatibility/2006">
          <mc:Choice Requires="x14">
            <control shapeId="1388" r:id="rId17" name="Check Box 364">
              <controlPr defaultSize="0" autoFill="0" autoLine="0" autoPict="0">
                <anchor moveWithCells="1">
                  <from>
                    <xdr:col>8</xdr:col>
                    <xdr:colOff>0</xdr:colOff>
                    <xdr:row>91</xdr:row>
                    <xdr:rowOff>0</xdr:rowOff>
                  </from>
                  <to>
                    <xdr:col>9</xdr:col>
                    <xdr:colOff>0</xdr:colOff>
                    <xdr:row>92</xdr:row>
                    <xdr:rowOff>12700</xdr:rowOff>
                  </to>
                </anchor>
              </controlPr>
            </control>
          </mc:Choice>
        </mc:AlternateContent>
        <mc:AlternateContent xmlns:mc="http://schemas.openxmlformats.org/markup-compatibility/2006">
          <mc:Choice Requires="x14">
            <control shapeId="1389" r:id="rId18" name="Check Box 365">
              <controlPr defaultSize="0" autoFill="0" autoLine="0" autoPict="0">
                <anchor moveWithCells="1">
                  <from>
                    <xdr:col>8</xdr:col>
                    <xdr:colOff>0</xdr:colOff>
                    <xdr:row>92</xdr:row>
                    <xdr:rowOff>0</xdr:rowOff>
                  </from>
                  <to>
                    <xdr:col>9</xdr:col>
                    <xdr:colOff>0</xdr:colOff>
                    <xdr:row>93</xdr:row>
                    <xdr:rowOff>12700</xdr:rowOff>
                  </to>
                </anchor>
              </controlPr>
            </control>
          </mc:Choice>
        </mc:AlternateContent>
        <mc:AlternateContent xmlns:mc="http://schemas.openxmlformats.org/markup-compatibility/2006">
          <mc:Choice Requires="x14">
            <control shapeId="1392" r:id="rId19" name="Check Box 368">
              <controlPr defaultSize="0" autoFill="0" autoLine="0" autoPict="0">
                <anchor moveWithCells="1">
                  <from>
                    <xdr:col>23</xdr:col>
                    <xdr:colOff>0</xdr:colOff>
                    <xdr:row>92</xdr:row>
                    <xdr:rowOff>0</xdr:rowOff>
                  </from>
                  <to>
                    <xdr:col>24</xdr:col>
                    <xdr:colOff>0</xdr:colOff>
                    <xdr:row>93</xdr:row>
                    <xdr:rowOff>12700</xdr:rowOff>
                  </to>
                </anchor>
              </controlPr>
            </control>
          </mc:Choice>
        </mc:AlternateContent>
        <mc:AlternateContent xmlns:mc="http://schemas.openxmlformats.org/markup-compatibility/2006">
          <mc:Choice Requires="x14">
            <control shapeId="1393" r:id="rId20" name="Check Box 369">
              <controlPr defaultSize="0" autoFill="0" autoLine="0" autoPict="0">
                <anchor moveWithCells="1">
                  <from>
                    <xdr:col>8</xdr:col>
                    <xdr:colOff>0</xdr:colOff>
                    <xdr:row>93</xdr:row>
                    <xdr:rowOff>0</xdr:rowOff>
                  </from>
                  <to>
                    <xdr:col>9</xdr:col>
                    <xdr:colOff>0</xdr:colOff>
                    <xdr:row>94</xdr:row>
                    <xdr:rowOff>12700</xdr:rowOff>
                  </to>
                </anchor>
              </controlPr>
            </control>
          </mc:Choice>
        </mc:AlternateContent>
        <mc:AlternateContent xmlns:mc="http://schemas.openxmlformats.org/markup-compatibility/2006">
          <mc:Choice Requires="x14">
            <control shapeId="1394" r:id="rId21" name="Check Box 370">
              <controlPr defaultSize="0" autoFill="0" autoLine="0" autoPict="0">
                <anchor moveWithCells="1">
                  <from>
                    <xdr:col>8</xdr:col>
                    <xdr:colOff>0</xdr:colOff>
                    <xdr:row>78</xdr:row>
                    <xdr:rowOff>0</xdr:rowOff>
                  </from>
                  <to>
                    <xdr:col>9</xdr:col>
                    <xdr:colOff>0</xdr:colOff>
                    <xdr:row>79</xdr:row>
                    <xdr:rowOff>12700</xdr:rowOff>
                  </to>
                </anchor>
              </controlPr>
            </control>
          </mc:Choice>
        </mc:AlternateContent>
        <mc:AlternateContent xmlns:mc="http://schemas.openxmlformats.org/markup-compatibility/2006">
          <mc:Choice Requires="x14">
            <control shapeId="1398" r:id="rId22" name="Check Box 374">
              <controlPr defaultSize="0" autoFill="0" autoLine="0" autoPict="0">
                <anchor moveWithCells="1">
                  <from>
                    <xdr:col>8</xdr:col>
                    <xdr:colOff>0</xdr:colOff>
                    <xdr:row>100</xdr:row>
                    <xdr:rowOff>12700</xdr:rowOff>
                  </from>
                  <to>
                    <xdr:col>9</xdr:col>
                    <xdr:colOff>0</xdr:colOff>
                    <xdr:row>101</xdr:row>
                    <xdr:rowOff>25400</xdr:rowOff>
                  </to>
                </anchor>
              </controlPr>
            </control>
          </mc:Choice>
        </mc:AlternateContent>
        <mc:AlternateContent xmlns:mc="http://schemas.openxmlformats.org/markup-compatibility/2006">
          <mc:Choice Requires="x14">
            <control shapeId="1400" r:id="rId23" name="Check Box 376">
              <controlPr defaultSize="0" autoFill="0" autoLine="0" autoPict="0">
                <anchor moveWithCells="1">
                  <from>
                    <xdr:col>18</xdr:col>
                    <xdr:colOff>0</xdr:colOff>
                    <xdr:row>100</xdr:row>
                    <xdr:rowOff>0</xdr:rowOff>
                  </from>
                  <to>
                    <xdr:col>19</xdr:col>
                    <xdr:colOff>0</xdr:colOff>
                    <xdr:row>101</xdr:row>
                    <xdr:rowOff>12700</xdr:rowOff>
                  </to>
                </anchor>
              </controlPr>
            </control>
          </mc:Choice>
        </mc:AlternateContent>
        <mc:AlternateContent xmlns:mc="http://schemas.openxmlformats.org/markup-compatibility/2006">
          <mc:Choice Requires="x14">
            <control shapeId="1401" r:id="rId24" name="Check Box 377">
              <controlPr defaultSize="0" autoFill="0" autoLine="0" autoPict="0">
                <anchor moveWithCells="1">
                  <from>
                    <xdr:col>8</xdr:col>
                    <xdr:colOff>0</xdr:colOff>
                    <xdr:row>101</xdr:row>
                    <xdr:rowOff>0</xdr:rowOff>
                  </from>
                  <to>
                    <xdr:col>9</xdr:col>
                    <xdr:colOff>0</xdr:colOff>
                    <xdr:row>102</xdr:row>
                    <xdr:rowOff>12700</xdr:rowOff>
                  </to>
                </anchor>
              </controlPr>
            </control>
          </mc:Choice>
        </mc:AlternateContent>
        <mc:AlternateContent xmlns:mc="http://schemas.openxmlformats.org/markup-compatibility/2006">
          <mc:Choice Requires="x14">
            <control shapeId="1402" r:id="rId25" name="Check Box 378">
              <controlPr defaultSize="0" autoFill="0" autoLine="0" autoPict="0">
                <anchor moveWithCells="1">
                  <from>
                    <xdr:col>11</xdr:col>
                    <xdr:colOff>0</xdr:colOff>
                    <xdr:row>101</xdr:row>
                    <xdr:rowOff>0</xdr:rowOff>
                  </from>
                  <to>
                    <xdr:col>12</xdr:col>
                    <xdr:colOff>0</xdr:colOff>
                    <xdr:row>102</xdr:row>
                    <xdr:rowOff>12700</xdr:rowOff>
                  </to>
                </anchor>
              </controlPr>
            </control>
          </mc:Choice>
        </mc:AlternateContent>
        <mc:AlternateContent xmlns:mc="http://schemas.openxmlformats.org/markup-compatibility/2006">
          <mc:Choice Requires="x14">
            <control shapeId="1403" r:id="rId26" name="Check Box 379">
              <controlPr defaultSize="0" autoFill="0" autoLine="0" autoPict="0">
                <anchor moveWithCells="1">
                  <from>
                    <xdr:col>12</xdr:col>
                    <xdr:colOff>0</xdr:colOff>
                    <xdr:row>103</xdr:row>
                    <xdr:rowOff>0</xdr:rowOff>
                  </from>
                  <to>
                    <xdr:col>13</xdr:col>
                    <xdr:colOff>0</xdr:colOff>
                    <xdr:row>104</xdr:row>
                    <xdr:rowOff>12700</xdr:rowOff>
                  </to>
                </anchor>
              </controlPr>
            </control>
          </mc:Choice>
        </mc:AlternateContent>
        <mc:AlternateContent xmlns:mc="http://schemas.openxmlformats.org/markup-compatibility/2006">
          <mc:Choice Requires="x14">
            <control shapeId="1404" r:id="rId27" name="Check Box 380">
              <controlPr defaultSize="0" autoFill="0" autoLine="0" autoPict="0">
                <anchor moveWithCells="1">
                  <from>
                    <xdr:col>17</xdr:col>
                    <xdr:colOff>0</xdr:colOff>
                    <xdr:row>103</xdr:row>
                    <xdr:rowOff>0</xdr:rowOff>
                  </from>
                  <to>
                    <xdr:col>18</xdr:col>
                    <xdr:colOff>0</xdr:colOff>
                    <xdr:row>104</xdr:row>
                    <xdr:rowOff>12700</xdr:rowOff>
                  </to>
                </anchor>
              </controlPr>
            </control>
          </mc:Choice>
        </mc:AlternateContent>
        <mc:AlternateContent xmlns:mc="http://schemas.openxmlformats.org/markup-compatibility/2006">
          <mc:Choice Requires="x14">
            <control shapeId="1405" r:id="rId28" name="Check Box 381">
              <controlPr defaultSize="0" autoFill="0" autoLine="0" autoPict="0">
                <anchor moveWithCells="1">
                  <from>
                    <xdr:col>8</xdr:col>
                    <xdr:colOff>0</xdr:colOff>
                    <xdr:row>104</xdr:row>
                    <xdr:rowOff>0</xdr:rowOff>
                  </from>
                  <to>
                    <xdr:col>9</xdr:col>
                    <xdr:colOff>0</xdr:colOff>
                    <xdr:row>105</xdr:row>
                    <xdr:rowOff>12700</xdr:rowOff>
                  </to>
                </anchor>
              </controlPr>
            </control>
          </mc:Choice>
        </mc:AlternateContent>
        <mc:AlternateContent xmlns:mc="http://schemas.openxmlformats.org/markup-compatibility/2006">
          <mc:Choice Requires="x14">
            <control shapeId="1406" r:id="rId29" name="Check Box 382">
              <controlPr defaultSize="0" autoFill="0" autoLine="0" autoPict="0">
                <anchor moveWithCells="1">
                  <from>
                    <xdr:col>11</xdr:col>
                    <xdr:colOff>0</xdr:colOff>
                    <xdr:row>104</xdr:row>
                    <xdr:rowOff>0</xdr:rowOff>
                  </from>
                  <to>
                    <xdr:col>12</xdr:col>
                    <xdr:colOff>0</xdr:colOff>
                    <xdr:row>105</xdr:row>
                    <xdr:rowOff>12700</xdr:rowOff>
                  </to>
                </anchor>
              </controlPr>
            </control>
          </mc:Choice>
        </mc:AlternateContent>
        <mc:AlternateContent xmlns:mc="http://schemas.openxmlformats.org/markup-compatibility/2006">
          <mc:Choice Requires="x14">
            <control shapeId="1407" r:id="rId30" name="Check Box 383">
              <controlPr defaultSize="0" autoFill="0" autoLine="0" autoPict="0">
                <anchor moveWithCells="1">
                  <from>
                    <xdr:col>8</xdr:col>
                    <xdr:colOff>0</xdr:colOff>
                    <xdr:row>105</xdr:row>
                    <xdr:rowOff>0</xdr:rowOff>
                  </from>
                  <to>
                    <xdr:col>9</xdr:col>
                    <xdr:colOff>0</xdr:colOff>
                    <xdr:row>106</xdr:row>
                    <xdr:rowOff>12700</xdr:rowOff>
                  </to>
                </anchor>
              </controlPr>
            </control>
          </mc:Choice>
        </mc:AlternateContent>
        <mc:AlternateContent xmlns:mc="http://schemas.openxmlformats.org/markup-compatibility/2006">
          <mc:Choice Requires="x14">
            <control shapeId="1408" r:id="rId31" name="Check Box 384">
              <controlPr defaultSize="0" autoFill="0" autoLine="0" autoPict="0">
                <anchor moveWithCells="1">
                  <from>
                    <xdr:col>11</xdr:col>
                    <xdr:colOff>0</xdr:colOff>
                    <xdr:row>105</xdr:row>
                    <xdr:rowOff>0</xdr:rowOff>
                  </from>
                  <to>
                    <xdr:col>12</xdr:col>
                    <xdr:colOff>0</xdr:colOff>
                    <xdr:row>106</xdr:row>
                    <xdr:rowOff>12700</xdr:rowOff>
                  </to>
                </anchor>
              </controlPr>
            </control>
          </mc:Choice>
        </mc:AlternateContent>
        <mc:AlternateContent xmlns:mc="http://schemas.openxmlformats.org/markup-compatibility/2006">
          <mc:Choice Requires="x14">
            <control shapeId="1410" r:id="rId32" name="Check Box 386">
              <controlPr defaultSize="0" autoFill="0" autoLine="0" autoPict="0">
                <anchor moveWithCells="1">
                  <from>
                    <xdr:col>17</xdr:col>
                    <xdr:colOff>0</xdr:colOff>
                    <xdr:row>107</xdr:row>
                    <xdr:rowOff>0</xdr:rowOff>
                  </from>
                  <to>
                    <xdr:col>18</xdr:col>
                    <xdr:colOff>0</xdr:colOff>
                    <xdr:row>108</xdr:row>
                    <xdr:rowOff>12700</xdr:rowOff>
                  </to>
                </anchor>
              </controlPr>
            </control>
          </mc:Choice>
        </mc:AlternateContent>
        <mc:AlternateContent xmlns:mc="http://schemas.openxmlformats.org/markup-compatibility/2006">
          <mc:Choice Requires="x14">
            <control shapeId="1411" r:id="rId33" name="Check Box 387">
              <controlPr defaultSize="0" autoFill="0" autoLine="0" autoPict="0">
                <anchor moveWithCells="1">
                  <from>
                    <xdr:col>8</xdr:col>
                    <xdr:colOff>0</xdr:colOff>
                    <xdr:row>118</xdr:row>
                    <xdr:rowOff>0</xdr:rowOff>
                  </from>
                  <to>
                    <xdr:col>9</xdr:col>
                    <xdr:colOff>0</xdr:colOff>
                    <xdr:row>119</xdr:row>
                    <xdr:rowOff>12700</xdr:rowOff>
                  </to>
                </anchor>
              </controlPr>
            </control>
          </mc:Choice>
        </mc:AlternateContent>
        <mc:AlternateContent xmlns:mc="http://schemas.openxmlformats.org/markup-compatibility/2006">
          <mc:Choice Requires="x14">
            <control shapeId="1412" r:id="rId34" name="Check Box 388">
              <controlPr defaultSize="0" autoFill="0" autoLine="0" autoPict="0">
                <anchor moveWithCells="1">
                  <from>
                    <xdr:col>18</xdr:col>
                    <xdr:colOff>0</xdr:colOff>
                    <xdr:row>118</xdr:row>
                    <xdr:rowOff>0</xdr:rowOff>
                  </from>
                  <to>
                    <xdr:col>19</xdr:col>
                    <xdr:colOff>0</xdr:colOff>
                    <xdr:row>119</xdr:row>
                    <xdr:rowOff>12700</xdr:rowOff>
                  </to>
                </anchor>
              </controlPr>
            </control>
          </mc:Choice>
        </mc:AlternateContent>
        <mc:AlternateContent xmlns:mc="http://schemas.openxmlformats.org/markup-compatibility/2006">
          <mc:Choice Requires="x14">
            <control shapeId="1413" r:id="rId35" name="Check Box 389">
              <controlPr defaultSize="0" autoFill="0" autoLine="0" autoPict="0">
                <anchor moveWithCells="1">
                  <from>
                    <xdr:col>8</xdr:col>
                    <xdr:colOff>0</xdr:colOff>
                    <xdr:row>119</xdr:row>
                    <xdr:rowOff>0</xdr:rowOff>
                  </from>
                  <to>
                    <xdr:col>9</xdr:col>
                    <xdr:colOff>0</xdr:colOff>
                    <xdr:row>120</xdr:row>
                    <xdr:rowOff>12700</xdr:rowOff>
                  </to>
                </anchor>
              </controlPr>
            </control>
          </mc:Choice>
        </mc:AlternateContent>
        <mc:AlternateContent xmlns:mc="http://schemas.openxmlformats.org/markup-compatibility/2006">
          <mc:Choice Requires="x14">
            <control shapeId="1414" r:id="rId36" name="Check Box 390">
              <controlPr defaultSize="0" autoFill="0" autoLine="0" autoPict="0">
                <anchor moveWithCells="1">
                  <from>
                    <xdr:col>11</xdr:col>
                    <xdr:colOff>0</xdr:colOff>
                    <xdr:row>119</xdr:row>
                    <xdr:rowOff>0</xdr:rowOff>
                  </from>
                  <to>
                    <xdr:col>12</xdr:col>
                    <xdr:colOff>0</xdr:colOff>
                    <xdr:row>120</xdr:row>
                    <xdr:rowOff>12700</xdr:rowOff>
                  </to>
                </anchor>
              </controlPr>
            </control>
          </mc:Choice>
        </mc:AlternateContent>
        <mc:AlternateContent xmlns:mc="http://schemas.openxmlformats.org/markup-compatibility/2006">
          <mc:Choice Requires="x14">
            <control shapeId="1415" r:id="rId37" name="Check Box 391">
              <controlPr defaultSize="0" autoFill="0" autoLine="0" autoPict="0">
                <anchor moveWithCells="1">
                  <from>
                    <xdr:col>12</xdr:col>
                    <xdr:colOff>0</xdr:colOff>
                    <xdr:row>121</xdr:row>
                    <xdr:rowOff>0</xdr:rowOff>
                  </from>
                  <to>
                    <xdr:col>13</xdr:col>
                    <xdr:colOff>0</xdr:colOff>
                    <xdr:row>122</xdr:row>
                    <xdr:rowOff>12700</xdr:rowOff>
                  </to>
                </anchor>
              </controlPr>
            </control>
          </mc:Choice>
        </mc:AlternateContent>
        <mc:AlternateContent xmlns:mc="http://schemas.openxmlformats.org/markup-compatibility/2006">
          <mc:Choice Requires="x14">
            <control shapeId="1416" r:id="rId38" name="Check Box 392">
              <controlPr defaultSize="0" autoFill="0" autoLine="0" autoPict="0">
                <anchor moveWithCells="1">
                  <from>
                    <xdr:col>17</xdr:col>
                    <xdr:colOff>0</xdr:colOff>
                    <xdr:row>121</xdr:row>
                    <xdr:rowOff>0</xdr:rowOff>
                  </from>
                  <to>
                    <xdr:col>18</xdr:col>
                    <xdr:colOff>0</xdr:colOff>
                    <xdr:row>122</xdr:row>
                    <xdr:rowOff>12700</xdr:rowOff>
                  </to>
                </anchor>
              </controlPr>
            </control>
          </mc:Choice>
        </mc:AlternateContent>
        <mc:AlternateContent xmlns:mc="http://schemas.openxmlformats.org/markup-compatibility/2006">
          <mc:Choice Requires="x14">
            <control shapeId="1417" r:id="rId39" name="Check Box 393">
              <controlPr defaultSize="0" autoFill="0" autoLine="0" autoPict="0">
                <anchor moveWithCells="1">
                  <from>
                    <xdr:col>8</xdr:col>
                    <xdr:colOff>0</xdr:colOff>
                    <xdr:row>122</xdr:row>
                    <xdr:rowOff>0</xdr:rowOff>
                  </from>
                  <to>
                    <xdr:col>9</xdr:col>
                    <xdr:colOff>0</xdr:colOff>
                    <xdr:row>123</xdr:row>
                    <xdr:rowOff>12700</xdr:rowOff>
                  </to>
                </anchor>
              </controlPr>
            </control>
          </mc:Choice>
        </mc:AlternateContent>
        <mc:AlternateContent xmlns:mc="http://schemas.openxmlformats.org/markup-compatibility/2006">
          <mc:Choice Requires="x14">
            <control shapeId="1420" r:id="rId40" name="Check Box 396">
              <controlPr defaultSize="0" autoFill="0" autoLine="0" autoPict="0">
                <anchor moveWithCells="1">
                  <from>
                    <xdr:col>11</xdr:col>
                    <xdr:colOff>0</xdr:colOff>
                    <xdr:row>122</xdr:row>
                    <xdr:rowOff>0</xdr:rowOff>
                  </from>
                  <to>
                    <xdr:col>12</xdr:col>
                    <xdr:colOff>0</xdr:colOff>
                    <xdr:row>123</xdr:row>
                    <xdr:rowOff>12700</xdr:rowOff>
                  </to>
                </anchor>
              </controlPr>
            </control>
          </mc:Choice>
        </mc:AlternateContent>
        <mc:AlternateContent xmlns:mc="http://schemas.openxmlformats.org/markup-compatibility/2006">
          <mc:Choice Requires="x14">
            <control shapeId="1421" r:id="rId41" name="Check Box 397">
              <controlPr defaultSize="0" autoFill="0" autoLine="0" autoPict="0">
                <anchor moveWithCells="1">
                  <from>
                    <xdr:col>8</xdr:col>
                    <xdr:colOff>0</xdr:colOff>
                    <xdr:row>123</xdr:row>
                    <xdr:rowOff>0</xdr:rowOff>
                  </from>
                  <to>
                    <xdr:col>9</xdr:col>
                    <xdr:colOff>0</xdr:colOff>
                    <xdr:row>124</xdr:row>
                    <xdr:rowOff>12700</xdr:rowOff>
                  </to>
                </anchor>
              </controlPr>
            </control>
          </mc:Choice>
        </mc:AlternateContent>
        <mc:AlternateContent xmlns:mc="http://schemas.openxmlformats.org/markup-compatibility/2006">
          <mc:Choice Requires="x14">
            <control shapeId="1422" r:id="rId42" name="Check Box 398">
              <controlPr defaultSize="0" autoFill="0" autoLine="0" autoPict="0">
                <anchor moveWithCells="1">
                  <from>
                    <xdr:col>11</xdr:col>
                    <xdr:colOff>0</xdr:colOff>
                    <xdr:row>123</xdr:row>
                    <xdr:rowOff>0</xdr:rowOff>
                  </from>
                  <to>
                    <xdr:col>12</xdr:col>
                    <xdr:colOff>0</xdr:colOff>
                    <xdr:row>124</xdr:row>
                    <xdr:rowOff>12700</xdr:rowOff>
                  </to>
                </anchor>
              </controlPr>
            </control>
          </mc:Choice>
        </mc:AlternateContent>
        <mc:AlternateContent xmlns:mc="http://schemas.openxmlformats.org/markup-compatibility/2006">
          <mc:Choice Requires="x14">
            <control shapeId="1425" r:id="rId43" name="Check Box 401">
              <controlPr defaultSize="0" autoFill="0" autoLine="0" autoPict="0">
                <anchor moveWithCells="1">
                  <from>
                    <xdr:col>12</xdr:col>
                    <xdr:colOff>0</xdr:colOff>
                    <xdr:row>108</xdr:row>
                    <xdr:rowOff>0</xdr:rowOff>
                  </from>
                  <to>
                    <xdr:col>13</xdr:col>
                    <xdr:colOff>0</xdr:colOff>
                    <xdr:row>109</xdr:row>
                    <xdr:rowOff>12700</xdr:rowOff>
                  </to>
                </anchor>
              </controlPr>
            </control>
          </mc:Choice>
        </mc:AlternateContent>
        <mc:AlternateContent xmlns:mc="http://schemas.openxmlformats.org/markup-compatibility/2006">
          <mc:Choice Requires="x14">
            <control shapeId="1426" r:id="rId44" name="Check Box 402">
              <controlPr defaultSize="0" autoFill="0" autoLine="0" autoPict="0">
                <anchor moveWithCells="1">
                  <from>
                    <xdr:col>15</xdr:col>
                    <xdr:colOff>0</xdr:colOff>
                    <xdr:row>108</xdr:row>
                    <xdr:rowOff>0</xdr:rowOff>
                  </from>
                  <to>
                    <xdr:col>16</xdr:col>
                    <xdr:colOff>0</xdr:colOff>
                    <xdr:row>109</xdr:row>
                    <xdr:rowOff>12700</xdr:rowOff>
                  </to>
                </anchor>
              </controlPr>
            </control>
          </mc:Choice>
        </mc:AlternateContent>
        <mc:AlternateContent xmlns:mc="http://schemas.openxmlformats.org/markup-compatibility/2006">
          <mc:Choice Requires="x14">
            <control shapeId="1427" r:id="rId45" name="Check Box 403">
              <controlPr defaultSize="0" autoFill="0" autoLine="0" autoPict="0">
                <anchor moveWithCells="1">
                  <from>
                    <xdr:col>12</xdr:col>
                    <xdr:colOff>0</xdr:colOff>
                    <xdr:row>109</xdr:row>
                    <xdr:rowOff>0</xdr:rowOff>
                  </from>
                  <to>
                    <xdr:col>13</xdr:col>
                    <xdr:colOff>0</xdr:colOff>
                    <xdr:row>110</xdr:row>
                    <xdr:rowOff>0</xdr:rowOff>
                  </to>
                </anchor>
              </controlPr>
            </control>
          </mc:Choice>
        </mc:AlternateContent>
        <mc:AlternateContent xmlns:mc="http://schemas.openxmlformats.org/markup-compatibility/2006">
          <mc:Choice Requires="x14">
            <control shapeId="1428" r:id="rId46" name="Check Box 404">
              <controlPr defaultSize="0" autoFill="0" autoLine="0" autoPict="0">
                <anchor moveWithCells="1">
                  <from>
                    <xdr:col>15</xdr:col>
                    <xdr:colOff>0</xdr:colOff>
                    <xdr:row>109</xdr:row>
                    <xdr:rowOff>25400</xdr:rowOff>
                  </from>
                  <to>
                    <xdr:col>16</xdr:col>
                    <xdr:colOff>0</xdr:colOff>
                    <xdr:row>110</xdr:row>
                    <xdr:rowOff>0</xdr:rowOff>
                  </to>
                </anchor>
              </controlPr>
            </control>
          </mc:Choice>
        </mc:AlternateContent>
        <mc:AlternateContent xmlns:mc="http://schemas.openxmlformats.org/markup-compatibility/2006">
          <mc:Choice Requires="x14">
            <control shapeId="1436" r:id="rId47" name="Check Box 412">
              <controlPr defaultSize="0" autoFill="0" autoLine="0" autoPict="0">
                <anchor moveWithCells="1">
                  <from>
                    <xdr:col>7</xdr:col>
                    <xdr:colOff>0</xdr:colOff>
                    <xdr:row>131</xdr:row>
                    <xdr:rowOff>0</xdr:rowOff>
                  </from>
                  <to>
                    <xdr:col>8</xdr:col>
                    <xdr:colOff>0</xdr:colOff>
                    <xdr:row>132</xdr:row>
                    <xdr:rowOff>12700</xdr:rowOff>
                  </to>
                </anchor>
              </controlPr>
            </control>
          </mc:Choice>
        </mc:AlternateContent>
        <mc:AlternateContent xmlns:mc="http://schemas.openxmlformats.org/markup-compatibility/2006">
          <mc:Choice Requires="x14">
            <control shapeId="1439" r:id="rId48" name="Check Box 415">
              <controlPr defaultSize="0" autoFill="0" autoLine="0" autoPict="0">
                <anchor moveWithCells="1">
                  <from>
                    <xdr:col>7</xdr:col>
                    <xdr:colOff>0</xdr:colOff>
                    <xdr:row>132</xdr:row>
                    <xdr:rowOff>0</xdr:rowOff>
                  </from>
                  <to>
                    <xdr:col>8</xdr:col>
                    <xdr:colOff>0</xdr:colOff>
                    <xdr:row>133</xdr:row>
                    <xdr:rowOff>12700</xdr:rowOff>
                  </to>
                </anchor>
              </controlPr>
            </control>
          </mc:Choice>
        </mc:AlternateContent>
        <mc:AlternateContent xmlns:mc="http://schemas.openxmlformats.org/markup-compatibility/2006">
          <mc:Choice Requires="x14">
            <control shapeId="1440" r:id="rId49" name="Check Box 416">
              <controlPr defaultSize="0" autoFill="0" autoLine="0" autoPict="0">
                <anchor moveWithCells="1">
                  <from>
                    <xdr:col>24</xdr:col>
                    <xdr:colOff>0</xdr:colOff>
                    <xdr:row>132</xdr:row>
                    <xdr:rowOff>0</xdr:rowOff>
                  </from>
                  <to>
                    <xdr:col>25</xdr:col>
                    <xdr:colOff>0</xdr:colOff>
                    <xdr:row>133</xdr:row>
                    <xdr:rowOff>12700</xdr:rowOff>
                  </to>
                </anchor>
              </controlPr>
            </control>
          </mc:Choice>
        </mc:AlternateContent>
        <mc:AlternateContent xmlns:mc="http://schemas.openxmlformats.org/markup-compatibility/2006">
          <mc:Choice Requires="x14">
            <control shapeId="1442" r:id="rId50" name="Check Box 418">
              <controlPr defaultSize="0" autoFill="0" autoLine="0" autoPict="0">
                <anchor moveWithCells="1">
                  <from>
                    <xdr:col>7</xdr:col>
                    <xdr:colOff>0</xdr:colOff>
                    <xdr:row>133</xdr:row>
                    <xdr:rowOff>0</xdr:rowOff>
                  </from>
                  <to>
                    <xdr:col>8</xdr:col>
                    <xdr:colOff>0</xdr:colOff>
                    <xdr:row>134</xdr:row>
                    <xdr:rowOff>12700</xdr:rowOff>
                  </to>
                </anchor>
              </controlPr>
            </control>
          </mc:Choice>
        </mc:AlternateContent>
        <mc:AlternateContent xmlns:mc="http://schemas.openxmlformats.org/markup-compatibility/2006">
          <mc:Choice Requires="x14">
            <control shapeId="1443" r:id="rId51" name="Check Box 419">
              <controlPr defaultSize="0" autoFill="0" autoLine="0" autoPict="0">
                <anchor moveWithCells="1">
                  <from>
                    <xdr:col>24</xdr:col>
                    <xdr:colOff>0</xdr:colOff>
                    <xdr:row>133</xdr:row>
                    <xdr:rowOff>0</xdr:rowOff>
                  </from>
                  <to>
                    <xdr:col>25</xdr:col>
                    <xdr:colOff>0</xdr:colOff>
                    <xdr:row>134</xdr:row>
                    <xdr:rowOff>12700</xdr:rowOff>
                  </to>
                </anchor>
              </controlPr>
            </control>
          </mc:Choice>
        </mc:AlternateContent>
        <mc:AlternateContent xmlns:mc="http://schemas.openxmlformats.org/markup-compatibility/2006">
          <mc:Choice Requires="x14">
            <control shapeId="1445" r:id="rId52" name="Check Box 421">
              <controlPr defaultSize="0" autoFill="0" autoLine="0" autoPict="0">
                <anchor moveWithCells="1">
                  <from>
                    <xdr:col>7</xdr:col>
                    <xdr:colOff>0</xdr:colOff>
                    <xdr:row>134</xdr:row>
                    <xdr:rowOff>0</xdr:rowOff>
                  </from>
                  <to>
                    <xdr:col>8</xdr:col>
                    <xdr:colOff>0</xdr:colOff>
                    <xdr:row>135</xdr:row>
                    <xdr:rowOff>12700</xdr:rowOff>
                  </to>
                </anchor>
              </controlPr>
            </control>
          </mc:Choice>
        </mc:AlternateContent>
        <mc:AlternateContent xmlns:mc="http://schemas.openxmlformats.org/markup-compatibility/2006">
          <mc:Choice Requires="x14">
            <control shapeId="1446" r:id="rId53" name="Check Box 422">
              <controlPr defaultSize="0" autoFill="0" autoLine="0" autoPict="0">
                <anchor moveWithCells="1">
                  <from>
                    <xdr:col>24</xdr:col>
                    <xdr:colOff>0</xdr:colOff>
                    <xdr:row>134</xdr:row>
                    <xdr:rowOff>0</xdr:rowOff>
                  </from>
                  <to>
                    <xdr:col>25</xdr:col>
                    <xdr:colOff>0</xdr:colOff>
                    <xdr:row>135</xdr:row>
                    <xdr:rowOff>12700</xdr:rowOff>
                  </to>
                </anchor>
              </controlPr>
            </control>
          </mc:Choice>
        </mc:AlternateContent>
        <mc:AlternateContent xmlns:mc="http://schemas.openxmlformats.org/markup-compatibility/2006">
          <mc:Choice Requires="x14">
            <control shapeId="1451" r:id="rId54" name="Check Box 427">
              <controlPr defaultSize="0" autoFill="0" autoLine="0" autoPict="0">
                <anchor moveWithCells="1">
                  <from>
                    <xdr:col>7</xdr:col>
                    <xdr:colOff>0</xdr:colOff>
                    <xdr:row>139</xdr:row>
                    <xdr:rowOff>177800</xdr:rowOff>
                  </from>
                  <to>
                    <xdr:col>8</xdr:col>
                    <xdr:colOff>0</xdr:colOff>
                    <xdr:row>141</xdr:row>
                    <xdr:rowOff>0</xdr:rowOff>
                  </to>
                </anchor>
              </controlPr>
            </control>
          </mc:Choice>
        </mc:AlternateContent>
        <mc:AlternateContent xmlns:mc="http://schemas.openxmlformats.org/markup-compatibility/2006">
          <mc:Choice Requires="x14">
            <control shapeId="1452" r:id="rId55" name="Check Box 428">
              <controlPr defaultSize="0" autoFill="0" autoLine="0" autoPict="0">
                <anchor moveWithCells="1">
                  <from>
                    <xdr:col>27</xdr:col>
                    <xdr:colOff>0</xdr:colOff>
                    <xdr:row>139</xdr:row>
                    <xdr:rowOff>177800</xdr:rowOff>
                  </from>
                  <to>
                    <xdr:col>28</xdr:col>
                    <xdr:colOff>0</xdr:colOff>
                    <xdr:row>141</xdr:row>
                    <xdr:rowOff>0</xdr:rowOff>
                  </to>
                </anchor>
              </controlPr>
            </control>
          </mc:Choice>
        </mc:AlternateContent>
        <mc:AlternateContent xmlns:mc="http://schemas.openxmlformats.org/markup-compatibility/2006">
          <mc:Choice Requires="x14">
            <control shapeId="1456" r:id="rId56" name="Check Box 432">
              <controlPr defaultSize="0" autoFill="0" autoLine="0" autoPict="0">
                <anchor moveWithCells="1">
                  <from>
                    <xdr:col>7</xdr:col>
                    <xdr:colOff>0</xdr:colOff>
                    <xdr:row>145</xdr:row>
                    <xdr:rowOff>0</xdr:rowOff>
                  </from>
                  <to>
                    <xdr:col>8</xdr:col>
                    <xdr:colOff>0</xdr:colOff>
                    <xdr:row>146</xdr:row>
                    <xdr:rowOff>12700</xdr:rowOff>
                  </to>
                </anchor>
              </controlPr>
            </control>
          </mc:Choice>
        </mc:AlternateContent>
        <mc:AlternateContent xmlns:mc="http://schemas.openxmlformats.org/markup-compatibility/2006">
          <mc:Choice Requires="x14">
            <control shapeId="1457" r:id="rId57" name="Check Box 433">
              <controlPr defaultSize="0" autoFill="0" autoLine="0" autoPict="0">
                <anchor moveWithCells="1">
                  <from>
                    <xdr:col>27</xdr:col>
                    <xdr:colOff>0</xdr:colOff>
                    <xdr:row>145</xdr:row>
                    <xdr:rowOff>0</xdr:rowOff>
                  </from>
                  <to>
                    <xdr:col>28</xdr:col>
                    <xdr:colOff>0</xdr:colOff>
                    <xdr:row>146</xdr:row>
                    <xdr:rowOff>12700</xdr:rowOff>
                  </to>
                </anchor>
              </controlPr>
            </control>
          </mc:Choice>
        </mc:AlternateContent>
        <mc:AlternateContent xmlns:mc="http://schemas.openxmlformats.org/markup-compatibility/2006">
          <mc:Choice Requires="x14">
            <control shapeId="1462" r:id="rId58" name="Check Box 438">
              <controlPr defaultSize="0" autoFill="0" autoLine="0" autoPict="0">
                <anchor moveWithCells="1">
                  <from>
                    <xdr:col>7</xdr:col>
                    <xdr:colOff>0</xdr:colOff>
                    <xdr:row>150</xdr:row>
                    <xdr:rowOff>0</xdr:rowOff>
                  </from>
                  <to>
                    <xdr:col>8</xdr:col>
                    <xdr:colOff>0</xdr:colOff>
                    <xdr:row>151</xdr:row>
                    <xdr:rowOff>12700</xdr:rowOff>
                  </to>
                </anchor>
              </controlPr>
            </control>
          </mc:Choice>
        </mc:AlternateContent>
        <mc:AlternateContent xmlns:mc="http://schemas.openxmlformats.org/markup-compatibility/2006">
          <mc:Choice Requires="x14">
            <control shapeId="1463" r:id="rId59" name="Check Box 439">
              <controlPr defaultSize="0" autoFill="0" autoLine="0" autoPict="0">
                <anchor moveWithCells="1">
                  <from>
                    <xdr:col>27</xdr:col>
                    <xdr:colOff>0</xdr:colOff>
                    <xdr:row>150</xdr:row>
                    <xdr:rowOff>0</xdr:rowOff>
                  </from>
                  <to>
                    <xdr:col>28</xdr:col>
                    <xdr:colOff>0</xdr:colOff>
                    <xdr:row>151</xdr:row>
                    <xdr:rowOff>12700</xdr:rowOff>
                  </to>
                </anchor>
              </controlPr>
            </control>
          </mc:Choice>
        </mc:AlternateContent>
        <mc:AlternateContent xmlns:mc="http://schemas.openxmlformats.org/markup-compatibility/2006">
          <mc:Choice Requires="x14">
            <control shapeId="1467" r:id="rId60" name="Check Box 443">
              <controlPr defaultSize="0" autoFill="0" autoLine="0" autoPict="0">
                <anchor moveWithCells="1">
                  <from>
                    <xdr:col>7</xdr:col>
                    <xdr:colOff>0</xdr:colOff>
                    <xdr:row>155</xdr:row>
                    <xdr:rowOff>0</xdr:rowOff>
                  </from>
                  <to>
                    <xdr:col>8</xdr:col>
                    <xdr:colOff>0</xdr:colOff>
                    <xdr:row>156</xdr:row>
                    <xdr:rowOff>12700</xdr:rowOff>
                  </to>
                </anchor>
              </controlPr>
            </control>
          </mc:Choice>
        </mc:AlternateContent>
        <mc:AlternateContent xmlns:mc="http://schemas.openxmlformats.org/markup-compatibility/2006">
          <mc:Choice Requires="x14">
            <control shapeId="1468" r:id="rId61" name="Check Box 444">
              <controlPr defaultSize="0" autoFill="0" autoLine="0" autoPict="0">
                <anchor moveWithCells="1">
                  <from>
                    <xdr:col>27</xdr:col>
                    <xdr:colOff>0</xdr:colOff>
                    <xdr:row>155</xdr:row>
                    <xdr:rowOff>0</xdr:rowOff>
                  </from>
                  <to>
                    <xdr:col>28</xdr:col>
                    <xdr:colOff>0</xdr:colOff>
                    <xdr:row>156</xdr:row>
                    <xdr:rowOff>12700</xdr:rowOff>
                  </to>
                </anchor>
              </controlPr>
            </control>
          </mc:Choice>
        </mc:AlternateContent>
        <mc:AlternateContent xmlns:mc="http://schemas.openxmlformats.org/markup-compatibility/2006">
          <mc:Choice Requires="x14">
            <control shapeId="1472" r:id="rId62" name="Check Box 448">
              <controlPr defaultSize="0" autoFill="0" autoLine="0" autoPict="0">
                <anchor moveWithCells="1">
                  <from>
                    <xdr:col>7</xdr:col>
                    <xdr:colOff>0</xdr:colOff>
                    <xdr:row>160</xdr:row>
                    <xdr:rowOff>0</xdr:rowOff>
                  </from>
                  <to>
                    <xdr:col>8</xdr:col>
                    <xdr:colOff>0</xdr:colOff>
                    <xdr:row>161</xdr:row>
                    <xdr:rowOff>12700</xdr:rowOff>
                  </to>
                </anchor>
              </controlPr>
            </control>
          </mc:Choice>
        </mc:AlternateContent>
        <mc:AlternateContent xmlns:mc="http://schemas.openxmlformats.org/markup-compatibility/2006">
          <mc:Choice Requires="x14">
            <control shapeId="1473" r:id="rId63" name="Check Box 449">
              <controlPr defaultSize="0" autoFill="0" autoLine="0" autoPict="0">
                <anchor moveWithCells="1">
                  <from>
                    <xdr:col>27</xdr:col>
                    <xdr:colOff>0</xdr:colOff>
                    <xdr:row>160</xdr:row>
                    <xdr:rowOff>0</xdr:rowOff>
                  </from>
                  <to>
                    <xdr:col>28</xdr:col>
                    <xdr:colOff>0</xdr:colOff>
                    <xdr:row>161</xdr:row>
                    <xdr:rowOff>12700</xdr:rowOff>
                  </to>
                </anchor>
              </controlPr>
            </control>
          </mc:Choice>
        </mc:AlternateContent>
        <mc:AlternateContent xmlns:mc="http://schemas.openxmlformats.org/markup-compatibility/2006">
          <mc:Choice Requires="x14">
            <control shapeId="1477" r:id="rId64" name="Check Box 453">
              <controlPr defaultSize="0" autoFill="0" autoLine="0" autoPict="0">
                <anchor moveWithCells="1">
                  <from>
                    <xdr:col>7</xdr:col>
                    <xdr:colOff>0</xdr:colOff>
                    <xdr:row>165</xdr:row>
                    <xdr:rowOff>0</xdr:rowOff>
                  </from>
                  <to>
                    <xdr:col>8</xdr:col>
                    <xdr:colOff>0</xdr:colOff>
                    <xdr:row>166</xdr:row>
                    <xdr:rowOff>12700</xdr:rowOff>
                  </to>
                </anchor>
              </controlPr>
            </control>
          </mc:Choice>
        </mc:AlternateContent>
        <mc:AlternateContent xmlns:mc="http://schemas.openxmlformats.org/markup-compatibility/2006">
          <mc:Choice Requires="x14">
            <control shapeId="1478" r:id="rId65" name="Check Box 454">
              <controlPr defaultSize="0" autoFill="0" autoLine="0" autoPict="0">
                <anchor moveWithCells="1">
                  <from>
                    <xdr:col>27</xdr:col>
                    <xdr:colOff>0</xdr:colOff>
                    <xdr:row>165</xdr:row>
                    <xdr:rowOff>0</xdr:rowOff>
                  </from>
                  <to>
                    <xdr:col>28</xdr:col>
                    <xdr:colOff>0</xdr:colOff>
                    <xdr:row>166</xdr:row>
                    <xdr:rowOff>12700</xdr:rowOff>
                  </to>
                </anchor>
              </controlPr>
            </control>
          </mc:Choice>
        </mc:AlternateContent>
        <mc:AlternateContent xmlns:mc="http://schemas.openxmlformats.org/markup-compatibility/2006">
          <mc:Choice Requires="x14">
            <control shapeId="1479" r:id="rId66" name="Check Box 455">
              <controlPr defaultSize="0" autoFill="0" autoLine="0" autoPict="0">
                <anchor moveWithCells="1">
                  <from>
                    <xdr:col>9</xdr:col>
                    <xdr:colOff>0</xdr:colOff>
                    <xdr:row>167</xdr:row>
                    <xdr:rowOff>0</xdr:rowOff>
                  </from>
                  <to>
                    <xdr:col>10</xdr:col>
                    <xdr:colOff>0</xdr:colOff>
                    <xdr:row>168</xdr:row>
                    <xdr:rowOff>12700</xdr:rowOff>
                  </to>
                </anchor>
              </controlPr>
            </control>
          </mc:Choice>
        </mc:AlternateContent>
        <mc:AlternateContent xmlns:mc="http://schemas.openxmlformats.org/markup-compatibility/2006">
          <mc:Choice Requires="x14">
            <control shapeId="1480" r:id="rId67" name="Check Box 456">
              <controlPr defaultSize="0" autoFill="0" autoLine="0" autoPict="0">
                <anchor moveWithCells="1">
                  <from>
                    <xdr:col>9</xdr:col>
                    <xdr:colOff>0</xdr:colOff>
                    <xdr:row>168</xdr:row>
                    <xdr:rowOff>0</xdr:rowOff>
                  </from>
                  <to>
                    <xdr:col>10</xdr:col>
                    <xdr:colOff>0</xdr:colOff>
                    <xdr:row>169</xdr:row>
                    <xdr:rowOff>12700</xdr:rowOff>
                  </to>
                </anchor>
              </controlPr>
            </control>
          </mc:Choice>
        </mc:AlternateContent>
        <mc:AlternateContent xmlns:mc="http://schemas.openxmlformats.org/markup-compatibility/2006">
          <mc:Choice Requires="x14">
            <control shapeId="1481" r:id="rId68" name="Check Box 457">
              <controlPr defaultSize="0" autoFill="0" autoLine="0" autoPict="0">
                <anchor moveWithCells="1">
                  <from>
                    <xdr:col>9</xdr:col>
                    <xdr:colOff>0</xdr:colOff>
                    <xdr:row>169</xdr:row>
                    <xdr:rowOff>0</xdr:rowOff>
                  </from>
                  <to>
                    <xdr:col>10</xdr:col>
                    <xdr:colOff>0</xdr:colOff>
                    <xdr:row>170</xdr:row>
                    <xdr:rowOff>12700</xdr:rowOff>
                  </to>
                </anchor>
              </controlPr>
            </control>
          </mc:Choice>
        </mc:AlternateContent>
        <mc:AlternateContent xmlns:mc="http://schemas.openxmlformats.org/markup-compatibility/2006">
          <mc:Choice Requires="x14">
            <control shapeId="1482" r:id="rId69" name="Check Box 458">
              <controlPr defaultSize="0" autoFill="0" autoLine="0" autoPict="0">
                <anchor moveWithCells="1">
                  <from>
                    <xdr:col>9</xdr:col>
                    <xdr:colOff>0</xdr:colOff>
                    <xdr:row>170</xdr:row>
                    <xdr:rowOff>0</xdr:rowOff>
                  </from>
                  <to>
                    <xdr:col>10</xdr:col>
                    <xdr:colOff>0</xdr:colOff>
                    <xdr:row>171</xdr:row>
                    <xdr:rowOff>12700</xdr:rowOff>
                  </to>
                </anchor>
              </controlPr>
            </control>
          </mc:Choice>
        </mc:AlternateContent>
        <mc:AlternateContent xmlns:mc="http://schemas.openxmlformats.org/markup-compatibility/2006">
          <mc:Choice Requires="x14">
            <control shapeId="1483" r:id="rId70" name="Check Box 459">
              <controlPr defaultSize="0" autoFill="0" autoLine="0" autoPict="0">
                <anchor moveWithCells="1">
                  <from>
                    <xdr:col>28</xdr:col>
                    <xdr:colOff>0</xdr:colOff>
                    <xdr:row>170</xdr:row>
                    <xdr:rowOff>0</xdr:rowOff>
                  </from>
                  <to>
                    <xdr:col>29</xdr:col>
                    <xdr:colOff>0</xdr:colOff>
                    <xdr:row>171</xdr:row>
                    <xdr:rowOff>12700</xdr:rowOff>
                  </to>
                </anchor>
              </controlPr>
            </control>
          </mc:Choice>
        </mc:AlternateContent>
        <mc:AlternateContent xmlns:mc="http://schemas.openxmlformats.org/markup-compatibility/2006">
          <mc:Choice Requires="x14">
            <control shapeId="1484" r:id="rId71" name="Check Box 460">
              <controlPr defaultSize="0" autoFill="0" autoLine="0" autoPict="0">
                <anchor moveWithCells="1">
                  <from>
                    <xdr:col>10</xdr:col>
                    <xdr:colOff>0</xdr:colOff>
                    <xdr:row>172</xdr:row>
                    <xdr:rowOff>0</xdr:rowOff>
                  </from>
                  <to>
                    <xdr:col>11</xdr:col>
                    <xdr:colOff>0</xdr:colOff>
                    <xdr:row>173</xdr:row>
                    <xdr:rowOff>12700</xdr:rowOff>
                  </to>
                </anchor>
              </controlPr>
            </control>
          </mc:Choice>
        </mc:AlternateContent>
        <mc:AlternateContent xmlns:mc="http://schemas.openxmlformats.org/markup-compatibility/2006">
          <mc:Choice Requires="x14">
            <control shapeId="1485" r:id="rId72" name="Check Box 461">
              <controlPr defaultSize="0" autoFill="0" autoLine="0" autoPict="0">
                <anchor moveWithCells="1">
                  <from>
                    <xdr:col>13</xdr:col>
                    <xdr:colOff>0</xdr:colOff>
                    <xdr:row>172</xdr:row>
                    <xdr:rowOff>0</xdr:rowOff>
                  </from>
                  <to>
                    <xdr:col>14</xdr:col>
                    <xdr:colOff>0</xdr:colOff>
                    <xdr:row>173</xdr:row>
                    <xdr:rowOff>12700</xdr:rowOff>
                  </to>
                </anchor>
              </controlPr>
            </control>
          </mc:Choice>
        </mc:AlternateContent>
        <mc:AlternateContent xmlns:mc="http://schemas.openxmlformats.org/markup-compatibility/2006">
          <mc:Choice Requires="x14">
            <control shapeId="1486" r:id="rId73" name="Check Box 462">
              <controlPr defaultSize="0" autoFill="0" autoLine="0" autoPict="0">
                <anchor moveWithCells="1">
                  <from>
                    <xdr:col>27</xdr:col>
                    <xdr:colOff>0</xdr:colOff>
                    <xdr:row>172</xdr:row>
                    <xdr:rowOff>0</xdr:rowOff>
                  </from>
                  <to>
                    <xdr:col>28</xdr:col>
                    <xdr:colOff>0</xdr:colOff>
                    <xdr:row>173</xdr:row>
                    <xdr:rowOff>12700</xdr:rowOff>
                  </to>
                </anchor>
              </controlPr>
            </control>
          </mc:Choice>
        </mc:AlternateContent>
        <mc:AlternateContent xmlns:mc="http://schemas.openxmlformats.org/markup-compatibility/2006">
          <mc:Choice Requires="x14">
            <control shapeId="1487" r:id="rId74" name="Check Box 463">
              <controlPr defaultSize="0" autoFill="0" autoLine="0" autoPict="0">
                <anchor moveWithCells="1">
                  <from>
                    <xdr:col>10</xdr:col>
                    <xdr:colOff>0</xdr:colOff>
                    <xdr:row>173</xdr:row>
                    <xdr:rowOff>0</xdr:rowOff>
                  </from>
                  <to>
                    <xdr:col>11</xdr:col>
                    <xdr:colOff>0</xdr:colOff>
                    <xdr:row>174</xdr:row>
                    <xdr:rowOff>12700</xdr:rowOff>
                  </to>
                </anchor>
              </controlPr>
            </control>
          </mc:Choice>
        </mc:AlternateContent>
        <mc:AlternateContent xmlns:mc="http://schemas.openxmlformats.org/markup-compatibility/2006">
          <mc:Choice Requires="x14">
            <control shapeId="1488" r:id="rId75" name="Check Box 464">
              <controlPr defaultSize="0" autoFill="0" autoLine="0" autoPict="0">
                <anchor moveWithCells="1">
                  <from>
                    <xdr:col>13</xdr:col>
                    <xdr:colOff>0</xdr:colOff>
                    <xdr:row>173</xdr:row>
                    <xdr:rowOff>0</xdr:rowOff>
                  </from>
                  <to>
                    <xdr:col>14</xdr:col>
                    <xdr:colOff>0</xdr:colOff>
                    <xdr:row>174</xdr:row>
                    <xdr:rowOff>12700</xdr:rowOff>
                  </to>
                </anchor>
              </controlPr>
            </control>
          </mc:Choice>
        </mc:AlternateContent>
        <mc:AlternateContent xmlns:mc="http://schemas.openxmlformats.org/markup-compatibility/2006">
          <mc:Choice Requires="x14">
            <control shapeId="1489" r:id="rId76" name="Check Box 465">
              <controlPr defaultSize="0" autoFill="0" autoLine="0" autoPict="0">
                <anchor moveWithCells="1">
                  <from>
                    <xdr:col>27</xdr:col>
                    <xdr:colOff>0</xdr:colOff>
                    <xdr:row>173</xdr:row>
                    <xdr:rowOff>0</xdr:rowOff>
                  </from>
                  <to>
                    <xdr:col>28</xdr:col>
                    <xdr:colOff>0</xdr:colOff>
                    <xdr:row>174</xdr:row>
                    <xdr:rowOff>12700</xdr:rowOff>
                  </to>
                </anchor>
              </controlPr>
            </control>
          </mc:Choice>
        </mc:AlternateContent>
        <mc:AlternateContent xmlns:mc="http://schemas.openxmlformats.org/markup-compatibility/2006">
          <mc:Choice Requires="x14">
            <control shapeId="1490" r:id="rId77" name="Check Box 466">
              <controlPr defaultSize="0" autoFill="0" autoLine="0" autoPict="0">
                <anchor moveWithCells="1">
                  <from>
                    <xdr:col>9</xdr:col>
                    <xdr:colOff>0</xdr:colOff>
                    <xdr:row>175</xdr:row>
                    <xdr:rowOff>0</xdr:rowOff>
                  </from>
                  <to>
                    <xdr:col>10</xdr:col>
                    <xdr:colOff>0</xdr:colOff>
                    <xdr:row>176</xdr:row>
                    <xdr:rowOff>12700</xdr:rowOff>
                  </to>
                </anchor>
              </controlPr>
            </control>
          </mc:Choice>
        </mc:AlternateContent>
        <mc:AlternateContent xmlns:mc="http://schemas.openxmlformats.org/markup-compatibility/2006">
          <mc:Choice Requires="x14">
            <control shapeId="1491" r:id="rId78" name="Check Box 467">
              <controlPr defaultSize="0" autoFill="0" autoLine="0" autoPict="0">
                <anchor moveWithCells="1">
                  <from>
                    <xdr:col>12</xdr:col>
                    <xdr:colOff>0</xdr:colOff>
                    <xdr:row>175</xdr:row>
                    <xdr:rowOff>0</xdr:rowOff>
                  </from>
                  <to>
                    <xdr:col>13</xdr:col>
                    <xdr:colOff>0</xdr:colOff>
                    <xdr:row>176</xdr:row>
                    <xdr:rowOff>12700</xdr:rowOff>
                  </to>
                </anchor>
              </controlPr>
            </control>
          </mc:Choice>
        </mc:AlternateContent>
        <mc:AlternateContent xmlns:mc="http://schemas.openxmlformats.org/markup-compatibility/2006">
          <mc:Choice Requires="x14">
            <control shapeId="1492" r:id="rId79" name="Check Box 468">
              <controlPr defaultSize="0" autoFill="0" autoLine="0" autoPict="0">
                <anchor moveWithCells="1">
                  <from>
                    <xdr:col>9</xdr:col>
                    <xdr:colOff>0</xdr:colOff>
                    <xdr:row>176</xdr:row>
                    <xdr:rowOff>0</xdr:rowOff>
                  </from>
                  <to>
                    <xdr:col>10</xdr:col>
                    <xdr:colOff>0</xdr:colOff>
                    <xdr:row>177</xdr:row>
                    <xdr:rowOff>12700</xdr:rowOff>
                  </to>
                </anchor>
              </controlPr>
            </control>
          </mc:Choice>
        </mc:AlternateContent>
        <mc:AlternateContent xmlns:mc="http://schemas.openxmlformats.org/markup-compatibility/2006">
          <mc:Choice Requires="x14">
            <control shapeId="1493" r:id="rId80" name="Check Box 469">
              <controlPr defaultSize="0" autoFill="0" autoLine="0" autoPict="0">
                <anchor moveWithCells="1">
                  <from>
                    <xdr:col>12</xdr:col>
                    <xdr:colOff>0</xdr:colOff>
                    <xdr:row>176</xdr:row>
                    <xdr:rowOff>0</xdr:rowOff>
                  </from>
                  <to>
                    <xdr:col>13</xdr:col>
                    <xdr:colOff>0</xdr:colOff>
                    <xdr:row>177</xdr:row>
                    <xdr:rowOff>12700</xdr:rowOff>
                  </to>
                </anchor>
              </controlPr>
            </control>
          </mc:Choice>
        </mc:AlternateContent>
        <mc:AlternateContent xmlns:mc="http://schemas.openxmlformats.org/markup-compatibility/2006">
          <mc:Choice Requires="x14">
            <control shapeId="1494" r:id="rId81" name="Check Box 470">
              <controlPr defaultSize="0" autoFill="0" autoLine="0" autoPict="0">
                <anchor moveWithCells="1">
                  <from>
                    <xdr:col>7</xdr:col>
                    <xdr:colOff>0</xdr:colOff>
                    <xdr:row>177</xdr:row>
                    <xdr:rowOff>0</xdr:rowOff>
                  </from>
                  <to>
                    <xdr:col>8</xdr:col>
                    <xdr:colOff>0</xdr:colOff>
                    <xdr:row>178</xdr:row>
                    <xdr:rowOff>12700</xdr:rowOff>
                  </to>
                </anchor>
              </controlPr>
            </control>
          </mc:Choice>
        </mc:AlternateContent>
        <mc:AlternateContent xmlns:mc="http://schemas.openxmlformats.org/markup-compatibility/2006">
          <mc:Choice Requires="x14">
            <control shapeId="1495" r:id="rId82" name="Check Box 471">
              <controlPr defaultSize="0" autoFill="0" autoLine="0" autoPict="0">
                <anchor moveWithCells="1">
                  <from>
                    <xdr:col>11</xdr:col>
                    <xdr:colOff>0</xdr:colOff>
                    <xdr:row>177</xdr:row>
                    <xdr:rowOff>0</xdr:rowOff>
                  </from>
                  <to>
                    <xdr:col>12</xdr:col>
                    <xdr:colOff>0</xdr:colOff>
                    <xdr:row>178</xdr:row>
                    <xdr:rowOff>12700</xdr:rowOff>
                  </to>
                </anchor>
              </controlPr>
            </control>
          </mc:Choice>
        </mc:AlternateContent>
        <mc:AlternateContent xmlns:mc="http://schemas.openxmlformats.org/markup-compatibility/2006">
          <mc:Choice Requires="x14">
            <control shapeId="1496" r:id="rId83" name="Check Box 472">
              <controlPr defaultSize="0" autoFill="0" autoLine="0" autoPict="0">
                <anchor moveWithCells="1">
                  <from>
                    <xdr:col>7</xdr:col>
                    <xdr:colOff>0</xdr:colOff>
                    <xdr:row>178</xdr:row>
                    <xdr:rowOff>0</xdr:rowOff>
                  </from>
                  <to>
                    <xdr:col>8</xdr:col>
                    <xdr:colOff>0</xdr:colOff>
                    <xdr:row>179</xdr:row>
                    <xdr:rowOff>12700</xdr:rowOff>
                  </to>
                </anchor>
              </controlPr>
            </control>
          </mc:Choice>
        </mc:AlternateContent>
        <mc:AlternateContent xmlns:mc="http://schemas.openxmlformats.org/markup-compatibility/2006">
          <mc:Choice Requires="x14">
            <control shapeId="1497" r:id="rId84" name="Check Box 473">
              <controlPr defaultSize="0" autoFill="0" autoLine="0" autoPict="0">
                <anchor moveWithCells="1">
                  <from>
                    <xdr:col>11</xdr:col>
                    <xdr:colOff>0</xdr:colOff>
                    <xdr:row>100</xdr:row>
                    <xdr:rowOff>0</xdr:rowOff>
                  </from>
                  <to>
                    <xdr:col>12</xdr:col>
                    <xdr:colOff>0</xdr:colOff>
                    <xdr:row>101</xdr:row>
                    <xdr:rowOff>12700</xdr:rowOff>
                  </to>
                </anchor>
              </controlPr>
            </control>
          </mc:Choice>
        </mc:AlternateContent>
        <mc:AlternateContent xmlns:mc="http://schemas.openxmlformats.org/markup-compatibility/2006">
          <mc:Choice Requires="x14">
            <control shapeId="1501" r:id="rId85" name="Check Box 477">
              <controlPr defaultSize="0" autoFill="0" autoLine="0" autoPict="0">
                <anchor moveWithCells="1">
                  <from>
                    <xdr:col>11</xdr:col>
                    <xdr:colOff>0</xdr:colOff>
                    <xdr:row>118</xdr:row>
                    <xdr:rowOff>0</xdr:rowOff>
                  </from>
                  <to>
                    <xdr:col>12</xdr:col>
                    <xdr:colOff>0</xdr:colOff>
                    <xdr:row>119</xdr:row>
                    <xdr:rowOff>12700</xdr:rowOff>
                  </to>
                </anchor>
              </controlPr>
            </control>
          </mc:Choice>
        </mc:AlternateContent>
        <mc:AlternateContent xmlns:mc="http://schemas.openxmlformats.org/markup-compatibility/2006">
          <mc:Choice Requires="x14">
            <control shapeId="1508" r:id="rId86" name="Check Box 484">
              <controlPr defaultSize="0" autoFill="0" autoLine="0" autoPict="0">
                <anchor moveWithCells="1">
                  <from>
                    <xdr:col>7</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519" r:id="rId87" name="Check Box 495">
              <controlPr defaultSize="0" autoFill="0" autoLine="0" autoPict="0">
                <anchor moveWithCells="1">
                  <from>
                    <xdr:col>12</xdr:col>
                    <xdr:colOff>0</xdr:colOff>
                    <xdr:row>107</xdr:row>
                    <xdr:rowOff>0</xdr:rowOff>
                  </from>
                  <to>
                    <xdr:col>13</xdr:col>
                    <xdr:colOff>0</xdr:colOff>
                    <xdr:row>108</xdr:row>
                    <xdr:rowOff>12700</xdr:rowOff>
                  </to>
                </anchor>
              </controlPr>
            </control>
          </mc:Choice>
        </mc:AlternateContent>
        <mc:AlternateContent xmlns:mc="http://schemas.openxmlformats.org/markup-compatibility/2006">
          <mc:Choice Requires="x14">
            <control shapeId="1520" r:id="rId88" name="Check Box 496">
              <controlPr defaultSize="0" autoFill="0" autoLine="0" autoPict="0">
                <anchor moveWithCells="1">
                  <from>
                    <xdr:col>14</xdr:col>
                    <xdr:colOff>0</xdr:colOff>
                    <xdr:row>137</xdr:row>
                    <xdr:rowOff>0</xdr:rowOff>
                  </from>
                  <to>
                    <xdr:col>15</xdr:col>
                    <xdr:colOff>0</xdr:colOff>
                    <xdr:row>138</xdr:row>
                    <xdr:rowOff>0</xdr:rowOff>
                  </to>
                </anchor>
              </controlPr>
            </control>
          </mc:Choice>
        </mc:AlternateContent>
        <mc:AlternateContent xmlns:mc="http://schemas.openxmlformats.org/markup-compatibility/2006">
          <mc:Choice Requires="x14">
            <control shapeId="1521" r:id="rId89" name="Check Box 497">
              <controlPr defaultSize="0" autoFill="0" autoLine="0" autoPict="0">
                <anchor moveWithCells="1">
                  <from>
                    <xdr:col>14</xdr:col>
                    <xdr:colOff>0</xdr:colOff>
                    <xdr:row>142</xdr:row>
                    <xdr:rowOff>0</xdr:rowOff>
                  </from>
                  <to>
                    <xdr:col>15</xdr:col>
                    <xdr:colOff>0</xdr:colOff>
                    <xdr:row>143</xdr:row>
                    <xdr:rowOff>0</xdr:rowOff>
                  </to>
                </anchor>
              </controlPr>
            </control>
          </mc:Choice>
        </mc:AlternateContent>
        <mc:AlternateContent xmlns:mc="http://schemas.openxmlformats.org/markup-compatibility/2006">
          <mc:Choice Requires="x14">
            <control shapeId="1522" r:id="rId90" name="Check Box 498">
              <controlPr defaultSize="0" autoFill="0" autoLine="0" autoPict="0">
                <anchor moveWithCells="1">
                  <from>
                    <xdr:col>14</xdr:col>
                    <xdr:colOff>0</xdr:colOff>
                    <xdr:row>147</xdr:row>
                    <xdr:rowOff>0</xdr:rowOff>
                  </from>
                  <to>
                    <xdr:col>15</xdr:col>
                    <xdr:colOff>0</xdr:colOff>
                    <xdr:row>148</xdr:row>
                    <xdr:rowOff>0</xdr:rowOff>
                  </to>
                </anchor>
              </controlPr>
            </control>
          </mc:Choice>
        </mc:AlternateContent>
        <mc:AlternateContent xmlns:mc="http://schemas.openxmlformats.org/markup-compatibility/2006">
          <mc:Choice Requires="x14">
            <control shapeId="1523" r:id="rId91" name="Check Box 499">
              <controlPr defaultSize="0" autoFill="0" autoLine="0" autoPict="0">
                <anchor moveWithCells="1">
                  <from>
                    <xdr:col>14</xdr:col>
                    <xdr:colOff>0</xdr:colOff>
                    <xdr:row>152</xdr:row>
                    <xdr:rowOff>0</xdr:rowOff>
                  </from>
                  <to>
                    <xdr:col>15</xdr:col>
                    <xdr:colOff>0</xdr:colOff>
                    <xdr:row>153</xdr:row>
                    <xdr:rowOff>0</xdr:rowOff>
                  </to>
                </anchor>
              </controlPr>
            </control>
          </mc:Choice>
        </mc:AlternateContent>
        <mc:AlternateContent xmlns:mc="http://schemas.openxmlformats.org/markup-compatibility/2006">
          <mc:Choice Requires="x14">
            <control shapeId="1524" r:id="rId92" name="Check Box 500">
              <controlPr defaultSize="0" autoFill="0" autoLine="0" autoPict="0">
                <anchor moveWithCells="1">
                  <from>
                    <xdr:col>14</xdr:col>
                    <xdr:colOff>0</xdr:colOff>
                    <xdr:row>157</xdr:row>
                    <xdr:rowOff>0</xdr:rowOff>
                  </from>
                  <to>
                    <xdr:col>15</xdr:col>
                    <xdr:colOff>0</xdr:colOff>
                    <xdr:row>158</xdr:row>
                    <xdr:rowOff>0</xdr:rowOff>
                  </to>
                </anchor>
              </controlPr>
            </control>
          </mc:Choice>
        </mc:AlternateContent>
        <mc:AlternateContent xmlns:mc="http://schemas.openxmlformats.org/markup-compatibility/2006">
          <mc:Choice Requires="x14">
            <control shapeId="1525" r:id="rId93" name="Check Box 501">
              <controlPr defaultSize="0" autoFill="0" autoLine="0" autoPict="0">
                <anchor moveWithCells="1">
                  <from>
                    <xdr:col>14</xdr:col>
                    <xdr:colOff>0</xdr:colOff>
                    <xdr:row>162</xdr:row>
                    <xdr:rowOff>0</xdr:rowOff>
                  </from>
                  <to>
                    <xdr:col>15</xdr:col>
                    <xdr:colOff>0</xdr:colOff>
                    <xdr:row>163</xdr:row>
                    <xdr:rowOff>0</xdr:rowOff>
                  </to>
                </anchor>
              </controlPr>
            </control>
          </mc:Choice>
        </mc:AlternateContent>
        <mc:AlternateContent xmlns:mc="http://schemas.openxmlformats.org/markup-compatibility/2006">
          <mc:Choice Requires="x14">
            <control shapeId="1526" r:id="rId94" name="Check Box 502">
              <controlPr defaultSize="0" autoFill="0" autoLine="0" autoPict="0">
                <anchor moveWithCells="1">
                  <from>
                    <xdr:col>14</xdr:col>
                    <xdr:colOff>0</xdr:colOff>
                    <xdr:row>50</xdr:row>
                    <xdr:rowOff>0</xdr:rowOff>
                  </from>
                  <to>
                    <xdr:col>15</xdr:col>
                    <xdr:colOff>0</xdr:colOff>
                    <xdr:row>51</xdr:row>
                    <xdr:rowOff>0</xdr:rowOff>
                  </to>
                </anchor>
              </controlPr>
            </control>
          </mc:Choice>
        </mc:AlternateContent>
        <mc:AlternateContent xmlns:mc="http://schemas.openxmlformats.org/markup-compatibility/2006">
          <mc:Choice Requires="x14">
            <control shapeId="1527" r:id="rId95" name="Check Box 503">
              <controlPr defaultSize="0" autoFill="0" autoLine="0" autoPict="0">
                <anchor moveWithCells="1">
                  <from>
                    <xdr:col>24</xdr:col>
                    <xdr:colOff>0</xdr:colOff>
                    <xdr:row>131</xdr:row>
                    <xdr:rowOff>0</xdr:rowOff>
                  </from>
                  <to>
                    <xdr:col>25</xdr:col>
                    <xdr:colOff>0</xdr:colOff>
                    <xdr:row>132</xdr:row>
                    <xdr:rowOff>12700</xdr:rowOff>
                  </to>
                </anchor>
              </controlPr>
            </control>
          </mc:Choice>
        </mc:AlternateContent>
        <mc:AlternateContent xmlns:mc="http://schemas.openxmlformats.org/markup-compatibility/2006">
          <mc:Choice Requires="x14">
            <control shapeId="1530" r:id="rId96" name="Check Box 506">
              <controlPr defaultSize="0" autoFill="0" autoLine="0" autoPict="0">
                <anchor moveWithCells="1">
                  <from>
                    <xdr:col>12</xdr:col>
                    <xdr:colOff>0</xdr:colOff>
                    <xdr:row>124</xdr:row>
                    <xdr:rowOff>177800</xdr:rowOff>
                  </from>
                  <to>
                    <xdr:col>13</xdr:col>
                    <xdr:colOff>0</xdr:colOff>
                    <xdr:row>126</xdr:row>
                    <xdr:rowOff>0</xdr:rowOff>
                  </to>
                </anchor>
              </controlPr>
            </control>
          </mc:Choice>
        </mc:AlternateContent>
        <mc:AlternateContent xmlns:mc="http://schemas.openxmlformats.org/markup-compatibility/2006">
          <mc:Choice Requires="x14">
            <control shapeId="1531" r:id="rId97" name="Check Box 507">
              <controlPr defaultSize="0" autoFill="0" autoLine="0" autoPict="0">
                <anchor moveWithCells="1">
                  <from>
                    <xdr:col>17</xdr:col>
                    <xdr:colOff>0</xdr:colOff>
                    <xdr:row>124</xdr:row>
                    <xdr:rowOff>177800</xdr:rowOff>
                  </from>
                  <to>
                    <xdr:col>18</xdr:col>
                    <xdr:colOff>0</xdr:colOff>
                    <xdr:row>126</xdr:row>
                    <xdr:rowOff>0</xdr:rowOff>
                  </to>
                </anchor>
              </controlPr>
            </control>
          </mc:Choice>
        </mc:AlternateContent>
        <mc:AlternateContent xmlns:mc="http://schemas.openxmlformats.org/markup-compatibility/2006">
          <mc:Choice Requires="x14">
            <control shapeId="1532" r:id="rId98" name="Check Box 508">
              <controlPr defaultSize="0" autoFill="0" autoLine="0" autoPict="0">
                <anchor moveWithCells="1">
                  <from>
                    <xdr:col>1</xdr:col>
                    <xdr:colOff>0</xdr:colOff>
                    <xdr:row>187</xdr:row>
                    <xdr:rowOff>0</xdr:rowOff>
                  </from>
                  <to>
                    <xdr:col>2</xdr:col>
                    <xdr:colOff>0</xdr:colOff>
                    <xdr:row>188</xdr:row>
                    <xdr:rowOff>12700</xdr:rowOff>
                  </to>
                </anchor>
              </controlPr>
            </control>
          </mc:Choice>
        </mc:AlternateContent>
        <mc:AlternateContent xmlns:mc="http://schemas.openxmlformats.org/markup-compatibility/2006">
          <mc:Choice Requires="x14">
            <control shapeId="1535" r:id="rId99" name="Check Box 511">
              <controlPr defaultSize="0" autoFill="0" autoLine="0" autoPict="0">
                <anchor moveWithCells="1">
                  <from>
                    <xdr:col>18</xdr:col>
                    <xdr:colOff>0</xdr:colOff>
                    <xdr:row>109</xdr:row>
                    <xdr:rowOff>25400</xdr:rowOff>
                  </from>
                  <to>
                    <xdr:col>19</xdr:col>
                    <xdr:colOff>0</xdr:colOff>
                    <xdr:row>110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hide!$N$4:$N$6</xm:f>
          </x14:formula1>
          <xm:sqref>M125:N125</xm:sqref>
        </x14:dataValidation>
        <x14:dataValidation type="list" allowBlank="1" showInputMessage="1" showErrorMessage="1">
          <x14:formula1>
            <xm:f>hide!$N$4:$N$6</xm:f>
          </x14:formula1>
          <xm:sqref>M121:N121</xm:sqref>
        </x14:dataValidation>
        <x14:dataValidation type="list" allowBlank="1" showInputMessage="1" showErrorMessage="1">
          <x14:formula1>
            <xm:f>hide!$N$2:$N$6</xm:f>
          </x14:formula1>
          <xm:sqref>C96:D99 M103:N103 M107:N107</xm:sqref>
        </x14:dataValidation>
        <x14:dataValidation type="list" allowBlank="1" showInputMessage="1" showErrorMessage="1">
          <x14:formula1>
            <xm:f>hide!$K$2:$K$10</xm:f>
          </x14:formula1>
          <xm:sqref>L46:N46</xm:sqref>
        </x14:dataValidation>
        <x14:dataValidation type="list" allowBlank="1" showInputMessage="1" showErrorMessage="1">
          <x14:formula1>
            <xm:f>hide!$N$5:$N$6</xm:f>
          </x14:formula1>
          <xm:sqref>K132:L135</xm:sqref>
        </x14:dataValidation>
        <x14:dataValidation type="list" allowBlank="1" showInputMessage="1" showErrorMessage="1">
          <x14:formula1>
            <xm:f>hide!$M$2:$M$15</xm:f>
          </x14:formula1>
          <xm:sqref>I71 P71:W71 X71:AD71</xm:sqref>
        </x14:dataValidation>
        <x14:dataValidation type="list" allowBlank="1" showInputMessage="1" showErrorMessage="1">
          <x14:formula1>
            <xm:f>hide!$J$2:$J$3</xm:f>
          </x14:formula1>
          <xm:sqref>I26 I31 I36 I41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V34"/>
  <sheetViews>
    <sheetView zoomScale="85" zoomScaleNormal="85" zoomScaleSheetLayoutView="85" workbookViewId="0">
      <selection activeCell="D5" sqref="D5:D6"/>
    </sheetView>
  </sheetViews>
  <sheetFormatPr defaultColWidth="12.453125" defaultRowHeight="26.5" customHeight="1"/>
  <cols>
    <col min="1" max="1" width="3" style="18" customWidth="1"/>
    <col min="2" max="3" width="8.453125" style="21" customWidth="1"/>
    <col min="4" max="9" width="11.81640625" style="18" customWidth="1"/>
    <col min="10" max="10" width="3" style="18" customWidth="1"/>
    <col min="11" max="11" width="12.453125" style="81"/>
    <col min="12" max="12" width="3" style="81" customWidth="1"/>
    <col min="13" max="14" width="8.453125" style="85" customWidth="1"/>
    <col min="15" max="20" width="11.81640625" style="81" customWidth="1"/>
    <col min="21" max="21" width="3" style="81" customWidth="1"/>
    <col min="22" max="22" width="12.453125" style="81"/>
    <col min="23" max="16384" width="12.453125" style="18"/>
  </cols>
  <sheetData>
    <row r="1" spans="1:21" ht="31.25" customHeight="1">
      <c r="A1" s="301" t="s">
        <v>1024</v>
      </c>
      <c r="B1" s="1296" t="s">
        <v>1023</v>
      </c>
      <c r="C1" s="1296"/>
      <c r="D1" s="1296"/>
      <c r="E1" s="1296"/>
      <c r="F1" s="1296"/>
      <c r="G1" s="1296"/>
      <c r="H1" s="1296"/>
      <c r="I1" s="1296"/>
      <c r="L1" s="295" t="s">
        <v>568</v>
      </c>
      <c r="M1" s="294"/>
      <c r="N1" s="82"/>
      <c r="O1" s="82"/>
      <c r="P1" s="82"/>
      <c r="Q1" s="82"/>
      <c r="R1" s="82"/>
      <c r="S1" s="82"/>
      <c r="T1" s="82"/>
    </row>
    <row r="2" spans="1:21" ht="14.5" customHeight="1">
      <c r="A2" s="1295" t="s">
        <v>430</v>
      </c>
      <c r="B2" s="1295"/>
      <c r="C2" s="1295"/>
      <c r="D2" s="1295"/>
      <c r="E2" s="1295"/>
      <c r="F2" s="1295"/>
      <c r="G2" s="1295"/>
      <c r="H2" s="1295"/>
      <c r="I2" s="1295"/>
      <c r="J2" s="1295"/>
      <c r="L2" s="1297" t="s">
        <v>430</v>
      </c>
      <c r="M2" s="1297"/>
      <c r="N2" s="1297"/>
      <c r="O2" s="1297"/>
      <c r="P2" s="1297"/>
      <c r="Q2" s="1297"/>
      <c r="R2" s="1297"/>
      <c r="S2" s="1297"/>
      <c r="T2" s="1297"/>
      <c r="U2" s="1297"/>
    </row>
    <row r="3" spans="1:21" ht="14.5" customHeight="1">
      <c r="A3" s="17" t="s">
        <v>429</v>
      </c>
      <c r="B3" s="19"/>
      <c r="C3" s="19"/>
      <c r="D3" s="20"/>
      <c r="E3" s="20"/>
      <c r="F3" s="20"/>
      <c r="G3" s="20"/>
      <c r="H3" s="20"/>
      <c r="I3" s="20"/>
      <c r="J3" s="20"/>
      <c r="L3" s="78" t="s">
        <v>429</v>
      </c>
      <c r="M3" s="83"/>
      <c r="N3" s="83"/>
      <c r="O3" s="84"/>
      <c r="P3" s="84"/>
      <c r="Q3" s="84"/>
      <c r="R3" s="84"/>
      <c r="S3" s="84"/>
      <c r="T3" s="84"/>
      <c r="U3" s="84"/>
    </row>
    <row r="4" spans="1:21" ht="14.5" customHeight="1" thickBot="1"/>
    <row r="5" spans="1:21" ht="18.649999999999999" customHeight="1">
      <c r="B5" s="1291" t="s">
        <v>561</v>
      </c>
      <c r="C5" s="1292"/>
      <c r="D5" s="1285"/>
      <c r="E5" s="1285"/>
      <c r="F5" s="1285"/>
      <c r="G5" s="1285"/>
      <c r="H5" s="1285"/>
      <c r="I5" s="1287" t="s">
        <v>563</v>
      </c>
      <c r="M5" s="1298" t="s">
        <v>561</v>
      </c>
      <c r="N5" s="1299"/>
      <c r="O5" s="1300" t="s">
        <v>764</v>
      </c>
      <c r="P5" s="1300" t="s">
        <v>765</v>
      </c>
      <c r="Q5" s="1300" t="s">
        <v>770</v>
      </c>
      <c r="R5" s="1300" t="s">
        <v>768</v>
      </c>
      <c r="S5" s="1300"/>
      <c r="T5" s="1302" t="s">
        <v>563</v>
      </c>
    </row>
    <row r="6" spans="1:21" ht="18.649999999999999" customHeight="1">
      <c r="B6" s="22" t="s">
        <v>560</v>
      </c>
      <c r="C6" s="23" t="s">
        <v>562</v>
      </c>
      <c r="D6" s="1286"/>
      <c r="E6" s="1286"/>
      <c r="F6" s="1286"/>
      <c r="G6" s="1286"/>
      <c r="H6" s="1286"/>
      <c r="I6" s="1288"/>
      <c r="M6" s="86" t="s">
        <v>560</v>
      </c>
      <c r="N6" s="87" t="s">
        <v>562</v>
      </c>
      <c r="O6" s="1301"/>
      <c r="P6" s="1301"/>
      <c r="Q6" s="1301"/>
      <c r="R6" s="1301"/>
      <c r="S6" s="1301"/>
      <c r="T6" s="1303"/>
    </row>
    <row r="7" spans="1:21" ht="26.5" customHeight="1">
      <c r="B7" s="30"/>
      <c r="C7" s="31"/>
      <c r="D7" s="32"/>
      <c r="E7" s="32"/>
      <c r="F7" s="32"/>
      <c r="G7" s="32"/>
      <c r="H7" s="32"/>
      <c r="I7" s="33" t="str">
        <f>IF(SUM(D7:H7)=0,"",SUM(D7:H7))</f>
        <v/>
      </c>
      <c r="M7" s="88" t="s">
        <v>766</v>
      </c>
      <c r="N7" s="89" t="s">
        <v>766</v>
      </c>
      <c r="O7" s="90"/>
      <c r="P7" s="90"/>
      <c r="Q7" s="90"/>
      <c r="R7" s="90">
        <v>30</v>
      </c>
      <c r="S7" s="90"/>
      <c r="T7" s="91">
        <f>IF(SUM(O7:S7)=0,"",SUM(O7:S7))</f>
        <v>30</v>
      </c>
    </row>
    <row r="8" spans="1:21" ht="26.5" customHeight="1">
      <c r="B8" s="30"/>
      <c r="C8" s="31"/>
      <c r="D8" s="32"/>
      <c r="E8" s="32"/>
      <c r="F8" s="32"/>
      <c r="G8" s="32"/>
      <c r="H8" s="32"/>
      <c r="I8" s="33" t="str">
        <f t="shared" ref="I8:I33" si="0">IF(SUM(D8:H8)=0,"",SUM(D8:H8))</f>
        <v/>
      </c>
      <c r="M8" s="88">
        <v>6</v>
      </c>
      <c r="N8" s="89">
        <v>7</v>
      </c>
      <c r="O8" s="90">
        <v>500</v>
      </c>
      <c r="P8" s="90"/>
      <c r="Q8" s="90"/>
      <c r="R8" s="90"/>
      <c r="S8" s="90"/>
      <c r="T8" s="91">
        <f t="shared" ref="T8:T33" si="1">IF(SUM(O8:S8)=0,"",SUM(O8:S8))</f>
        <v>500</v>
      </c>
    </row>
    <row r="9" spans="1:21" ht="26.5" customHeight="1">
      <c r="B9" s="30"/>
      <c r="C9" s="31"/>
      <c r="D9" s="32"/>
      <c r="E9" s="32"/>
      <c r="F9" s="32"/>
      <c r="G9" s="32"/>
      <c r="H9" s="32"/>
      <c r="I9" s="33" t="str">
        <f t="shared" si="0"/>
        <v/>
      </c>
      <c r="M9" s="88">
        <v>5</v>
      </c>
      <c r="N9" s="89">
        <v>6</v>
      </c>
      <c r="O9" s="90">
        <v>150</v>
      </c>
      <c r="P9" s="90">
        <v>350</v>
      </c>
      <c r="Q9" s="90"/>
      <c r="R9" s="90"/>
      <c r="S9" s="90"/>
      <c r="T9" s="91">
        <f t="shared" si="1"/>
        <v>500</v>
      </c>
    </row>
    <row r="10" spans="1:21" ht="26.5" customHeight="1">
      <c r="B10" s="30"/>
      <c r="C10" s="31"/>
      <c r="D10" s="32"/>
      <c r="E10" s="32"/>
      <c r="F10" s="32"/>
      <c r="G10" s="32"/>
      <c r="H10" s="32"/>
      <c r="I10" s="33" t="str">
        <f t="shared" si="0"/>
        <v/>
      </c>
      <c r="M10" s="88">
        <v>4</v>
      </c>
      <c r="N10" s="89">
        <v>5</v>
      </c>
      <c r="O10" s="90"/>
      <c r="P10" s="90">
        <v>500</v>
      </c>
      <c r="Q10" s="90"/>
      <c r="R10" s="90"/>
      <c r="S10" s="90"/>
      <c r="T10" s="91">
        <f t="shared" si="1"/>
        <v>500</v>
      </c>
    </row>
    <row r="11" spans="1:21" ht="26.5" customHeight="1">
      <c r="B11" s="30"/>
      <c r="C11" s="31"/>
      <c r="D11" s="32"/>
      <c r="E11" s="32"/>
      <c r="F11" s="32"/>
      <c r="G11" s="32"/>
      <c r="H11" s="32"/>
      <c r="I11" s="33" t="str">
        <f t="shared" si="0"/>
        <v/>
      </c>
      <c r="M11" s="88">
        <v>3</v>
      </c>
      <c r="N11" s="89">
        <v>4</v>
      </c>
      <c r="O11" s="90"/>
      <c r="P11" s="90">
        <v>500</v>
      </c>
      <c r="Q11" s="90"/>
      <c r="R11" s="90"/>
      <c r="S11" s="90"/>
      <c r="T11" s="91">
        <f t="shared" si="1"/>
        <v>500</v>
      </c>
    </row>
    <row r="12" spans="1:21" ht="26.5" customHeight="1">
      <c r="B12" s="30"/>
      <c r="C12" s="31"/>
      <c r="D12" s="32"/>
      <c r="E12" s="32"/>
      <c r="F12" s="32"/>
      <c r="G12" s="32"/>
      <c r="H12" s="32"/>
      <c r="I12" s="33" t="str">
        <f t="shared" si="0"/>
        <v/>
      </c>
      <c r="M12" s="88">
        <v>2</v>
      </c>
      <c r="N12" s="89">
        <v>3</v>
      </c>
      <c r="O12" s="90"/>
      <c r="P12" s="90">
        <v>500</v>
      </c>
      <c r="Q12" s="90"/>
      <c r="R12" s="90"/>
      <c r="S12" s="90"/>
      <c r="T12" s="91">
        <f t="shared" si="1"/>
        <v>500</v>
      </c>
    </row>
    <row r="13" spans="1:21" ht="26.5" customHeight="1">
      <c r="B13" s="30"/>
      <c r="C13" s="31"/>
      <c r="D13" s="32"/>
      <c r="E13" s="32"/>
      <c r="F13" s="32"/>
      <c r="G13" s="32"/>
      <c r="H13" s="32"/>
      <c r="I13" s="33" t="str">
        <f t="shared" si="0"/>
        <v/>
      </c>
      <c r="M13" s="88">
        <v>1</v>
      </c>
      <c r="N13" s="89">
        <v>2</v>
      </c>
      <c r="O13" s="90"/>
      <c r="P13" s="90">
        <v>500</v>
      </c>
      <c r="Q13" s="90"/>
      <c r="R13" s="90"/>
      <c r="S13" s="90"/>
      <c r="T13" s="91">
        <f t="shared" si="1"/>
        <v>500</v>
      </c>
    </row>
    <row r="14" spans="1:21" ht="26.5" customHeight="1">
      <c r="B14" s="30"/>
      <c r="C14" s="31"/>
      <c r="D14" s="32"/>
      <c r="E14" s="32"/>
      <c r="F14" s="32"/>
      <c r="G14" s="32"/>
      <c r="H14" s="32"/>
      <c r="I14" s="33" t="str">
        <f t="shared" si="0"/>
        <v/>
      </c>
      <c r="M14" s="88" t="s">
        <v>767</v>
      </c>
      <c r="N14" s="89">
        <v>1</v>
      </c>
      <c r="O14" s="90"/>
      <c r="P14" s="90">
        <v>200</v>
      </c>
      <c r="Q14" s="90">
        <v>300</v>
      </c>
      <c r="R14" s="90"/>
      <c r="S14" s="90"/>
      <c r="T14" s="91">
        <f t="shared" si="1"/>
        <v>500</v>
      </c>
    </row>
    <row r="15" spans="1:21" ht="26.5" customHeight="1">
      <c r="B15" s="30"/>
      <c r="C15" s="31"/>
      <c r="D15" s="32"/>
      <c r="E15" s="32"/>
      <c r="F15" s="32"/>
      <c r="G15" s="32"/>
      <c r="H15" s="32"/>
      <c r="I15" s="33" t="str">
        <f t="shared" si="0"/>
        <v/>
      </c>
      <c r="M15" s="88" t="s">
        <v>769</v>
      </c>
      <c r="N15" s="89" t="s">
        <v>767</v>
      </c>
      <c r="O15" s="90"/>
      <c r="P15" s="90"/>
      <c r="Q15" s="90">
        <v>500</v>
      </c>
      <c r="R15" s="90"/>
      <c r="S15" s="90"/>
      <c r="T15" s="91">
        <f t="shared" si="1"/>
        <v>500</v>
      </c>
    </row>
    <row r="16" spans="1:21" ht="26.5" customHeight="1">
      <c r="B16" s="30"/>
      <c r="C16" s="31"/>
      <c r="D16" s="32"/>
      <c r="E16" s="32"/>
      <c r="F16" s="32"/>
      <c r="G16" s="32"/>
      <c r="H16" s="32"/>
      <c r="I16" s="33" t="str">
        <f t="shared" si="0"/>
        <v/>
      </c>
      <c r="M16" s="88"/>
      <c r="N16" s="89"/>
      <c r="O16" s="90"/>
      <c r="P16" s="90"/>
      <c r="Q16" s="90"/>
      <c r="R16" s="90"/>
      <c r="S16" s="90"/>
      <c r="T16" s="91" t="str">
        <f t="shared" si="1"/>
        <v/>
      </c>
    </row>
    <row r="17" spans="2:20" ht="26.5" customHeight="1">
      <c r="B17" s="30"/>
      <c r="C17" s="31"/>
      <c r="D17" s="32"/>
      <c r="E17" s="32"/>
      <c r="F17" s="32"/>
      <c r="G17" s="32"/>
      <c r="H17" s="32"/>
      <c r="I17" s="33" t="str">
        <f t="shared" si="0"/>
        <v/>
      </c>
      <c r="M17" s="88"/>
      <c r="N17" s="89"/>
      <c r="O17" s="90"/>
      <c r="P17" s="90"/>
      <c r="Q17" s="90"/>
      <c r="R17" s="90"/>
      <c r="S17" s="90"/>
      <c r="T17" s="91" t="str">
        <f t="shared" si="1"/>
        <v/>
      </c>
    </row>
    <row r="18" spans="2:20" ht="26.5" customHeight="1">
      <c r="B18" s="30"/>
      <c r="C18" s="31"/>
      <c r="D18" s="32"/>
      <c r="E18" s="32"/>
      <c r="F18" s="32"/>
      <c r="G18" s="32"/>
      <c r="H18" s="32"/>
      <c r="I18" s="33" t="str">
        <f t="shared" si="0"/>
        <v/>
      </c>
      <c r="M18" s="88"/>
      <c r="N18" s="89"/>
      <c r="O18" s="90"/>
      <c r="P18" s="90"/>
      <c r="Q18" s="90"/>
      <c r="R18" s="90"/>
      <c r="S18" s="90"/>
      <c r="T18" s="91" t="str">
        <f t="shared" si="1"/>
        <v/>
      </c>
    </row>
    <row r="19" spans="2:20" ht="26.5" customHeight="1">
      <c r="B19" s="30"/>
      <c r="C19" s="31"/>
      <c r="D19" s="32"/>
      <c r="E19" s="32"/>
      <c r="F19" s="32"/>
      <c r="G19" s="32"/>
      <c r="H19" s="32"/>
      <c r="I19" s="33" t="str">
        <f t="shared" si="0"/>
        <v/>
      </c>
      <c r="M19" s="88"/>
      <c r="N19" s="89"/>
      <c r="O19" s="90"/>
      <c r="P19" s="90"/>
      <c r="Q19" s="90"/>
      <c r="R19" s="90"/>
      <c r="S19" s="90"/>
      <c r="T19" s="91" t="str">
        <f t="shared" si="1"/>
        <v/>
      </c>
    </row>
    <row r="20" spans="2:20" ht="26.5" customHeight="1">
      <c r="B20" s="30"/>
      <c r="C20" s="31"/>
      <c r="D20" s="32"/>
      <c r="E20" s="32"/>
      <c r="F20" s="32"/>
      <c r="G20" s="32"/>
      <c r="H20" s="32"/>
      <c r="I20" s="33" t="str">
        <f t="shared" si="0"/>
        <v/>
      </c>
      <c r="M20" s="88"/>
      <c r="N20" s="89"/>
      <c r="O20" s="90"/>
      <c r="P20" s="90"/>
      <c r="Q20" s="90"/>
      <c r="R20" s="90"/>
      <c r="S20" s="90"/>
      <c r="T20" s="91" t="str">
        <f t="shared" si="1"/>
        <v/>
      </c>
    </row>
    <row r="21" spans="2:20" ht="26.5" customHeight="1">
      <c r="B21" s="30"/>
      <c r="C21" s="31"/>
      <c r="D21" s="32"/>
      <c r="E21" s="32"/>
      <c r="F21" s="32"/>
      <c r="G21" s="32"/>
      <c r="H21" s="32"/>
      <c r="I21" s="33" t="str">
        <f t="shared" si="0"/>
        <v/>
      </c>
      <c r="M21" s="88"/>
      <c r="N21" s="89"/>
      <c r="O21" s="90"/>
      <c r="P21" s="90"/>
      <c r="Q21" s="90"/>
      <c r="R21" s="90"/>
      <c r="S21" s="90"/>
      <c r="T21" s="91" t="str">
        <f t="shared" si="1"/>
        <v/>
      </c>
    </row>
    <row r="22" spans="2:20" ht="26.5" customHeight="1">
      <c r="B22" s="30"/>
      <c r="C22" s="31"/>
      <c r="D22" s="32"/>
      <c r="E22" s="32"/>
      <c r="F22" s="32"/>
      <c r="G22" s="32"/>
      <c r="H22" s="32"/>
      <c r="I22" s="33" t="str">
        <f t="shared" si="0"/>
        <v/>
      </c>
      <c r="M22" s="88"/>
      <c r="N22" s="89"/>
      <c r="O22" s="90"/>
      <c r="P22" s="90"/>
      <c r="Q22" s="90"/>
      <c r="R22" s="90"/>
      <c r="S22" s="90"/>
      <c r="T22" s="91" t="str">
        <f t="shared" si="1"/>
        <v/>
      </c>
    </row>
    <row r="23" spans="2:20" ht="26.5" customHeight="1">
      <c r="B23" s="30"/>
      <c r="C23" s="31"/>
      <c r="D23" s="32"/>
      <c r="E23" s="32"/>
      <c r="F23" s="32"/>
      <c r="G23" s="32"/>
      <c r="H23" s="32"/>
      <c r="I23" s="33" t="str">
        <f t="shared" si="0"/>
        <v/>
      </c>
      <c r="M23" s="88"/>
      <c r="N23" s="89"/>
      <c r="O23" s="90"/>
      <c r="P23" s="90"/>
      <c r="Q23" s="90"/>
      <c r="R23" s="90"/>
      <c r="S23" s="90"/>
      <c r="T23" s="91" t="str">
        <f t="shared" si="1"/>
        <v/>
      </c>
    </row>
    <row r="24" spans="2:20" ht="26.5" customHeight="1">
      <c r="B24" s="30"/>
      <c r="C24" s="31"/>
      <c r="D24" s="32"/>
      <c r="E24" s="32"/>
      <c r="F24" s="32"/>
      <c r="G24" s="32"/>
      <c r="H24" s="32"/>
      <c r="I24" s="33" t="str">
        <f t="shared" si="0"/>
        <v/>
      </c>
      <c r="M24" s="88"/>
      <c r="N24" s="89"/>
      <c r="O24" s="90"/>
      <c r="P24" s="90"/>
      <c r="Q24" s="90"/>
      <c r="R24" s="90"/>
      <c r="S24" s="90"/>
      <c r="T24" s="91" t="str">
        <f t="shared" si="1"/>
        <v/>
      </c>
    </row>
    <row r="25" spans="2:20" ht="26.5" customHeight="1">
      <c r="B25" s="30"/>
      <c r="C25" s="31"/>
      <c r="D25" s="32"/>
      <c r="E25" s="32"/>
      <c r="F25" s="32"/>
      <c r="G25" s="32"/>
      <c r="H25" s="32"/>
      <c r="I25" s="33" t="str">
        <f t="shared" si="0"/>
        <v/>
      </c>
      <c r="M25" s="88"/>
      <c r="N25" s="89"/>
      <c r="O25" s="90"/>
      <c r="P25" s="90"/>
      <c r="Q25" s="90"/>
      <c r="R25" s="90"/>
      <c r="S25" s="90"/>
      <c r="T25" s="91" t="str">
        <f t="shared" si="1"/>
        <v/>
      </c>
    </row>
    <row r="26" spans="2:20" ht="26.5" customHeight="1">
      <c r="B26" s="30"/>
      <c r="C26" s="31"/>
      <c r="D26" s="32"/>
      <c r="E26" s="32"/>
      <c r="F26" s="32"/>
      <c r="G26" s="32"/>
      <c r="H26" s="32"/>
      <c r="I26" s="33" t="str">
        <f t="shared" si="0"/>
        <v/>
      </c>
      <c r="M26" s="88"/>
      <c r="N26" s="89"/>
      <c r="O26" s="90"/>
      <c r="P26" s="90"/>
      <c r="Q26" s="90"/>
      <c r="R26" s="90"/>
      <c r="S26" s="90"/>
      <c r="T26" s="91" t="str">
        <f t="shared" si="1"/>
        <v/>
      </c>
    </row>
    <row r="27" spans="2:20" ht="26.5" customHeight="1">
      <c r="B27" s="30"/>
      <c r="C27" s="31"/>
      <c r="D27" s="32"/>
      <c r="E27" s="32"/>
      <c r="F27" s="32"/>
      <c r="G27" s="32"/>
      <c r="H27" s="32"/>
      <c r="I27" s="33" t="str">
        <f t="shared" si="0"/>
        <v/>
      </c>
      <c r="M27" s="88"/>
      <c r="N27" s="89"/>
      <c r="O27" s="90"/>
      <c r="P27" s="90"/>
      <c r="Q27" s="90"/>
      <c r="R27" s="90"/>
      <c r="S27" s="90"/>
      <c r="T27" s="91" t="str">
        <f t="shared" si="1"/>
        <v/>
      </c>
    </row>
    <row r="28" spans="2:20" ht="26.5" customHeight="1">
      <c r="B28" s="30"/>
      <c r="C28" s="31"/>
      <c r="D28" s="32"/>
      <c r="E28" s="32"/>
      <c r="F28" s="32"/>
      <c r="G28" s="32"/>
      <c r="H28" s="32"/>
      <c r="I28" s="33" t="str">
        <f t="shared" si="0"/>
        <v/>
      </c>
      <c r="M28" s="88"/>
      <c r="N28" s="89"/>
      <c r="O28" s="90"/>
      <c r="P28" s="90"/>
      <c r="Q28" s="90"/>
      <c r="R28" s="90"/>
      <c r="S28" s="90"/>
      <c r="T28" s="91" t="str">
        <f t="shared" si="1"/>
        <v/>
      </c>
    </row>
    <row r="29" spans="2:20" ht="26.5" customHeight="1">
      <c r="B29" s="30"/>
      <c r="C29" s="31"/>
      <c r="D29" s="32"/>
      <c r="E29" s="32"/>
      <c r="F29" s="32"/>
      <c r="G29" s="32"/>
      <c r="H29" s="32"/>
      <c r="I29" s="33" t="str">
        <f t="shared" si="0"/>
        <v/>
      </c>
      <c r="M29" s="88"/>
      <c r="N29" s="89"/>
      <c r="O29" s="90"/>
      <c r="P29" s="90"/>
      <c r="Q29" s="90"/>
      <c r="R29" s="90"/>
      <c r="S29" s="90"/>
      <c r="T29" s="91" t="str">
        <f t="shared" si="1"/>
        <v/>
      </c>
    </row>
    <row r="30" spans="2:20" ht="26.5" customHeight="1">
      <c r="B30" s="30"/>
      <c r="C30" s="31"/>
      <c r="D30" s="32"/>
      <c r="E30" s="32"/>
      <c r="F30" s="32"/>
      <c r="G30" s="32"/>
      <c r="H30" s="32"/>
      <c r="I30" s="33" t="str">
        <f t="shared" si="0"/>
        <v/>
      </c>
      <c r="M30" s="88"/>
      <c r="N30" s="89"/>
      <c r="O30" s="90"/>
      <c r="P30" s="90"/>
      <c r="Q30" s="90"/>
      <c r="R30" s="90"/>
      <c r="S30" s="90"/>
      <c r="T30" s="91" t="str">
        <f t="shared" si="1"/>
        <v/>
      </c>
    </row>
    <row r="31" spans="2:20" ht="26.5" customHeight="1">
      <c r="B31" s="30"/>
      <c r="C31" s="31"/>
      <c r="D31" s="32"/>
      <c r="E31" s="32"/>
      <c r="F31" s="32"/>
      <c r="G31" s="32"/>
      <c r="H31" s="32"/>
      <c r="I31" s="33" t="str">
        <f t="shared" si="0"/>
        <v/>
      </c>
      <c r="M31" s="88"/>
      <c r="N31" s="89"/>
      <c r="O31" s="90"/>
      <c r="P31" s="90"/>
      <c r="Q31" s="90"/>
      <c r="R31" s="90"/>
      <c r="S31" s="90"/>
      <c r="T31" s="91" t="str">
        <f t="shared" si="1"/>
        <v/>
      </c>
    </row>
    <row r="32" spans="2:20" ht="26.5" customHeight="1">
      <c r="B32" s="30"/>
      <c r="C32" s="31"/>
      <c r="D32" s="32"/>
      <c r="E32" s="32"/>
      <c r="F32" s="32"/>
      <c r="G32" s="32"/>
      <c r="H32" s="32"/>
      <c r="I32" s="33" t="str">
        <f t="shared" si="0"/>
        <v/>
      </c>
      <c r="M32" s="88"/>
      <c r="N32" s="89"/>
      <c r="O32" s="90"/>
      <c r="P32" s="90"/>
      <c r="Q32" s="90"/>
      <c r="R32" s="90"/>
      <c r="S32" s="90"/>
      <c r="T32" s="91" t="str">
        <f t="shared" si="1"/>
        <v/>
      </c>
    </row>
    <row r="33" spans="2:20" ht="26.5" customHeight="1">
      <c r="B33" s="30"/>
      <c r="C33" s="31"/>
      <c r="D33" s="32"/>
      <c r="E33" s="32"/>
      <c r="F33" s="32"/>
      <c r="G33" s="32"/>
      <c r="H33" s="32"/>
      <c r="I33" s="33" t="str">
        <f t="shared" si="0"/>
        <v/>
      </c>
      <c r="M33" s="88"/>
      <c r="N33" s="89"/>
      <c r="O33" s="90"/>
      <c r="P33" s="90"/>
      <c r="Q33" s="90"/>
      <c r="R33" s="90"/>
      <c r="S33" s="90"/>
      <c r="T33" s="91" t="str">
        <f t="shared" si="1"/>
        <v/>
      </c>
    </row>
    <row r="34" spans="2:20" ht="26.5" customHeight="1" thickBot="1">
      <c r="B34" s="1289" t="s">
        <v>563</v>
      </c>
      <c r="C34" s="1290"/>
      <c r="D34" s="35" t="str">
        <f>IF(SUM(D7:D33)=0,"",SUM(D7:D33))</f>
        <v/>
      </c>
      <c r="E34" s="35" t="str">
        <f>IF(SUM(E7:E33)=0,"",SUM(E7:E33))</f>
        <v/>
      </c>
      <c r="F34" s="35" t="str">
        <f>IF(SUM(F7:F33)=0,"",SUM(F7:F33))</f>
        <v/>
      </c>
      <c r="G34" s="35" t="str">
        <f>IF(SUM(G7:G33)=0,"",SUM(G7:G33))</f>
        <v/>
      </c>
      <c r="H34" s="35" t="str">
        <f>IF(SUM(H7:H33)=0,"",SUM(H7:H33))</f>
        <v/>
      </c>
      <c r="I34" s="34">
        <f>SUM(I7:I33)</f>
        <v>0</v>
      </c>
      <c r="M34" s="1293" t="s">
        <v>563</v>
      </c>
      <c r="N34" s="1294"/>
      <c r="O34" s="92">
        <f>IF(SUM(O7:O33)=0,"",SUM(O7:O33))</f>
        <v>650</v>
      </c>
      <c r="P34" s="92">
        <f>IF(SUM(P7:P33)=0,"",SUM(P7:P33))</f>
        <v>2550</v>
      </c>
      <c r="Q34" s="92">
        <f>IF(SUM(Q7:Q33)=0,"",SUM(Q7:Q33))</f>
        <v>800</v>
      </c>
      <c r="R34" s="92">
        <f>IF(SUM(R7:R33)=0,"",SUM(R7:R33))</f>
        <v>30</v>
      </c>
      <c r="S34" s="92" t="str">
        <f>IF(SUM(S7:S33)=0,"",SUM(S7:S33))</f>
        <v/>
      </c>
      <c r="T34" s="93">
        <f>SUM(T7:T33)</f>
        <v>4030</v>
      </c>
    </row>
  </sheetData>
  <sheetProtection sheet="1" formatCells="0"/>
  <mergeCells count="19">
    <mergeCell ref="M34:N34"/>
    <mergeCell ref="A2:J2"/>
    <mergeCell ref="B1:I1"/>
    <mergeCell ref="D5:D6"/>
    <mergeCell ref="E5:E6"/>
    <mergeCell ref="L2:U2"/>
    <mergeCell ref="M5:N5"/>
    <mergeCell ref="O5:O6"/>
    <mergeCell ref="P5:P6"/>
    <mergeCell ref="Q5:Q6"/>
    <mergeCell ref="R5:R6"/>
    <mergeCell ref="S5:S6"/>
    <mergeCell ref="T5:T6"/>
    <mergeCell ref="F5:F6"/>
    <mergeCell ref="G5:G6"/>
    <mergeCell ref="H5:H6"/>
    <mergeCell ref="I5:I6"/>
    <mergeCell ref="B34:C34"/>
    <mergeCell ref="B5:C5"/>
  </mergeCells>
  <phoneticPr fontId="3"/>
  <pageMargins left="0.59055118110236227" right="0.39370078740157483" top="0.59055118110236227" bottom="0.39370078740157483" header="0.31496062992125984" footer="0.31496062992125984"/>
  <pageSetup paperSize="9" scale="99" firstPageNumber="6" orientation="portrait" blackAndWhite="1" useFirstPageNumber="1" r:id="rId1"/>
  <headerFooter>
    <oddFooter>&amp;C&amp;"-,太字"&amp;9R7-(&amp;P)</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autoPageBreaks="0" fitToPage="1"/>
  </sheetPr>
  <dimension ref="A1:BC75"/>
  <sheetViews>
    <sheetView showGridLines="0" showZeros="0" zoomScale="85" zoomScaleNormal="85" zoomScaleSheetLayoutView="85" workbookViewId="0">
      <selection activeCell="C2" sqref="C2"/>
    </sheetView>
  </sheetViews>
  <sheetFormatPr defaultColWidth="3" defaultRowHeight="14.5" customHeight="1"/>
  <cols>
    <col min="1" max="1" width="3" style="118"/>
    <col min="2" max="2" width="3" style="130"/>
    <col min="3" max="3" width="3" style="130" customWidth="1"/>
    <col min="4" max="31" width="3" style="130"/>
    <col min="32" max="32" width="3" style="8"/>
    <col min="33" max="36" width="3" style="13"/>
    <col min="37" max="16384" width="3" style="8"/>
  </cols>
  <sheetData>
    <row r="1" spans="1:55" ht="14.5" customHeight="1">
      <c r="A1" s="1304" t="s">
        <v>962</v>
      </c>
      <c r="B1" s="1304"/>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row>
    <row r="2" spans="1:55" ht="14.5" customHeight="1">
      <c r="A2" s="302"/>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row>
    <row r="3" spans="1:55" ht="14.5" customHeight="1">
      <c r="A3" s="16" t="s">
        <v>958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26"/>
      <c r="AG3" s="27"/>
      <c r="AH3" s="27"/>
      <c r="AI3" s="27"/>
      <c r="AJ3" s="27"/>
      <c r="AK3" s="26"/>
      <c r="AL3" s="26"/>
      <c r="AM3" s="26"/>
      <c r="AN3" s="26"/>
      <c r="AO3" s="26"/>
      <c r="AP3" s="26"/>
      <c r="AQ3" s="26"/>
      <c r="AR3" s="26"/>
      <c r="AS3" s="26"/>
      <c r="AT3" s="26"/>
      <c r="AU3" s="26"/>
      <c r="AV3" s="26"/>
      <c r="AW3" s="26"/>
      <c r="AX3" s="26"/>
      <c r="AY3" s="26"/>
      <c r="AZ3" s="26"/>
      <c r="BA3" s="26"/>
    </row>
    <row r="4" spans="1:55" ht="14.5" customHeight="1">
      <c r="A4" s="482" t="s">
        <v>1146</v>
      </c>
      <c r="B4" s="119" t="s">
        <v>1278</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9"/>
      <c r="AG4" s="24" t="s">
        <v>972</v>
      </c>
      <c r="AH4" s="1307" t="s">
        <v>1020</v>
      </c>
      <c r="AI4" s="1307"/>
      <c r="AJ4" s="1307"/>
      <c r="AK4" s="1307"/>
      <c r="AL4" s="1307"/>
      <c r="AM4" s="1307"/>
      <c r="AN4" s="1307"/>
      <c r="AO4" s="1307"/>
      <c r="AP4" s="1307"/>
      <c r="AQ4" s="1307"/>
      <c r="AR4" s="1307"/>
      <c r="AS4" s="1307"/>
      <c r="AT4" s="1307"/>
      <c r="AU4" s="1307"/>
      <c r="AV4" s="1307"/>
    </row>
    <row r="5" spans="1:55" ht="14.5" customHeight="1">
      <c r="A5" s="104"/>
      <c r="B5" s="699" t="s">
        <v>1486</v>
      </c>
      <c r="C5" s="700" t="s">
        <v>1488</v>
      </c>
      <c r="D5" s="700"/>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9"/>
      <c r="AK5" s="13"/>
    </row>
    <row r="6" spans="1:55" ht="14.5" customHeight="1">
      <c r="A6" s="121"/>
      <c r="B6" s="699"/>
      <c r="C6" s="700"/>
      <c r="D6" s="700"/>
      <c r="E6" s="123"/>
      <c r="F6" s="123"/>
      <c r="G6" s="123"/>
      <c r="H6" s="123"/>
      <c r="I6" s="123"/>
      <c r="J6" s="123"/>
      <c r="K6" s="124"/>
      <c r="L6" s="123" t="s">
        <v>436</v>
      </c>
      <c r="M6" s="123"/>
      <c r="N6" s="124"/>
      <c r="O6" s="123" t="s">
        <v>1519</v>
      </c>
      <c r="P6" s="123"/>
      <c r="Q6" s="123"/>
      <c r="R6" s="123"/>
      <c r="S6" s="123"/>
      <c r="T6" s="123"/>
      <c r="U6" s="123"/>
      <c r="V6" s="123"/>
      <c r="W6" s="123"/>
      <c r="X6" s="123"/>
      <c r="Y6" s="123"/>
      <c r="Z6" s="123"/>
      <c r="AA6" s="123"/>
      <c r="AB6" s="123"/>
      <c r="AC6" s="123"/>
      <c r="AD6" s="123"/>
      <c r="AE6" s="123"/>
      <c r="AF6" s="9"/>
      <c r="AH6" s="14" t="s">
        <v>1598</v>
      </c>
      <c r="AI6" s="14"/>
      <c r="AJ6" s="14"/>
      <c r="AK6" s="15"/>
      <c r="AL6" s="15"/>
      <c r="AM6" s="15"/>
      <c r="AN6" s="15"/>
      <c r="AO6" s="15"/>
      <c r="AP6" s="15"/>
      <c r="AQ6" s="15"/>
      <c r="AR6" s="15"/>
      <c r="AS6" s="15"/>
      <c r="AT6" s="15"/>
      <c r="AU6" s="15"/>
      <c r="AV6" s="15"/>
      <c r="AW6" s="15"/>
      <c r="AX6" s="15"/>
      <c r="AY6" s="15"/>
    </row>
    <row r="7" spans="1:55" ht="14.5" customHeight="1">
      <c r="A7" s="104"/>
      <c r="B7" s="699" t="s">
        <v>1487</v>
      </c>
      <c r="C7" s="700" t="s">
        <v>1489</v>
      </c>
      <c r="D7" s="700"/>
      <c r="E7" s="123"/>
      <c r="F7" s="123"/>
      <c r="G7" s="123"/>
      <c r="H7" s="123"/>
      <c r="I7" s="123"/>
      <c r="J7" s="123"/>
      <c r="K7" s="124"/>
      <c r="L7" s="123" t="s">
        <v>709</v>
      </c>
      <c r="M7" s="125"/>
      <c r="N7" s="126"/>
      <c r="O7" s="126"/>
      <c r="P7" s="125"/>
      <c r="Q7" s="124"/>
      <c r="R7" s="123" t="s">
        <v>710</v>
      </c>
      <c r="S7" s="125"/>
      <c r="T7" s="125"/>
      <c r="U7" s="126"/>
      <c r="V7" s="126"/>
      <c r="W7" s="124"/>
      <c r="X7" s="123" t="s">
        <v>713</v>
      </c>
      <c r="Y7" s="123"/>
      <c r="Z7" s="123"/>
      <c r="AA7" s="123"/>
      <c r="AB7" s="123"/>
      <c r="AC7" s="123"/>
      <c r="AD7" s="123"/>
      <c r="AE7" s="123"/>
      <c r="AF7" s="9"/>
      <c r="AG7" s="13" t="s">
        <v>484</v>
      </c>
      <c r="AH7" s="14" t="s">
        <v>1595</v>
      </c>
      <c r="AI7" s="14"/>
      <c r="AJ7" s="14"/>
      <c r="AK7" s="15"/>
      <c r="AL7" s="15"/>
      <c r="AM7" s="15"/>
      <c r="AN7" s="15"/>
      <c r="AO7" s="15"/>
      <c r="AP7" s="15"/>
      <c r="AQ7" s="15"/>
      <c r="AR7" s="15"/>
      <c r="AS7" s="15"/>
      <c r="AT7" s="15"/>
      <c r="AU7" s="15"/>
      <c r="AV7" s="15"/>
      <c r="AW7" s="15"/>
      <c r="AX7" s="15"/>
      <c r="AY7" s="15"/>
    </row>
    <row r="8" spans="1:55" ht="14.5" customHeight="1">
      <c r="A8" s="104"/>
      <c r="B8" s="699" t="s">
        <v>1502</v>
      </c>
      <c r="C8" s="700" t="s">
        <v>1490</v>
      </c>
      <c r="D8" s="700"/>
      <c r="E8" s="123"/>
      <c r="F8" s="123"/>
      <c r="G8" s="123"/>
      <c r="H8" s="123"/>
      <c r="I8" s="123"/>
      <c r="J8" s="123"/>
      <c r="K8" s="608"/>
      <c r="L8" s="127" t="s">
        <v>1252</v>
      </c>
      <c r="M8" s="1305"/>
      <c r="N8" s="1305"/>
      <c r="O8" s="125" t="s">
        <v>31</v>
      </c>
      <c r="P8" s="1305"/>
      <c r="Q8" s="1305"/>
      <c r="R8" s="125" t="s">
        <v>33</v>
      </c>
      <c r="S8" s="1305"/>
      <c r="T8" s="1305"/>
      <c r="U8" s="125" t="s">
        <v>383</v>
      </c>
      <c r="V8" s="123"/>
      <c r="W8" s="123"/>
      <c r="X8" s="123"/>
      <c r="Y8" s="124"/>
      <c r="Z8" s="123" t="s">
        <v>1596</v>
      </c>
      <c r="AA8" s="123"/>
      <c r="AB8" s="123"/>
      <c r="AC8" s="123"/>
      <c r="AD8" s="123"/>
      <c r="AE8" s="123"/>
      <c r="AF8" s="123"/>
      <c r="AH8" s="14" t="s">
        <v>1594</v>
      </c>
      <c r="AI8" s="14"/>
      <c r="AJ8" s="14"/>
      <c r="AK8" s="15"/>
      <c r="AL8" s="15"/>
      <c r="AM8" s="15"/>
      <c r="AN8" s="15"/>
      <c r="AO8" s="15"/>
      <c r="AP8" s="15"/>
      <c r="AQ8" s="15"/>
      <c r="AR8" s="15"/>
      <c r="AS8" s="15"/>
      <c r="AT8" s="15"/>
      <c r="AU8" s="15"/>
      <c r="AV8" s="15"/>
      <c r="AW8" s="15"/>
      <c r="AX8" s="15"/>
      <c r="AY8" s="15"/>
      <c r="BB8" s="9"/>
    </row>
    <row r="9" spans="1:55" ht="14.5" customHeight="1">
      <c r="A9" s="104"/>
      <c r="B9" s="699" t="s">
        <v>1501</v>
      </c>
      <c r="C9" s="700" t="s">
        <v>1520</v>
      </c>
      <c r="D9" s="700"/>
      <c r="E9" s="123"/>
      <c r="F9" s="123"/>
      <c r="G9" s="123"/>
      <c r="H9" s="123"/>
      <c r="I9" s="123"/>
      <c r="J9" s="123"/>
      <c r="K9" s="124"/>
      <c r="L9" s="123" t="s">
        <v>709</v>
      </c>
      <c r="M9" s="125"/>
      <c r="N9" s="126"/>
      <c r="O9" s="126"/>
      <c r="P9" s="125"/>
      <c r="Q9" s="124"/>
      <c r="R9" s="123" t="s">
        <v>710</v>
      </c>
      <c r="S9" s="125"/>
      <c r="T9" s="123"/>
      <c r="U9" s="123"/>
      <c r="V9" s="123"/>
      <c r="W9" s="123"/>
      <c r="X9" s="123"/>
      <c r="Y9" s="123"/>
      <c r="Z9" s="123"/>
      <c r="AA9" s="123"/>
      <c r="AB9" s="123"/>
      <c r="AC9" s="123"/>
      <c r="AD9" s="123"/>
      <c r="AE9" s="123"/>
      <c r="AF9" s="9"/>
      <c r="BB9" s="9"/>
    </row>
    <row r="10" spans="1:55" ht="14.5" customHeight="1">
      <c r="A10" s="104"/>
      <c r="B10" s="699" t="s">
        <v>1503</v>
      </c>
      <c r="C10" s="700" t="s">
        <v>1491</v>
      </c>
      <c r="D10" s="700"/>
      <c r="E10" s="123"/>
      <c r="F10" s="123"/>
      <c r="G10" s="123"/>
      <c r="H10" s="123"/>
      <c r="I10" s="123"/>
      <c r="J10" s="123"/>
      <c r="K10" s="124"/>
      <c r="L10" s="123" t="s">
        <v>438</v>
      </c>
      <c r="M10" s="123"/>
      <c r="N10" s="127" t="s">
        <v>30</v>
      </c>
      <c r="O10" s="1305"/>
      <c r="P10" s="1305"/>
      <c r="Q10" s="125"/>
      <c r="R10" s="1305"/>
      <c r="S10" s="1305"/>
      <c r="T10" s="125" t="s">
        <v>33</v>
      </c>
      <c r="U10" s="1305"/>
      <c r="V10" s="1305"/>
      <c r="W10" s="125" t="s">
        <v>383</v>
      </c>
      <c r="X10" s="123"/>
      <c r="Y10" s="123"/>
      <c r="Z10" s="123"/>
      <c r="AA10" s="124"/>
      <c r="AB10" s="123" t="s">
        <v>439</v>
      </c>
      <c r="AC10" s="123"/>
      <c r="AD10" s="123"/>
      <c r="AE10" s="123"/>
      <c r="AF10" s="9"/>
      <c r="AG10" s="13" t="s">
        <v>484</v>
      </c>
      <c r="AH10" s="79" t="s">
        <v>1521</v>
      </c>
      <c r="AI10" s="79"/>
      <c r="AJ10" s="79"/>
      <c r="AK10" s="80"/>
      <c r="AL10" s="80"/>
      <c r="AM10" s="80"/>
      <c r="AN10" s="80"/>
      <c r="AO10" s="80"/>
      <c r="AP10" s="80"/>
      <c r="AQ10" s="80"/>
      <c r="AR10" s="80"/>
      <c r="AS10" s="80"/>
      <c r="AT10" s="80"/>
      <c r="AU10" s="80"/>
      <c r="AV10" s="80"/>
      <c r="AW10" s="80"/>
      <c r="AX10" s="80"/>
      <c r="AY10" s="80"/>
      <c r="AZ10" s="80"/>
      <c r="BA10" s="80"/>
      <c r="BB10" s="80"/>
    </row>
    <row r="11" spans="1:55" ht="14.5" customHeight="1">
      <c r="A11" s="456"/>
      <c r="B11" s="123"/>
      <c r="C11" s="123"/>
      <c r="D11" s="123"/>
      <c r="E11" s="123"/>
      <c r="F11" s="123"/>
      <c r="G11" s="123"/>
      <c r="H11" s="123"/>
      <c r="I11" s="123"/>
      <c r="J11" s="123"/>
      <c r="K11" s="124"/>
      <c r="L11" s="123" t="s">
        <v>725</v>
      </c>
      <c r="M11" s="123"/>
      <c r="N11" s="123"/>
      <c r="O11" s="128"/>
      <c r="P11" s="1306"/>
      <c r="Q11" s="1306"/>
      <c r="R11" s="1305"/>
      <c r="S11" s="1305"/>
      <c r="T11" s="125" t="s">
        <v>33</v>
      </c>
      <c r="U11" s="1305"/>
      <c r="V11" s="1305"/>
      <c r="W11" s="125" t="s">
        <v>1128</v>
      </c>
      <c r="X11" s="123"/>
      <c r="Y11" s="123"/>
      <c r="Z11" s="123"/>
      <c r="AA11" s="124"/>
      <c r="AB11" s="123" t="s">
        <v>724</v>
      </c>
      <c r="AC11" s="123"/>
      <c r="AD11" s="123"/>
      <c r="AE11" s="123"/>
      <c r="AF11" s="9"/>
      <c r="AG11" s="13" t="s">
        <v>760</v>
      </c>
      <c r="AH11" s="14" t="s">
        <v>761</v>
      </c>
      <c r="AI11" s="14"/>
      <c r="AJ11" s="14"/>
      <c r="AK11" s="15"/>
      <c r="AL11" s="15"/>
      <c r="AM11" s="15"/>
      <c r="AN11" s="15"/>
      <c r="AO11" s="15"/>
      <c r="AP11" s="15"/>
      <c r="AQ11" s="15"/>
      <c r="AR11" s="15"/>
      <c r="AS11" s="15"/>
      <c r="AT11" s="15"/>
      <c r="AU11" s="15"/>
      <c r="AV11" s="15"/>
      <c r="AW11" s="15"/>
    </row>
    <row r="12" spans="1:55" ht="14.5" customHeight="1">
      <c r="A12" s="456"/>
      <c r="B12" s="123"/>
      <c r="C12" s="123"/>
      <c r="D12" s="123"/>
      <c r="E12" s="123"/>
      <c r="F12" s="123"/>
      <c r="G12" s="123"/>
      <c r="H12" s="123"/>
      <c r="I12" s="123"/>
      <c r="J12" s="123"/>
      <c r="K12" s="123"/>
      <c r="L12" s="123"/>
      <c r="M12" s="123" t="s">
        <v>486</v>
      </c>
      <c r="N12" s="123"/>
      <c r="O12" s="1308"/>
      <c r="P12" s="1308"/>
      <c r="Q12" s="1308"/>
      <c r="R12" s="1308"/>
      <c r="S12" s="1308"/>
      <c r="T12" s="1308"/>
      <c r="U12" s="1308"/>
      <c r="V12" s="1308"/>
      <c r="W12" s="1308"/>
      <c r="X12" s="1308"/>
      <c r="Y12" s="1308"/>
      <c r="Z12" s="1308"/>
      <c r="AA12" s="1308"/>
      <c r="AB12" s="1308"/>
      <c r="AC12" s="1308"/>
      <c r="AD12" s="1308"/>
      <c r="AE12" s="123" t="s">
        <v>477</v>
      </c>
      <c r="AF12" s="9"/>
      <c r="AG12" s="28" t="s">
        <v>548</v>
      </c>
      <c r="AH12" s="579" t="s">
        <v>1270</v>
      </c>
      <c r="AI12" s="579"/>
      <c r="AJ12" s="579"/>
      <c r="AK12" s="580"/>
      <c r="AL12" s="580"/>
      <c r="AM12" s="580"/>
      <c r="AN12" s="580"/>
      <c r="AO12" s="580"/>
      <c r="AP12" s="580"/>
      <c r="AQ12" s="580"/>
      <c r="AR12" s="580"/>
      <c r="AS12" s="580"/>
      <c r="AT12" s="580"/>
      <c r="AU12" s="580"/>
      <c r="AV12" s="580"/>
      <c r="AW12" s="580"/>
      <c r="AX12" s="580"/>
      <c r="AY12" s="580"/>
      <c r="AZ12" s="580"/>
      <c r="BA12" s="580"/>
      <c r="BB12" s="80"/>
      <c r="BC12" s="80"/>
    </row>
    <row r="13" spans="1:55" ht="14.5" customHeight="1">
      <c r="A13" s="104"/>
      <c r="B13" s="699" t="s">
        <v>1504</v>
      </c>
      <c r="C13" s="700" t="s">
        <v>1492</v>
      </c>
      <c r="D13" s="123"/>
      <c r="E13" s="123"/>
      <c r="F13" s="123"/>
      <c r="G13" s="123"/>
      <c r="H13" s="123"/>
      <c r="I13" s="123"/>
      <c r="J13" s="123"/>
      <c r="K13" s="123"/>
      <c r="M13" s="124"/>
      <c r="N13" s="123" t="s">
        <v>1273</v>
      </c>
      <c r="O13" s="123"/>
      <c r="P13" s="123"/>
      <c r="Q13" s="123"/>
      <c r="R13" s="124"/>
      <c r="S13" s="123" t="s">
        <v>1272</v>
      </c>
      <c r="U13" s="575"/>
      <c r="V13" s="575"/>
      <c r="W13" s="575"/>
      <c r="X13" s="575"/>
      <c r="Y13" s="575"/>
      <c r="Z13" s="129"/>
      <c r="AA13" s="128" t="s">
        <v>1274</v>
      </c>
      <c r="AD13" s="123"/>
      <c r="AE13" s="123"/>
      <c r="AF13" s="575"/>
      <c r="AG13" s="28"/>
      <c r="BA13" s="9"/>
    </row>
    <row r="14" spans="1:55" ht="14.5" customHeight="1">
      <c r="A14" s="131"/>
      <c r="B14" s="132"/>
      <c r="C14" s="132"/>
      <c r="D14" s="132"/>
      <c r="E14" s="132"/>
      <c r="F14" s="132"/>
      <c r="G14" s="132"/>
      <c r="H14" s="132"/>
      <c r="I14" s="132"/>
      <c r="J14" s="132"/>
      <c r="K14" s="132"/>
      <c r="L14" s="132"/>
      <c r="M14" s="132"/>
      <c r="N14" s="132"/>
      <c r="O14" s="132"/>
      <c r="P14" s="132"/>
      <c r="Q14" s="132"/>
      <c r="R14" s="131"/>
      <c r="S14" s="131"/>
      <c r="T14" s="131"/>
      <c r="U14" s="131"/>
      <c r="V14" s="131"/>
      <c r="W14" s="131"/>
      <c r="X14" s="131"/>
      <c r="Y14" s="140"/>
      <c r="Z14" s="132"/>
      <c r="AA14" s="132"/>
      <c r="AB14" s="131"/>
      <c r="AC14" s="131"/>
      <c r="AD14" s="131"/>
      <c r="AE14" s="132"/>
      <c r="AF14" s="26"/>
      <c r="AG14" s="28"/>
      <c r="AH14" s="14" t="s">
        <v>1522</v>
      </c>
      <c r="AI14" s="14"/>
      <c r="AJ14" s="14"/>
      <c r="AK14" s="15"/>
      <c r="AL14" s="15"/>
      <c r="AM14" s="15"/>
      <c r="AN14" s="15"/>
      <c r="AO14" s="15"/>
      <c r="AP14" s="15"/>
      <c r="AQ14" s="15"/>
      <c r="AR14" s="15"/>
      <c r="AS14" s="15"/>
      <c r="AT14" s="15"/>
      <c r="AU14" s="15"/>
      <c r="AV14" s="15"/>
      <c r="AW14" s="15"/>
      <c r="AX14" s="15"/>
      <c r="AY14" s="15"/>
      <c r="AZ14" s="15"/>
      <c r="BA14" s="9"/>
    </row>
    <row r="15" spans="1:55" ht="14.5" customHeight="1">
      <c r="A15" s="483" t="s">
        <v>1147</v>
      </c>
      <c r="B15" s="133" t="s">
        <v>692</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9"/>
      <c r="AG15" s="28"/>
      <c r="AH15" s="36"/>
      <c r="AI15" s="36" t="s">
        <v>719</v>
      </c>
      <c r="AJ15" s="36"/>
      <c r="AK15" s="37"/>
      <c r="AL15" s="37"/>
      <c r="AM15" s="37"/>
      <c r="AN15" s="37"/>
      <c r="AO15" s="37"/>
      <c r="AP15" s="37"/>
      <c r="AQ15" s="37"/>
      <c r="AR15" s="37"/>
      <c r="AS15" s="37"/>
      <c r="AT15" s="37"/>
      <c r="AU15" s="37"/>
      <c r="AV15" s="37"/>
      <c r="AW15" s="37"/>
      <c r="AX15" s="37"/>
      <c r="AY15" s="37"/>
      <c r="AZ15" s="37"/>
      <c r="BA15" s="9"/>
    </row>
    <row r="16" spans="1:55" s="9" customFormat="1" ht="14.5" customHeight="1">
      <c r="A16" s="121"/>
      <c r="B16" s="1310" t="s">
        <v>992</v>
      </c>
      <c r="C16" s="1310"/>
      <c r="D16" s="1310"/>
      <c r="E16" s="1310"/>
      <c r="F16" s="1310"/>
      <c r="G16" s="1310"/>
      <c r="H16" s="1310"/>
      <c r="I16" s="1310"/>
      <c r="J16" s="1310"/>
      <c r="K16" s="1310"/>
      <c r="L16" s="1310"/>
      <c r="M16" s="1310"/>
      <c r="N16" s="1310"/>
      <c r="O16" s="1310"/>
      <c r="P16" s="1310"/>
      <c r="Q16" s="1310"/>
      <c r="R16" s="1310"/>
      <c r="S16" s="1310"/>
      <c r="T16" s="1310"/>
      <c r="W16" s="1310" t="s">
        <v>434</v>
      </c>
      <c r="X16" s="1310"/>
      <c r="Y16" s="1310"/>
      <c r="Z16" s="1310"/>
      <c r="AA16" s="1310"/>
      <c r="AB16" s="1310"/>
      <c r="AC16" s="1310"/>
      <c r="AD16" s="1310"/>
      <c r="AE16" s="1310"/>
      <c r="AF16" s="28"/>
      <c r="AG16" s="28"/>
      <c r="AH16" s="14"/>
      <c r="AI16" s="14" t="s">
        <v>720</v>
      </c>
      <c r="AJ16" s="14"/>
      <c r="AK16" s="15"/>
      <c r="AL16" s="15"/>
      <c r="AM16" s="15"/>
      <c r="AN16" s="15"/>
      <c r="AO16" s="15"/>
      <c r="AP16" s="15"/>
      <c r="AQ16" s="15"/>
      <c r="AR16" s="15"/>
      <c r="AS16" s="15"/>
      <c r="AT16" s="15"/>
      <c r="AU16" s="15"/>
      <c r="AV16" s="15"/>
      <c r="AW16" s="15"/>
      <c r="AX16" s="15"/>
      <c r="AY16" s="15"/>
      <c r="AZ16" s="15"/>
    </row>
    <row r="17" spans="1:53" s="9" customFormat="1" ht="14.5" customHeight="1">
      <c r="A17" s="121"/>
      <c r="B17" s="277" t="s">
        <v>1505</v>
      </c>
      <c r="C17" s="1308"/>
      <c r="D17" s="1308"/>
      <c r="E17" s="1308"/>
      <c r="F17" s="1308"/>
      <c r="G17" s="1308"/>
      <c r="H17" s="1308"/>
      <c r="I17" s="1308"/>
      <c r="J17" s="1308"/>
      <c r="K17" s="1308"/>
      <c r="L17" s="1308"/>
      <c r="M17" s="1308"/>
      <c r="N17" s="1308"/>
      <c r="O17" s="1308"/>
      <c r="P17" s="1308"/>
      <c r="Q17" s="1308"/>
      <c r="R17" s="1308"/>
      <c r="S17" s="1308"/>
      <c r="T17" s="1308"/>
      <c r="U17" s="276" t="s">
        <v>1506</v>
      </c>
      <c r="V17" s="277" t="s">
        <v>1505</v>
      </c>
      <c r="W17" s="1305"/>
      <c r="X17" s="1305"/>
      <c r="Y17" s="284" t="s">
        <v>1506</v>
      </c>
      <c r="Z17" s="1305"/>
      <c r="AA17" s="1305"/>
      <c r="AB17" s="284" t="s">
        <v>33</v>
      </c>
      <c r="AC17" s="1305"/>
      <c r="AD17" s="1305"/>
      <c r="AE17" s="284" t="s">
        <v>35</v>
      </c>
      <c r="AF17" s="304"/>
      <c r="AG17" s="28"/>
      <c r="AH17" s="36"/>
      <c r="AI17" s="36" t="s">
        <v>721</v>
      </c>
      <c r="AJ17" s="36"/>
      <c r="AK17" s="37"/>
      <c r="AL17" s="37"/>
      <c r="AM17" s="37"/>
      <c r="AN17" s="37"/>
      <c r="AO17" s="37"/>
      <c r="AP17" s="37"/>
      <c r="AQ17" s="37"/>
      <c r="AR17" s="37"/>
      <c r="AS17" s="37"/>
      <c r="AT17" s="37"/>
      <c r="AU17" s="37"/>
      <c r="AV17" s="37"/>
      <c r="AW17" s="37"/>
      <c r="AX17" s="37"/>
      <c r="AY17" s="37"/>
      <c r="AZ17" s="37"/>
    </row>
    <row r="18" spans="1:53" s="9" customFormat="1" ht="14.5" customHeight="1">
      <c r="A18" s="121"/>
      <c r="B18" s="277" t="s">
        <v>1505</v>
      </c>
      <c r="C18" s="1308"/>
      <c r="D18" s="1308"/>
      <c r="E18" s="1308"/>
      <c r="F18" s="1308"/>
      <c r="G18" s="1308"/>
      <c r="H18" s="1308"/>
      <c r="I18" s="1308"/>
      <c r="J18" s="1308"/>
      <c r="K18" s="1308"/>
      <c r="L18" s="1308"/>
      <c r="M18" s="1308"/>
      <c r="N18" s="1308"/>
      <c r="O18" s="1308"/>
      <c r="P18" s="1308"/>
      <c r="Q18" s="1308"/>
      <c r="R18" s="1308"/>
      <c r="S18" s="1308"/>
      <c r="T18" s="1308"/>
      <c r="U18" s="276" t="s">
        <v>1506</v>
      </c>
      <c r="V18" s="277" t="s">
        <v>1505</v>
      </c>
      <c r="W18" s="1305"/>
      <c r="X18" s="1305"/>
      <c r="Y18" s="284" t="s">
        <v>1506</v>
      </c>
      <c r="Z18" s="1187"/>
      <c r="AA18" s="1187"/>
      <c r="AB18" s="384" t="s">
        <v>33</v>
      </c>
      <c r="AC18" s="1187"/>
      <c r="AD18" s="1187"/>
      <c r="AE18" s="384" t="s">
        <v>35</v>
      </c>
      <c r="AG18" s="28"/>
      <c r="AH18" s="36"/>
      <c r="AI18" s="36" t="s">
        <v>722</v>
      </c>
      <c r="AJ18" s="36"/>
      <c r="AK18" s="37"/>
      <c r="AL18" s="37"/>
      <c r="AM18" s="37"/>
      <c r="AN18" s="37"/>
      <c r="AO18" s="37"/>
      <c r="AP18" s="37"/>
      <c r="AQ18" s="37"/>
      <c r="AR18" s="37"/>
      <c r="AS18" s="37"/>
      <c r="AT18" s="37"/>
      <c r="AU18" s="37"/>
      <c r="AV18" s="37"/>
      <c r="AW18" s="37"/>
      <c r="AX18" s="37"/>
      <c r="AY18" s="37"/>
      <c r="AZ18" s="37"/>
    </row>
    <row r="19" spans="1:53" s="9" customFormat="1" ht="14.5" customHeight="1">
      <c r="A19" s="121"/>
      <c r="B19" s="277" t="s">
        <v>1505</v>
      </c>
      <c r="C19" s="1308"/>
      <c r="D19" s="1308"/>
      <c r="E19" s="1308"/>
      <c r="F19" s="1308"/>
      <c r="G19" s="1308"/>
      <c r="H19" s="1308"/>
      <c r="I19" s="1308"/>
      <c r="J19" s="1308"/>
      <c r="K19" s="1308"/>
      <c r="L19" s="1308"/>
      <c r="M19" s="1308"/>
      <c r="N19" s="1308"/>
      <c r="O19" s="1308"/>
      <c r="P19" s="1308"/>
      <c r="Q19" s="1308"/>
      <c r="R19" s="1308"/>
      <c r="S19" s="1308"/>
      <c r="T19" s="1308"/>
      <c r="U19" s="276" t="s">
        <v>1506</v>
      </c>
      <c r="V19" s="277" t="s">
        <v>1505</v>
      </c>
      <c r="W19" s="1305"/>
      <c r="X19" s="1305"/>
      <c r="Y19" s="284" t="s">
        <v>1506</v>
      </c>
      <c r="Z19" s="1187"/>
      <c r="AA19" s="1187"/>
      <c r="AB19" s="384" t="s">
        <v>33</v>
      </c>
      <c r="AC19" s="1187"/>
      <c r="AD19" s="1187"/>
      <c r="AE19" s="384" t="s">
        <v>35</v>
      </c>
      <c r="AG19" s="28"/>
      <c r="AH19" s="36" t="s">
        <v>718</v>
      </c>
      <c r="AI19" s="14"/>
      <c r="AJ19" s="14"/>
      <c r="AK19" s="15"/>
      <c r="AL19" s="15"/>
      <c r="AM19" s="15"/>
      <c r="AN19" s="15"/>
      <c r="AO19" s="15"/>
      <c r="AP19" s="15"/>
      <c r="AQ19" s="15"/>
      <c r="AR19" s="15"/>
      <c r="AS19" s="15"/>
      <c r="AT19" s="15"/>
      <c r="AU19" s="15"/>
      <c r="AV19" s="15"/>
      <c r="AW19" s="15"/>
      <c r="AX19" s="15"/>
      <c r="AY19" s="15"/>
      <c r="AZ19" s="15"/>
    </row>
    <row r="20" spans="1:53" s="9" customFormat="1" ht="14.5" customHeight="1">
      <c r="A20" s="121"/>
      <c r="B20" s="277" t="s">
        <v>1505</v>
      </c>
      <c r="C20" s="1308"/>
      <c r="D20" s="1308"/>
      <c r="E20" s="1308"/>
      <c r="F20" s="1308"/>
      <c r="G20" s="1308"/>
      <c r="H20" s="1308"/>
      <c r="I20" s="1308"/>
      <c r="J20" s="1308"/>
      <c r="K20" s="1308"/>
      <c r="L20" s="1308"/>
      <c r="M20" s="1308"/>
      <c r="N20" s="1308"/>
      <c r="O20" s="1308"/>
      <c r="P20" s="1308"/>
      <c r="Q20" s="1308"/>
      <c r="R20" s="1308"/>
      <c r="S20" s="1308"/>
      <c r="T20" s="1308"/>
      <c r="U20" s="276" t="s">
        <v>1506</v>
      </c>
      <c r="V20" s="277" t="s">
        <v>1505</v>
      </c>
      <c r="W20" s="1305"/>
      <c r="X20" s="1305"/>
      <c r="Y20" s="284" t="s">
        <v>1506</v>
      </c>
      <c r="Z20" s="1187"/>
      <c r="AA20" s="1187"/>
      <c r="AB20" s="384" t="s">
        <v>33</v>
      </c>
      <c r="AC20" s="1187"/>
      <c r="AD20" s="1187"/>
      <c r="AE20" s="384" t="s">
        <v>35</v>
      </c>
      <c r="AG20" s="28"/>
      <c r="AH20" s="28"/>
      <c r="AI20" s="28"/>
      <c r="AJ20" s="28"/>
    </row>
    <row r="21" spans="1:53" s="9" customFormat="1" ht="14.5" customHeight="1">
      <c r="A21" s="121"/>
      <c r="B21" s="277" t="s">
        <v>1505</v>
      </c>
      <c r="C21" s="1308"/>
      <c r="D21" s="1308"/>
      <c r="E21" s="1308"/>
      <c r="F21" s="1308"/>
      <c r="G21" s="1308"/>
      <c r="H21" s="1308"/>
      <c r="I21" s="1308"/>
      <c r="J21" s="1308"/>
      <c r="K21" s="1308"/>
      <c r="L21" s="1308"/>
      <c r="M21" s="1308"/>
      <c r="N21" s="1308"/>
      <c r="O21" s="1308"/>
      <c r="P21" s="1308"/>
      <c r="Q21" s="1308"/>
      <c r="R21" s="1308"/>
      <c r="S21" s="1308"/>
      <c r="T21" s="1308"/>
      <c r="U21" s="276" t="s">
        <v>1506</v>
      </c>
      <c r="V21" s="277" t="s">
        <v>1505</v>
      </c>
      <c r="W21" s="1305"/>
      <c r="X21" s="1305"/>
      <c r="Y21" s="284" t="s">
        <v>1506</v>
      </c>
      <c r="Z21" s="1187"/>
      <c r="AA21" s="1187"/>
      <c r="AB21" s="384" t="s">
        <v>33</v>
      </c>
      <c r="AC21" s="1187"/>
      <c r="AD21" s="1187"/>
      <c r="AE21" s="384" t="s">
        <v>35</v>
      </c>
      <c r="AG21" s="28"/>
      <c r="AH21" s="28"/>
      <c r="AI21" s="28"/>
      <c r="AJ21" s="28"/>
    </row>
    <row r="22" spans="1:53" s="9" customFormat="1" ht="14.5" customHeight="1">
      <c r="A22" s="121"/>
      <c r="B22" s="277"/>
      <c r="C22" s="1312"/>
      <c r="D22" s="1312"/>
      <c r="E22" s="1312"/>
      <c r="F22" s="1312"/>
      <c r="G22" s="1312"/>
      <c r="H22" s="1312"/>
      <c r="I22" s="1312"/>
      <c r="J22" s="1312"/>
      <c r="K22" s="1312"/>
      <c r="L22" s="1312"/>
      <c r="M22" s="1312"/>
      <c r="N22" s="1312"/>
      <c r="O22" s="1312"/>
      <c r="P22" s="1312"/>
      <c r="Q22" s="1312"/>
      <c r="R22" s="1312"/>
      <c r="S22" s="1312"/>
      <c r="T22" s="276"/>
      <c r="U22" s="196"/>
      <c r="V22" s="1311"/>
      <c r="W22" s="1311"/>
      <c r="X22" s="384"/>
      <c r="Y22" s="1311"/>
      <c r="Z22" s="1311"/>
      <c r="AA22" s="384"/>
      <c r="AB22" s="1311"/>
      <c r="AC22" s="1311"/>
      <c r="AD22" s="384"/>
      <c r="AE22" s="123"/>
      <c r="AF22" s="26"/>
      <c r="AG22" s="27"/>
      <c r="AH22" s="27"/>
      <c r="AI22" s="27"/>
      <c r="AJ22" s="27"/>
      <c r="AK22" s="26"/>
      <c r="AL22" s="26"/>
      <c r="AM22" s="26"/>
      <c r="AN22" s="26"/>
      <c r="AO22" s="26"/>
      <c r="AP22" s="26"/>
      <c r="AQ22" s="26"/>
      <c r="AR22" s="26"/>
      <c r="AS22" s="26"/>
      <c r="AT22" s="26"/>
      <c r="AU22" s="26"/>
      <c r="AV22" s="26"/>
      <c r="AW22" s="26"/>
      <c r="AX22" s="26"/>
      <c r="AY22" s="26"/>
      <c r="AZ22" s="26"/>
      <c r="BA22" s="26"/>
    </row>
    <row r="23" spans="1:53" ht="14.5" customHeight="1">
      <c r="A23" s="482" t="s">
        <v>1148</v>
      </c>
      <c r="B23" s="119" t="s">
        <v>435</v>
      </c>
      <c r="C23" s="134"/>
      <c r="D23" s="134"/>
      <c r="E23" s="134"/>
      <c r="F23" s="134"/>
      <c r="G23" s="134"/>
      <c r="H23" s="134"/>
      <c r="I23" s="134"/>
      <c r="J23" s="134"/>
      <c r="K23" s="134"/>
      <c r="L23" s="134"/>
      <c r="M23" s="134"/>
      <c r="N23" s="134"/>
      <c r="O23" s="134"/>
      <c r="P23" s="134"/>
      <c r="Q23" s="134"/>
      <c r="R23" s="134"/>
      <c r="S23" s="134"/>
      <c r="T23" s="134"/>
      <c r="U23" s="134"/>
      <c r="V23" s="135"/>
      <c r="W23" s="135"/>
      <c r="X23" s="134"/>
      <c r="Y23" s="134"/>
      <c r="Z23" s="134"/>
      <c r="AA23" s="134"/>
      <c r="AB23" s="134"/>
      <c r="AC23" s="134"/>
      <c r="AD23" s="135"/>
      <c r="AE23" s="135"/>
      <c r="AF23" s="9"/>
    </row>
    <row r="24" spans="1:53" ht="14.5" customHeight="1">
      <c r="A24" s="121"/>
      <c r="B24" s="1310" t="s">
        <v>993</v>
      </c>
      <c r="C24" s="1310"/>
      <c r="D24" s="1310"/>
      <c r="E24" s="1310"/>
      <c r="F24" s="1310"/>
      <c r="G24" s="1310"/>
      <c r="H24" s="1310"/>
      <c r="I24" s="1310"/>
      <c r="J24" s="1310"/>
      <c r="K24" s="1310"/>
      <c r="L24" s="1310"/>
      <c r="M24" s="1310"/>
      <c r="N24" s="1310"/>
      <c r="O24" s="1310"/>
      <c r="P24" s="1310"/>
      <c r="Q24" s="1310"/>
      <c r="R24" s="1310"/>
      <c r="S24" s="1310"/>
      <c r="T24" s="1310"/>
      <c r="U24" s="9"/>
      <c r="V24" s="9"/>
      <c r="W24" s="1310" t="s">
        <v>777</v>
      </c>
      <c r="X24" s="1310"/>
      <c r="Y24" s="1310"/>
      <c r="Z24" s="1310"/>
      <c r="AA24" s="1310"/>
      <c r="AB24" s="1310"/>
      <c r="AC24" s="1310"/>
      <c r="AD24" s="1310"/>
      <c r="AE24" s="1310"/>
      <c r="AF24" s="28"/>
      <c r="AG24" s="28"/>
    </row>
    <row r="25" spans="1:53" ht="14.5" customHeight="1">
      <c r="A25" s="121"/>
      <c r="B25" s="277" t="s">
        <v>1505</v>
      </c>
      <c r="C25" s="1308"/>
      <c r="D25" s="1308"/>
      <c r="E25" s="1308"/>
      <c r="F25" s="1308"/>
      <c r="G25" s="1308"/>
      <c r="H25" s="1308"/>
      <c r="I25" s="1308"/>
      <c r="J25" s="1308"/>
      <c r="K25" s="1308"/>
      <c r="L25" s="1308"/>
      <c r="M25" s="1308"/>
      <c r="N25" s="1308"/>
      <c r="O25" s="1308"/>
      <c r="P25" s="1308"/>
      <c r="Q25" s="1308"/>
      <c r="R25" s="1308"/>
      <c r="S25" s="1308"/>
      <c r="T25" s="1308"/>
      <c r="U25" s="276" t="s">
        <v>1506</v>
      </c>
      <c r="V25" s="277" t="s">
        <v>1505</v>
      </c>
      <c r="W25" s="1305"/>
      <c r="X25" s="1305"/>
      <c r="Y25" s="284" t="s">
        <v>1506</v>
      </c>
      <c r="Z25" s="1305"/>
      <c r="AA25" s="1305"/>
      <c r="AB25" s="284" t="s">
        <v>33</v>
      </c>
      <c r="AC25" s="1305"/>
      <c r="AD25" s="1305"/>
      <c r="AE25" s="284" t="s">
        <v>35</v>
      </c>
      <c r="AF25" s="304"/>
      <c r="AG25" s="28"/>
      <c r="AH25" s="24"/>
    </row>
    <row r="26" spans="1:53" ht="14.5" customHeight="1">
      <c r="A26" s="121"/>
      <c r="B26" s="277" t="s">
        <v>1505</v>
      </c>
      <c r="C26" s="1308"/>
      <c r="D26" s="1308"/>
      <c r="E26" s="1308"/>
      <c r="F26" s="1308"/>
      <c r="G26" s="1308"/>
      <c r="H26" s="1308"/>
      <c r="I26" s="1308"/>
      <c r="J26" s="1308"/>
      <c r="K26" s="1308"/>
      <c r="L26" s="1308"/>
      <c r="M26" s="1308"/>
      <c r="N26" s="1308"/>
      <c r="O26" s="1308"/>
      <c r="P26" s="1308"/>
      <c r="Q26" s="1308"/>
      <c r="R26" s="1308"/>
      <c r="S26" s="1308"/>
      <c r="T26" s="1308"/>
      <c r="U26" s="276" t="s">
        <v>1506</v>
      </c>
      <c r="V26" s="277" t="s">
        <v>1505</v>
      </c>
      <c r="W26" s="1305"/>
      <c r="X26" s="1305"/>
      <c r="Y26" s="284" t="s">
        <v>1506</v>
      </c>
      <c r="Z26" s="1187"/>
      <c r="AA26" s="1187"/>
      <c r="AB26" s="384" t="s">
        <v>33</v>
      </c>
      <c r="AC26" s="1187"/>
      <c r="AD26" s="1187"/>
      <c r="AE26" s="384" t="s">
        <v>35</v>
      </c>
      <c r="AF26" s="9"/>
      <c r="AG26" s="28"/>
      <c r="AH26" s="28"/>
      <c r="AI26" s="28"/>
      <c r="AJ26" s="28"/>
      <c r="AK26" s="9"/>
      <c r="AL26" s="9"/>
      <c r="AM26" s="9"/>
      <c r="AN26" s="9"/>
      <c r="AO26" s="9"/>
      <c r="AP26" s="9"/>
      <c r="AQ26" s="9"/>
      <c r="AR26" s="9"/>
      <c r="AS26" s="9"/>
      <c r="AT26" s="9"/>
      <c r="AU26" s="9"/>
      <c r="AV26" s="9"/>
      <c r="AW26" s="9"/>
      <c r="AX26" s="9"/>
      <c r="AY26" s="9"/>
      <c r="AZ26" s="9"/>
      <c r="BA26" s="9"/>
    </row>
    <row r="27" spans="1:53" ht="14.5" customHeight="1">
      <c r="A27" s="121"/>
      <c r="B27" s="277"/>
      <c r="C27" s="458"/>
      <c r="D27" s="458"/>
      <c r="E27" s="458"/>
      <c r="F27" s="458"/>
      <c r="G27" s="458"/>
      <c r="H27" s="458"/>
      <c r="I27" s="458"/>
      <c r="J27" s="458"/>
      <c r="K27" s="458"/>
      <c r="L27" s="458"/>
      <c r="M27" s="458"/>
      <c r="N27" s="458"/>
      <c r="O27" s="458"/>
      <c r="P27" s="458"/>
      <c r="Q27" s="458"/>
      <c r="R27" s="458"/>
      <c r="S27" s="458"/>
      <c r="T27" s="276"/>
      <c r="U27" s="196"/>
      <c r="V27" s="457"/>
      <c r="W27" s="457"/>
      <c r="X27" s="384"/>
      <c r="Y27" s="457"/>
      <c r="Z27" s="457"/>
      <c r="AA27" s="384"/>
      <c r="AB27" s="457"/>
      <c r="AC27" s="457"/>
      <c r="AD27" s="384"/>
      <c r="AE27" s="278"/>
      <c r="AF27" s="26"/>
      <c r="AG27" s="27"/>
      <c r="AH27" s="27"/>
      <c r="AI27" s="27"/>
      <c r="AJ27" s="27"/>
      <c r="AK27" s="26"/>
      <c r="AL27" s="26"/>
      <c r="AM27" s="26"/>
      <c r="AN27" s="26"/>
      <c r="AO27" s="26"/>
      <c r="AP27" s="26"/>
      <c r="AQ27" s="26"/>
      <c r="AR27" s="26"/>
      <c r="AS27" s="26"/>
      <c r="AT27" s="26"/>
      <c r="AU27" s="26"/>
      <c r="AV27" s="26"/>
      <c r="AW27" s="26"/>
      <c r="AX27" s="26"/>
      <c r="AY27" s="26"/>
      <c r="AZ27" s="26"/>
      <c r="BA27" s="26"/>
    </row>
    <row r="28" spans="1:53" ht="14.5" customHeight="1">
      <c r="A28" s="482" t="s">
        <v>1149</v>
      </c>
      <c r="B28" s="119" t="s">
        <v>381</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3"/>
      <c r="AF28" s="9"/>
    </row>
    <row r="29" spans="1:53" ht="14.5" customHeight="1">
      <c r="A29" s="456"/>
      <c r="B29" s="123"/>
      <c r="C29" s="139"/>
      <c r="D29" s="123" t="s">
        <v>1139</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9"/>
      <c r="AH29" s="24"/>
      <c r="AI29" s="24"/>
    </row>
    <row r="30" spans="1:53" ht="14.5" customHeight="1">
      <c r="A30" s="456"/>
      <c r="B30" s="123"/>
      <c r="C30" s="124"/>
      <c r="D30" s="123" t="s">
        <v>440</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9"/>
    </row>
    <row r="31" spans="1:53" ht="14.5" customHeight="1">
      <c r="A31" s="456"/>
      <c r="B31" s="123"/>
      <c r="C31" s="124"/>
      <c r="D31" s="123" t="s">
        <v>485</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9"/>
      <c r="AH31" s="24"/>
    </row>
    <row r="32" spans="1:53" ht="14.5" customHeight="1">
      <c r="A32" s="456"/>
      <c r="B32" s="123"/>
      <c r="C32" s="123"/>
      <c r="D32" s="123"/>
      <c r="E32" s="128"/>
      <c r="F32" s="710" t="s">
        <v>441</v>
      </c>
      <c r="H32" s="1313"/>
      <c r="I32" s="1313"/>
      <c r="J32" s="1313"/>
      <c r="K32" s="1313"/>
      <c r="L32" s="1313"/>
      <c r="M32" s="1313"/>
      <c r="N32" s="1313"/>
      <c r="O32" s="1313"/>
      <c r="P32" s="1313"/>
      <c r="Q32" s="1313"/>
      <c r="R32" s="1313"/>
      <c r="S32" s="1313"/>
      <c r="T32" s="1313"/>
      <c r="U32" s="1313"/>
      <c r="V32" s="1313"/>
      <c r="W32" s="1313"/>
      <c r="X32" s="1313"/>
      <c r="Y32" s="1313"/>
      <c r="Z32" s="1313"/>
      <c r="AA32" s="1313"/>
      <c r="AB32" s="1313"/>
      <c r="AC32" s="1313"/>
      <c r="AD32" s="1313"/>
      <c r="AE32" s="709"/>
      <c r="AF32" s="9"/>
      <c r="AG32" s="13" t="s">
        <v>484</v>
      </c>
      <c r="AH32" s="14" t="s">
        <v>482</v>
      </c>
      <c r="AI32" s="14"/>
      <c r="AJ32" s="14"/>
      <c r="AK32" s="15"/>
      <c r="AL32" s="15"/>
      <c r="AM32" s="15"/>
      <c r="AN32" s="15"/>
      <c r="AO32" s="15"/>
      <c r="AP32" s="15"/>
      <c r="AQ32" s="15"/>
      <c r="AR32" s="15"/>
      <c r="AS32" s="15"/>
      <c r="AT32" s="15"/>
      <c r="AU32" s="15"/>
      <c r="AV32" s="15"/>
      <c r="AW32" s="15"/>
      <c r="AX32" s="15"/>
    </row>
    <row r="33" spans="1:53" ht="14.5" customHeight="1">
      <c r="A33" s="456"/>
      <c r="B33" s="123"/>
      <c r="C33" s="123"/>
      <c r="D33" s="136"/>
      <c r="E33" s="136"/>
      <c r="F33" s="136"/>
      <c r="G33" s="136"/>
      <c r="H33" s="1313"/>
      <c r="I33" s="1313"/>
      <c r="J33" s="1313"/>
      <c r="K33" s="1313"/>
      <c r="L33" s="1313"/>
      <c r="M33" s="1313"/>
      <c r="N33" s="1313"/>
      <c r="O33" s="1313"/>
      <c r="P33" s="1313"/>
      <c r="Q33" s="1313"/>
      <c r="R33" s="1313"/>
      <c r="S33" s="1313"/>
      <c r="T33" s="1313"/>
      <c r="U33" s="1313"/>
      <c r="V33" s="1313"/>
      <c r="W33" s="1313"/>
      <c r="X33" s="1313"/>
      <c r="Y33" s="1313"/>
      <c r="Z33" s="1313"/>
      <c r="AA33" s="1313"/>
      <c r="AB33" s="1313"/>
      <c r="AC33" s="1313"/>
      <c r="AD33" s="1313"/>
      <c r="AE33" s="709"/>
      <c r="AF33" s="9"/>
      <c r="AH33" s="14" t="s">
        <v>483</v>
      </c>
      <c r="AI33" s="14"/>
      <c r="AJ33" s="14"/>
      <c r="AK33" s="15"/>
      <c r="AL33" s="15"/>
      <c r="AM33" s="15"/>
      <c r="AN33" s="15"/>
      <c r="AO33" s="15"/>
      <c r="AP33" s="15"/>
      <c r="AQ33" s="15"/>
      <c r="AR33" s="15"/>
      <c r="AS33" s="15"/>
      <c r="AT33" s="15"/>
      <c r="AU33" s="15"/>
      <c r="AV33" s="15"/>
      <c r="AW33" s="15"/>
      <c r="AX33" s="15"/>
    </row>
    <row r="34" spans="1:53" ht="14.5" customHeight="1">
      <c r="B34" s="123"/>
      <c r="C34" s="124"/>
      <c r="D34" s="123" t="s">
        <v>481</v>
      </c>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23"/>
      <c r="AF34" s="9"/>
      <c r="AG34" s="28"/>
      <c r="AH34" s="28"/>
      <c r="AI34" s="28"/>
      <c r="AJ34" s="28"/>
      <c r="AK34" s="9"/>
      <c r="AL34" s="9"/>
      <c r="AM34" s="9"/>
      <c r="AN34" s="9"/>
      <c r="AO34" s="9"/>
      <c r="AP34" s="9"/>
      <c r="AQ34" s="9"/>
      <c r="AR34" s="9"/>
      <c r="AS34" s="9"/>
      <c r="AT34" s="9"/>
      <c r="AU34" s="9"/>
      <c r="AV34" s="9"/>
      <c r="AW34" s="9"/>
      <c r="AX34" s="9"/>
      <c r="AY34" s="9"/>
      <c r="AZ34" s="9"/>
      <c r="BA34" s="9"/>
    </row>
    <row r="35" spans="1:53" ht="14.5" customHeight="1">
      <c r="B35" s="123"/>
      <c r="C35" s="124"/>
      <c r="D35" s="128" t="s">
        <v>693</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23"/>
      <c r="AF35" s="9"/>
      <c r="AG35" s="28"/>
      <c r="AH35" s="28"/>
      <c r="AI35" s="28"/>
      <c r="AJ35" s="28"/>
      <c r="AK35" s="9"/>
      <c r="AL35" s="9"/>
      <c r="AM35" s="9"/>
      <c r="AN35" s="9"/>
      <c r="AO35" s="9"/>
      <c r="AP35" s="9"/>
      <c r="AQ35" s="9"/>
      <c r="AR35" s="9"/>
      <c r="AS35" s="9"/>
      <c r="AT35" s="9"/>
      <c r="AU35" s="9"/>
      <c r="AV35" s="9"/>
      <c r="AW35" s="9"/>
      <c r="AX35" s="9"/>
      <c r="AY35" s="9"/>
      <c r="AZ35" s="9"/>
      <c r="BA35" s="9"/>
    </row>
    <row r="36" spans="1:53" ht="14.5" customHeight="1">
      <c r="C36" s="123"/>
      <c r="D36" s="128"/>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2"/>
      <c r="AF36" s="26"/>
      <c r="AG36" s="27"/>
      <c r="AH36" s="27"/>
      <c r="AI36" s="27"/>
      <c r="AJ36" s="27"/>
      <c r="AK36" s="26"/>
      <c r="AL36" s="26"/>
      <c r="AM36" s="26"/>
      <c r="AN36" s="26"/>
      <c r="AO36" s="26"/>
      <c r="AP36" s="26"/>
      <c r="AQ36" s="26"/>
      <c r="AR36" s="26"/>
      <c r="AS36" s="26"/>
      <c r="AT36" s="26"/>
      <c r="AU36" s="26"/>
      <c r="AV36" s="26"/>
      <c r="AW36" s="26"/>
      <c r="AX36" s="26"/>
      <c r="AY36" s="26"/>
      <c r="AZ36" s="26"/>
      <c r="BA36" s="26"/>
    </row>
    <row r="37" spans="1:53" ht="14.5" customHeight="1">
      <c r="A37" s="482" t="s">
        <v>1150</v>
      </c>
      <c r="B37" s="119" t="s">
        <v>442</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3"/>
      <c r="AF37" s="9"/>
      <c r="AG37" s="28"/>
      <c r="AH37" s="28"/>
      <c r="AI37" s="28"/>
      <c r="AJ37" s="28"/>
      <c r="AK37" s="9"/>
      <c r="AL37" s="9"/>
      <c r="AM37" s="9"/>
      <c r="AN37" s="9"/>
      <c r="AO37" s="9"/>
      <c r="AP37" s="9"/>
      <c r="AQ37" s="9"/>
      <c r="AR37" s="9"/>
      <c r="AS37" s="9"/>
      <c r="AT37" s="9"/>
      <c r="AU37" s="9"/>
      <c r="AV37" s="9"/>
      <c r="AW37" s="9"/>
      <c r="AX37" s="9"/>
      <c r="AY37" s="9"/>
      <c r="AZ37" s="9"/>
      <c r="BA37" s="9"/>
    </row>
    <row r="38" spans="1:53" ht="14.5" customHeight="1">
      <c r="A38" s="104"/>
      <c r="B38" s="699" t="s">
        <v>1486</v>
      </c>
      <c r="C38" s="700" t="s">
        <v>1493</v>
      </c>
      <c r="D38" s="123"/>
      <c r="E38" s="123"/>
      <c r="F38" s="123"/>
      <c r="G38" s="123"/>
      <c r="H38" s="123"/>
      <c r="I38" s="124"/>
      <c r="J38" s="123" t="s">
        <v>436</v>
      </c>
      <c r="K38" s="127" t="s">
        <v>30</v>
      </c>
      <c r="L38" s="1305"/>
      <c r="M38" s="1305"/>
      <c r="N38" s="125" t="s">
        <v>31</v>
      </c>
      <c r="O38" s="1305"/>
      <c r="P38" s="1305"/>
      <c r="Q38" s="125" t="s">
        <v>33</v>
      </c>
      <c r="R38" s="1305"/>
      <c r="S38" s="1305"/>
      <c r="T38" s="125" t="s">
        <v>35</v>
      </c>
      <c r="U38" s="1305"/>
      <c r="V38" s="1305"/>
      <c r="W38" s="125" t="s">
        <v>384</v>
      </c>
      <c r="X38" s="123"/>
      <c r="Y38" s="123"/>
      <c r="Z38" s="123"/>
      <c r="AA38" s="124"/>
      <c r="AB38" s="123" t="s">
        <v>437</v>
      </c>
      <c r="AC38" s="123"/>
      <c r="AD38" s="123"/>
      <c r="AE38" s="123"/>
      <c r="AF38" s="9"/>
      <c r="AG38" s="24" t="s">
        <v>731</v>
      </c>
      <c r="AH38" s="24" t="s">
        <v>913</v>
      </c>
    </row>
    <row r="39" spans="1:53" ht="14.5" customHeight="1">
      <c r="A39" s="104"/>
      <c r="B39" s="699" t="s">
        <v>1487</v>
      </c>
      <c r="C39" s="700" t="s">
        <v>1494</v>
      </c>
      <c r="D39" s="123"/>
      <c r="E39" s="123"/>
      <c r="F39" s="123"/>
      <c r="G39" s="123"/>
      <c r="H39" s="123"/>
      <c r="I39" s="124"/>
      <c r="J39" s="123" t="s">
        <v>436</v>
      </c>
      <c r="K39" s="123"/>
      <c r="L39" s="123"/>
      <c r="M39" s="124"/>
      <c r="N39" s="123" t="s">
        <v>437</v>
      </c>
      <c r="O39" s="123"/>
      <c r="P39" s="123"/>
      <c r="Q39" s="123"/>
      <c r="R39" s="123"/>
      <c r="S39" s="123"/>
      <c r="T39" s="123"/>
      <c r="U39" s="123"/>
      <c r="V39" s="123"/>
      <c r="W39" s="123"/>
      <c r="X39" s="123"/>
      <c r="Y39" s="123"/>
      <c r="Z39" s="123"/>
      <c r="AA39" s="123"/>
      <c r="AB39" s="123"/>
      <c r="AC39" s="123"/>
      <c r="AD39" s="123"/>
      <c r="AE39" s="123"/>
      <c r="AF39" s="9"/>
      <c r="AH39" s="24"/>
      <c r="AI39" s="8"/>
      <c r="AJ39" s="8"/>
    </row>
    <row r="40" spans="1:53" ht="14.5" customHeight="1">
      <c r="A40" s="104"/>
      <c r="B40" s="699" t="s">
        <v>1502</v>
      </c>
      <c r="C40" s="700" t="s">
        <v>1495</v>
      </c>
      <c r="D40" s="123"/>
      <c r="E40" s="123"/>
      <c r="F40" s="123"/>
      <c r="G40" s="1309"/>
      <c r="H40" s="1309"/>
      <c r="I40" s="1309"/>
      <c r="J40" s="1309"/>
      <c r="K40" s="1309"/>
      <c r="L40" s="1309"/>
      <c r="M40" s="1309"/>
      <c r="N40" s="1309"/>
      <c r="O40" s="1309"/>
      <c r="P40" s="1309"/>
      <c r="Q40" s="1309"/>
      <c r="R40" s="1309"/>
      <c r="S40" s="1309"/>
      <c r="T40" s="1309"/>
      <c r="U40" s="1309"/>
      <c r="V40" s="1309"/>
      <c r="W40" s="1309"/>
      <c r="X40" s="1309"/>
      <c r="Y40" s="1309"/>
      <c r="Z40" s="1309"/>
      <c r="AA40" s="1309"/>
      <c r="AB40" s="1309"/>
      <c r="AC40" s="1309"/>
      <c r="AD40" s="1309"/>
      <c r="AE40" s="1309"/>
      <c r="AF40" s="9"/>
      <c r="AG40" s="28"/>
      <c r="AH40" s="28"/>
      <c r="AI40" s="9"/>
      <c r="AJ40" s="9"/>
      <c r="AK40" s="9"/>
      <c r="AL40" s="9"/>
      <c r="AM40" s="9"/>
      <c r="AN40" s="9"/>
      <c r="AO40" s="9"/>
      <c r="AP40" s="9"/>
      <c r="AQ40" s="9"/>
      <c r="AR40" s="9"/>
      <c r="AS40" s="9"/>
      <c r="AT40" s="9"/>
      <c r="AU40" s="9"/>
      <c r="AV40" s="9"/>
      <c r="AW40" s="9"/>
      <c r="AX40" s="9"/>
      <c r="AY40" s="9"/>
      <c r="AZ40" s="9"/>
      <c r="BA40" s="9"/>
    </row>
    <row r="41" spans="1:53" ht="14.5" customHeight="1">
      <c r="B41" s="123"/>
      <c r="C41" s="123"/>
      <c r="D41" s="123"/>
      <c r="E41" s="123"/>
      <c r="F41" s="123"/>
      <c r="G41" s="1309"/>
      <c r="H41" s="1309"/>
      <c r="I41" s="1309"/>
      <c r="J41" s="1309"/>
      <c r="K41" s="1309"/>
      <c r="L41" s="1309"/>
      <c r="M41" s="1309"/>
      <c r="N41" s="1309"/>
      <c r="O41" s="1309"/>
      <c r="P41" s="1309"/>
      <c r="Q41" s="1309"/>
      <c r="R41" s="1309"/>
      <c r="S41" s="1309"/>
      <c r="T41" s="1309"/>
      <c r="U41" s="1309"/>
      <c r="V41" s="1309"/>
      <c r="W41" s="1309"/>
      <c r="X41" s="1309"/>
      <c r="Y41" s="1309"/>
      <c r="Z41" s="1309"/>
      <c r="AA41" s="1309"/>
      <c r="AB41" s="1309"/>
      <c r="AC41" s="1309"/>
      <c r="AD41" s="1309"/>
      <c r="AE41" s="1309"/>
      <c r="AF41" s="9"/>
      <c r="AG41" s="28"/>
      <c r="AH41" s="28"/>
      <c r="AI41" s="9"/>
      <c r="AJ41" s="9"/>
      <c r="AK41" s="9"/>
      <c r="AL41" s="9"/>
      <c r="AM41" s="9"/>
      <c r="AN41" s="9"/>
      <c r="AO41" s="9"/>
      <c r="AP41" s="9"/>
      <c r="AQ41" s="9"/>
      <c r="AR41" s="9"/>
      <c r="AS41" s="9"/>
      <c r="AT41" s="9"/>
      <c r="AU41" s="9"/>
      <c r="AV41" s="9"/>
      <c r="AW41" s="9"/>
      <c r="AX41" s="9"/>
      <c r="AY41" s="9"/>
      <c r="AZ41" s="9"/>
      <c r="BA41" s="9"/>
    </row>
    <row r="42" spans="1:53" s="9" customFormat="1" ht="14.5" customHeight="1">
      <c r="A42" s="456"/>
      <c r="B42" s="123"/>
      <c r="C42" s="123"/>
      <c r="D42" s="123"/>
      <c r="E42" s="123"/>
      <c r="F42" s="123"/>
      <c r="G42" s="1309"/>
      <c r="H42" s="1309"/>
      <c r="I42" s="1309"/>
      <c r="J42" s="1309"/>
      <c r="K42" s="1309"/>
      <c r="L42" s="1309"/>
      <c r="M42" s="1309"/>
      <c r="N42" s="1309"/>
      <c r="O42" s="1309"/>
      <c r="P42" s="1309"/>
      <c r="Q42" s="1309"/>
      <c r="R42" s="1309"/>
      <c r="S42" s="1309"/>
      <c r="T42" s="1309"/>
      <c r="U42" s="1309"/>
      <c r="V42" s="1309"/>
      <c r="W42" s="1309"/>
      <c r="X42" s="1309"/>
      <c r="Y42" s="1309"/>
      <c r="Z42" s="1309"/>
      <c r="AA42" s="1309"/>
      <c r="AB42" s="1309"/>
      <c r="AC42" s="1309"/>
      <c r="AD42" s="1309"/>
      <c r="AE42" s="1309"/>
      <c r="AG42" s="28"/>
    </row>
    <row r="43" spans="1:53" s="9" customFormat="1" ht="14.5" customHeight="1">
      <c r="A43" s="131"/>
      <c r="B43" s="132"/>
      <c r="C43" s="132"/>
      <c r="D43" s="132"/>
      <c r="E43" s="132"/>
      <c r="F43" s="132"/>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26"/>
      <c r="AG43" s="27"/>
      <c r="AH43" s="26"/>
      <c r="AI43" s="26"/>
      <c r="AJ43" s="26"/>
      <c r="AK43" s="26"/>
      <c r="AL43" s="26"/>
      <c r="AM43" s="26"/>
      <c r="AN43" s="26"/>
      <c r="AO43" s="26"/>
      <c r="AP43" s="26"/>
      <c r="AQ43" s="26"/>
      <c r="AR43" s="26"/>
      <c r="AS43" s="26"/>
      <c r="AT43" s="26"/>
      <c r="AU43" s="26"/>
      <c r="AV43" s="26"/>
      <c r="AW43" s="26"/>
      <c r="AX43" s="26"/>
      <c r="AY43" s="26"/>
      <c r="AZ43" s="26"/>
      <c r="BA43" s="26"/>
    </row>
    <row r="44" spans="1:53" ht="14.5" customHeight="1">
      <c r="A44" s="483" t="s">
        <v>1151</v>
      </c>
      <c r="B44" s="133" t="s">
        <v>547</v>
      </c>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9"/>
      <c r="AI44" s="8"/>
      <c r="AJ44" s="8"/>
    </row>
    <row r="45" spans="1:53" ht="14.5" customHeight="1">
      <c r="A45" s="128" t="s">
        <v>694</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H45" s="14" t="s">
        <v>959</v>
      </c>
      <c r="AI45" s="15"/>
      <c r="AJ45" s="15"/>
      <c r="AK45" s="15"/>
      <c r="AL45" s="15"/>
      <c r="AM45" s="15"/>
      <c r="AN45" s="15"/>
      <c r="AO45" s="15"/>
      <c r="AP45" s="15"/>
      <c r="AQ45" s="15"/>
      <c r="AR45" s="15"/>
      <c r="AS45" s="15"/>
      <c r="AT45" s="15"/>
      <c r="AU45" s="15"/>
      <c r="AV45" s="15"/>
      <c r="AW45" s="15"/>
      <c r="AX45" s="15"/>
      <c r="AY45" s="15"/>
    </row>
    <row r="46" spans="1:53" ht="14.5" customHeight="1">
      <c r="A46" s="104"/>
      <c r="B46" s="699" t="s">
        <v>1486</v>
      </c>
      <c r="C46" s="700" t="s">
        <v>1496</v>
      </c>
      <c r="D46" s="123"/>
      <c r="E46" s="123"/>
      <c r="F46" s="123"/>
      <c r="G46" s="123"/>
      <c r="H46" s="123" t="s">
        <v>493</v>
      </c>
      <c r="I46" s="123"/>
      <c r="J46" s="123"/>
      <c r="K46" s="123"/>
      <c r="L46" s="137" t="s">
        <v>907</v>
      </c>
      <c r="M46" s="123"/>
      <c r="N46" s="123"/>
      <c r="O46" s="123"/>
      <c r="P46" s="123"/>
      <c r="Q46" s="123"/>
      <c r="R46" s="123"/>
      <c r="S46" s="123"/>
      <c r="T46" s="123"/>
      <c r="U46" s="123"/>
      <c r="V46" s="123"/>
      <c r="W46" s="123"/>
      <c r="X46" s="123"/>
      <c r="Y46" s="123"/>
      <c r="Z46" s="124"/>
      <c r="AA46" s="123" t="s">
        <v>496</v>
      </c>
      <c r="AB46" s="123"/>
      <c r="AC46" s="124"/>
      <c r="AD46" s="123" t="s">
        <v>497</v>
      </c>
      <c r="AE46" s="123"/>
      <c r="AG46" s="13" t="s">
        <v>484</v>
      </c>
      <c r="AH46" s="14" t="s">
        <v>960</v>
      </c>
      <c r="AI46" s="15"/>
      <c r="AJ46" s="15"/>
      <c r="AK46" s="15"/>
      <c r="AL46" s="15"/>
      <c r="AM46" s="15"/>
      <c r="AN46" s="15"/>
      <c r="AO46" s="15"/>
      <c r="AP46" s="15"/>
      <c r="AQ46" s="15"/>
      <c r="AR46" s="15"/>
      <c r="AS46" s="15"/>
      <c r="AT46" s="15"/>
      <c r="AU46" s="15"/>
      <c r="AV46" s="15"/>
      <c r="AW46" s="15"/>
      <c r="AX46" s="15"/>
      <c r="AY46" s="15"/>
    </row>
    <row r="47" spans="1:53" ht="14.5" customHeight="1">
      <c r="B47" s="699"/>
      <c r="C47" s="700"/>
      <c r="D47" s="123"/>
      <c r="E47" s="123"/>
      <c r="F47" s="123"/>
      <c r="G47" s="123"/>
      <c r="I47" s="123"/>
      <c r="J47" s="123"/>
      <c r="K47" s="123"/>
      <c r="L47" s="137" t="s">
        <v>908</v>
      </c>
      <c r="M47" s="123"/>
      <c r="N47" s="123"/>
      <c r="O47" s="123"/>
      <c r="P47" s="123"/>
      <c r="Q47" s="123"/>
      <c r="R47" s="123"/>
      <c r="S47" s="123"/>
      <c r="T47" s="123"/>
      <c r="U47" s="123"/>
      <c r="V47" s="123"/>
      <c r="W47" s="123"/>
      <c r="X47" s="123"/>
      <c r="Y47" s="123"/>
      <c r="Z47" s="123"/>
      <c r="AA47" s="123"/>
      <c r="AB47" s="123"/>
      <c r="AC47" s="123"/>
      <c r="AD47" s="123"/>
      <c r="AE47" s="123"/>
    </row>
    <row r="48" spans="1:53" ht="14.5" customHeight="1">
      <c r="B48" s="699"/>
      <c r="C48" s="700"/>
      <c r="D48" s="123"/>
      <c r="E48" s="123"/>
      <c r="F48" s="123"/>
      <c r="G48" s="123"/>
      <c r="H48" s="123" t="s">
        <v>494</v>
      </c>
      <c r="I48" s="123"/>
      <c r="J48" s="123"/>
      <c r="K48" s="123"/>
      <c r="L48" s="137" t="s">
        <v>909</v>
      </c>
      <c r="M48" s="123"/>
      <c r="N48" s="123"/>
      <c r="O48" s="123"/>
      <c r="P48" s="123"/>
      <c r="Q48" s="123"/>
      <c r="R48" s="123"/>
      <c r="S48" s="123"/>
      <c r="T48" s="123"/>
      <c r="U48" s="123"/>
      <c r="V48" s="123"/>
      <c r="W48" s="123"/>
      <c r="X48" s="123"/>
      <c r="Y48" s="123"/>
      <c r="Z48" s="124"/>
      <c r="AA48" s="123" t="s">
        <v>496</v>
      </c>
      <c r="AB48" s="123"/>
      <c r="AC48" s="124"/>
      <c r="AD48" s="123" t="s">
        <v>497</v>
      </c>
      <c r="AE48" s="123"/>
      <c r="AH48" s="14" t="s">
        <v>956</v>
      </c>
      <c r="AI48" s="15"/>
      <c r="AJ48" s="15"/>
      <c r="AK48" s="15"/>
      <c r="AL48" s="15"/>
      <c r="AM48" s="15"/>
      <c r="AN48" s="15"/>
      <c r="AO48" s="15"/>
      <c r="AP48" s="15"/>
      <c r="AQ48" s="15"/>
      <c r="AR48" s="15"/>
      <c r="AS48" s="15"/>
      <c r="AT48" s="15"/>
      <c r="AU48" s="15"/>
      <c r="AV48" s="15"/>
      <c r="AW48" s="15"/>
    </row>
    <row r="49" spans="1:54" ht="14.5" customHeight="1">
      <c r="B49" s="699"/>
      <c r="C49" s="700"/>
      <c r="D49" s="123"/>
      <c r="E49" s="123"/>
      <c r="F49" s="123"/>
      <c r="G49" s="123"/>
      <c r="H49" s="123" t="s">
        <v>495</v>
      </c>
      <c r="I49" s="123"/>
      <c r="J49" s="123"/>
      <c r="K49" s="123"/>
      <c r="L49" s="123"/>
      <c r="M49" s="137" t="s">
        <v>910</v>
      </c>
      <c r="N49" s="123"/>
      <c r="O49" s="123"/>
      <c r="P49" s="123"/>
      <c r="Q49" s="123"/>
      <c r="R49" s="123"/>
      <c r="S49" s="123"/>
      <c r="T49" s="123"/>
      <c r="U49" s="123"/>
      <c r="V49" s="123"/>
      <c r="W49" s="123"/>
      <c r="X49" s="123"/>
      <c r="Y49" s="123"/>
      <c r="Z49" s="124"/>
      <c r="AA49" s="123" t="s">
        <v>496</v>
      </c>
      <c r="AB49" s="123"/>
      <c r="AC49" s="124"/>
      <c r="AD49" s="123" t="s">
        <v>497</v>
      </c>
      <c r="AE49" s="123"/>
      <c r="AG49" s="13" t="s">
        <v>484</v>
      </c>
      <c r="AH49" s="613" t="s">
        <v>957</v>
      </c>
      <c r="AI49" s="15"/>
      <c r="AJ49" s="15"/>
      <c r="AK49" s="15"/>
      <c r="AL49" s="15"/>
      <c r="AM49" s="15"/>
      <c r="AN49" s="15"/>
      <c r="AO49" s="15"/>
      <c r="AP49" s="15"/>
      <c r="AQ49" s="15"/>
      <c r="AR49" s="15"/>
      <c r="AS49" s="15"/>
      <c r="AT49" s="15"/>
      <c r="AU49" s="15"/>
      <c r="AV49" s="15"/>
      <c r="AW49" s="15"/>
    </row>
    <row r="50" spans="1:54" ht="14.5" customHeight="1">
      <c r="A50" s="104"/>
      <c r="B50" s="699" t="s">
        <v>1487</v>
      </c>
      <c r="C50" s="701" t="s">
        <v>1497</v>
      </c>
      <c r="D50" s="123"/>
      <c r="E50" s="123"/>
      <c r="G50" s="138" t="s">
        <v>498</v>
      </c>
      <c r="H50" s="123"/>
      <c r="I50" s="128"/>
      <c r="J50" s="128"/>
      <c r="K50" s="128"/>
      <c r="L50" s="128"/>
      <c r="M50" s="128"/>
      <c r="N50" s="128"/>
      <c r="O50" s="128"/>
      <c r="P50" s="128"/>
      <c r="Q50" s="128"/>
      <c r="S50" s="128"/>
      <c r="T50" s="139"/>
      <c r="U50" s="128" t="s">
        <v>436</v>
      </c>
      <c r="V50" s="123"/>
      <c r="W50" s="139"/>
      <c r="X50" s="128" t="s">
        <v>575</v>
      </c>
      <c r="Y50" s="123"/>
      <c r="Z50" s="128"/>
      <c r="AA50" s="123"/>
      <c r="AB50" s="123"/>
      <c r="AC50" s="124"/>
      <c r="AD50" s="123" t="s">
        <v>497</v>
      </c>
      <c r="AE50" s="123"/>
      <c r="AG50" s="13" t="s">
        <v>484</v>
      </c>
      <c r="AH50" s="79" t="s">
        <v>911</v>
      </c>
      <c r="AI50" s="80"/>
      <c r="AJ50" s="80"/>
      <c r="AK50" s="80"/>
      <c r="AL50" s="80"/>
      <c r="AM50" s="80"/>
      <c r="AN50" s="80"/>
      <c r="AO50" s="80"/>
      <c r="AP50" s="80"/>
      <c r="AQ50" s="80"/>
      <c r="AR50" s="80"/>
      <c r="AS50" s="80"/>
      <c r="AT50" s="80"/>
      <c r="AU50" s="80"/>
      <c r="AV50" s="80"/>
      <c r="AW50" s="80"/>
      <c r="AX50" s="80"/>
      <c r="AY50" s="80"/>
      <c r="AZ50" s="80"/>
      <c r="BA50" s="80"/>
      <c r="BB50" s="80"/>
    </row>
    <row r="51" spans="1:54" ht="14.5" customHeight="1">
      <c r="A51" s="128" t="s">
        <v>695</v>
      </c>
      <c r="C51" s="128"/>
      <c r="D51" s="123"/>
      <c r="E51" s="123"/>
      <c r="F51" s="138"/>
      <c r="G51" s="128"/>
      <c r="H51" s="123"/>
      <c r="I51" s="128"/>
      <c r="J51" s="128"/>
      <c r="K51" s="128"/>
      <c r="L51" s="128"/>
      <c r="M51" s="128"/>
      <c r="N51" s="128"/>
      <c r="O51" s="128"/>
      <c r="P51" s="128"/>
      <c r="Q51" s="128"/>
      <c r="R51" s="128"/>
      <c r="S51" s="128"/>
      <c r="T51" s="128"/>
      <c r="U51" s="123"/>
      <c r="V51" s="128"/>
      <c r="W51" s="128"/>
      <c r="X51" s="123"/>
      <c r="Y51" s="123"/>
      <c r="Z51" s="128"/>
      <c r="AA51" s="123"/>
      <c r="AB51" s="123"/>
      <c r="AC51" s="123"/>
      <c r="AD51" s="123"/>
      <c r="AE51" s="123"/>
      <c r="AH51" s="79" t="s">
        <v>912</v>
      </c>
      <c r="AI51" s="80"/>
      <c r="AJ51" s="80"/>
      <c r="AK51" s="80"/>
      <c r="AL51" s="80"/>
      <c r="AM51" s="80"/>
      <c r="AN51" s="80"/>
      <c r="AO51" s="80"/>
      <c r="AP51" s="80"/>
      <c r="AQ51" s="80"/>
      <c r="AR51" s="80"/>
      <c r="AS51" s="80"/>
      <c r="AT51" s="80"/>
      <c r="AU51" s="80"/>
      <c r="AV51" s="80"/>
      <c r="AW51" s="80"/>
      <c r="AX51" s="80"/>
      <c r="AY51" s="80"/>
      <c r="AZ51" s="80"/>
      <c r="BA51" s="80"/>
      <c r="BB51" s="80"/>
    </row>
    <row r="52" spans="1:54" ht="14.5" customHeight="1">
      <c r="A52" s="104"/>
      <c r="B52" s="699" t="s">
        <v>1502</v>
      </c>
      <c r="C52" s="700" t="s">
        <v>1498</v>
      </c>
      <c r="D52" s="123"/>
      <c r="E52" s="123"/>
      <c r="F52" s="123"/>
      <c r="G52" s="123"/>
      <c r="H52" s="123"/>
      <c r="I52" s="124"/>
      <c r="J52" s="123" t="s">
        <v>473</v>
      </c>
      <c r="K52" s="123" t="s">
        <v>474</v>
      </c>
      <c r="L52" s="124"/>
      <c r="M52" s="123" t="s">
        <v>475</v>
      </c>
      <c r="N52" s="123"/>
      <c r="O52" s="124"/>
      <c r="P52" s="123" t="s">
        <v>476</v>
      </c>
      <c r="Q52" s="123"/>
      <c r="R52" s="1308"/>
      <c r="S52" s="1308"/>
      <c r="T52" s="1308"/>
      <c r="U52" s="1308"/>
      <c r="V52" s="1308"/>
      <c r="W52" s="1308"/>
      <c r="X52" s="1308"/>
      <c r="Y52" s="1308"/>
      <c r="Z52" s="1308"/>
      <c r="AA52" s="123" t="s">
        <v>478</v>
      </c>
      <c r="AB52" s="123"/>
      <c r="AC52" s="124"/>
      <c r="AD52" s="123" t="s">
        <v>479</v>
      </c>
      <c r="AE52" s="123"/>
      <c r="AH52" s="79" t="s">
        <v>994</v>
      </c>
      <c r="AI52" s="79"/>
      <c r="AJ52" s="79"/>
      <c r="AK52" s="80"/>
      <c r="AL52" s="80"/>
      <c r="AM52" s="80"/>
      <c r="AN52" s="80"/>
      <c r="AO52" s="80"/>
      <c r="AP52" s="80"/>
      <c r="AQ52" s="80"/>
      <c r="AR52" s="80"/>
      <c r="AS52" s="80"/>
      <c r="AT52" s="80"/>
      <c r="AU52" s="80"/>
      <c r="AV52" s="80"/>
      <c r="AW52" s="80"/>
      <c r="AX52" s="80"/>
      <c r="AY52" s="80"/>
      <c r="AZ52" s="80"/>
      <c r="BA52" s="80"/>
      <c r="BB52" s="80"/>
    </row>
    <row r="53" spans="1:54" ht="14.5" customHeight="1">
      <c r="A53" s="456"/>
      <c r="B53" s="123"/>
      <c r="C53" s="138" t="s">
        <v>546</v>
      </c>
      <c r="D53" s="123"/>
      <c r="E53" s="123"/>
      <c r="F53" s="123"/>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3"/>
      <c r="AE53" s="123"/>
      <c r="AF53" s="9"/>
      <c r="AG53" s="9"/>
    </row>
    <row r="54" spans="1:54" ht="14.5" customHeight="1">
      <c r="A54" s="131"/>
      <c r="B54" s="132"/>
      <c r="C54" s="132"/>
      <c r="D54" s="132"/>
      <c r="E54" s="132"/>
      <c r="F54" s="132"/>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32"/>
      <c r="AE54" s="132"/>
      <c r="AF54" s="26"/>
      <c r="AG54" s="27"/>
      <c r="AH54" s="27"/>
      <c r="AI54" s="27"/>
      <c r="AJ54" s="27"/>
      <c r="AK54" s="26"/>
      <c r="AL54" s="26"/>
      <c r="AM54" s="26"/>
      <c r="AN54" s="26"/>
      <c r="AO54" s="26"/>
      <c r="AP54" s="26"/>
      <c r="AQ54" s="26"/>
      <c r="AR54" s="26"/>
      <c r="AS54" s="26"/>
      <c r="AT54" s="26"/>
      <c r="AU54" s="26"/>
      <c r="AV54" s="26"/>
      <c r="AW54" s="26"/>
      <c r="AX54" s="26"/>
      <c r="AY54" s="26"/>
      <c r="AZ54" s="26"/>
      <c r="BA54" s="26"/>
    </row>
    <row r="55" spans="1:54" ht="14.5" customHeight="1">
      <c r="A55" s="483" t="s">
        <v>1152</v>
      </c>
      <c r="B55" s="133" t="s">
        <v>382</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23"/>
      <c r="AI55" s="8"/>
      <c r="AJ55" s="8"/>
    </row>
    <row r="56" spans="1:54" ht="14.5" customHeight="1">
      <c r="A56" s="104"/>
      <c r="B56" s="699" t="s">
        <v>1486</v>
      </c>
      <c r="C56" s="700" t="s">
        <v>1499</v>
      </c>
      <c r="D56" s="123"/>
      <c r="E56" s="123"/>
      <c r="F56" s="123"/>
      <c r="G56" s="123"/>
      <c r="H56" s="123"/>
      <c r="I56" s="124"/>
      <c r="J56" s="123" t="s">
        <v>443</v>
      </c>
      <c r="K56" s="123"/>
      <c r="L56" s="123"/>
      <c r="M56" s="123"/>
      <c r="N56" s="123"/>
      <c r="O56" s="124"/>
      <c r="P56" s="123" t="s">
        <v>444</v>
      </c>
      <c r="Q56" s="123"/>
      <c r="R56" s="123"/>
      <c r="S56" s="123"/>
      <c r="T56" s="123"/>
      <c r="U56" s="123"/>
      <c r="V56" s="124"/>
      <c r="W56" s="123" t="s">
        <v>445</v>
      </c>
      <c r="X56" s="123"/>
      <c r="Y56" s="123"/>
      <c r="Z56" s="123"/>
      <c r="AA56" s="123"/>
      <c r="AB56" s="123"/>
      <c r="AC56" s="123"/>
      <c r="AD56" s="123"/>
      <c r="AE56" s="133"/>
      <c r="AF56" s="9"/>
      <c r="AI56" s="8"/>
      <c r="AJ56" s="8"/>
    </row>
    <row r="57" spans="1:54" ht="14.5" customHeight="1">
      <c r="A57" s="104"/>
      <c r="B57" s="699" t="s">
        <v>1487</v>
      </c>
      <c r="C57" s="700" t="s">
        <v>1500</v>
      </c>
      <c r="D57" s="123"/>
      <c r="E57" s="123"/>
      <c r="F57" s="123"/>
      <c r="G57" s="123"/>
      <c r="H57" s="123"/>
      <c r="I57" s="124"/>
      <c r="J57" s="123" t="s">
        <v>520</v>
      </c>
      <c r="K57" s="123"/>
      <c r="L57" s="123"/>
      <c r="M57" s="124"/>
      <c r="N57" s="123" t="s">
        <v>521</v>
      </c>
      <c r="O57" s="123"/>
      <c r="P57" s="123"/>
      <c r="Q57" s="123" t="s">
        <v>523</v>
      </c>
      <c r="R57" s="123"/>
      <c r="S57" s="123"/>
      <c r="T57" s="1308"/>
      <c r="U57" s="1308"/>
      <c r="V57" s="1308"/>
      <c r="W57" s="123" t="s">
        <v>522</v>
      </c>
      <c r="X57" s="123"/>
      <c r="Y57" s="123"/>
      <c r="Z57" s="123"/>
      <c r="AA57" s="123"/>
      <c r="AB57" s="123"/>
      <c r="AC57" s="123"/>
      <c r="AD57" s="123"/>
      <c r="AE57" s="123"/>
      <c r="AF57" s="9"/>
      <c r="AH57" s="24"/>
      <c r="AI57" s="8"/>
      <c r="AJ57" s="8"/>
    </row>
    <row r="58" spans="1:54" s="9" customFormat="1" ht="14.5" customHeight="1">
      <c r="A58" s="131"/>
      <c r="B58" s="131"/>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26"/>
      <c r="AG58" s="27"/>
      <c r="AH58" s="29"/>
      <c r="AI58" s="26"/>
      <c r="AJ58" s="26"/>
      <c r="AK58" s="26"/>
      <c r="AL58" s="26"/>
      <c r="AM58" s="26"/>
      <c r="AN58" s="26"/>
      <c r="AO58" s="26"/>
      <c r="AP58" s="26"/>
      <c r="AQ58" s="26"/>
      <c r="AR58" s="26"/>
      <c r="AS58" s="26"/>
      <c r="AT58" s="26"/>
      <c r="AU58" s="26"/>
      <c r="AV58" s="26"/>
      <c r="AW58" s="26"/>
      <c r="AX58" s="26"/>
      <c r="AY58" s="26"/>
      <c r="AZ58" s="26"/>
      <c r="BA58" s="26"/>
    </row>
    <row r="59" spans="1:54" s="9" customFormat="1" ht="14.5" customHeight="1">
      <c r="A59" s="122"/>
      <c r="B59" s="123"/>
      <c r="C59" s="123"/>
      <c r="D59" s="123"/>
      <c r="E59" s="123"/>
      <c r="F59" s="123"/>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3"/>
      <c r="AE59" s="123"/>
      <c r="AG59" s="28"/>
      <c r="AH59" s="28"/>
      <c r="AI59" s="28"/>
      <c r="AJ59" s="28"/>
    </row>
    <row r="60" spans="1:54" ht="14.5" customHeight="1">
      <c r="A60" s="427" t="s">
        <v>1141</v>
      </c>
      <c r="B60" s="427"/>
      <c r="C60" s="427"/>
      <c r="D60" s="427"/>
      <c r="E60" s="427"/>
      <c r="F60" s="1276" t="s">
        <v>1140</v>
      </c>
      <c r="G60" s="1276"/>
      <c r="H60" s="1276"/>
      <c r="I60" s="1276"/>
      <c r="J60" s="1276"/>
      <c r="K60" s="1276"/>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30"/>
      <c r="AJ60" s="130"/>
      <c r="AL60" s="13"/>
      <c r="AM60" s="13"/>
      <c r="AN60" s="13"/>
      <c r="AO60" s="13"/>
    </row>
    <row r="61" spans="1:54" ht="14.5" customHeight="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row>
    <row r="62" spans="1:54" ht="14.5" customHeight="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row>
    <row r="63" spans="1:54" ht="14.5" customHeight="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row>
    <row r="70" spans="1:36" ht="14.5" customHeight="1">
      <c r="A70" s="130"/>
    </row>
    <row r="71" spans="1:36" ht="14.5" customHeight="1">
      <c r="AG71" s="8"/>
      <c r="AH71" s="8"/>
      <c r="AI71" s="8"/>
      <c r="AJ71" s="8"/>
    </row>
    <row r="74" spans="1:36" ht="14.5" customHeight="1">
      <c r="A74" s="130"/>
    </row>
    <row r="75" spans="1:36" ht="14.5" customHeight="1">
      <c r="AG75" s="8"/>
      <c r="AH75" s="8"/>
      <c r="AI75" s="8"/>
      <c r="AJ75" s="8"/>
    </row>
  </sheetData>
  <sheetProtection sheet="1" objects="1" scenarios="1"/>
  <mergeCells count="57">
    <mergeCell ref="W24:AE24"/>
    <mergeCell ref="W25:X25"/>
    <mergeCell ref="Z25:AA25"/>
    <mergeCell ref="AC25:AD25"/>
    <mergeCell ref="H32:AD33"/>
    <mergeCell ref="W26:X26"/>
    <mergeCell ref="Z26:AA26"/>
    <mergeCell ref="AC26:AD26"/>
    <mergeCell ref="C26:T26"/>
    <mergeCell ref="C25:T25"/>
    <mergeCell ref="B24:T24"/>
    <mergeCell ref="W16:AE16"/>
    <mergeCell ref="C17:T17"/>
    <mergeCell ref="Z18:AA18"/>
    <mergeCell ref="V22:W22"/>
    <mergeCell ref="Y22:Z22"/>
    <mergeCell ref="C18:T18"/>
    <mergeCell ref="C19:T19"/>
    <mergeCell ref="C20:T20"/>
    <mergeCell ref="C21:T21"/>
    <mergeCell ref="F60:K60"/>
    <mergeCell ref="AC20:AD20"/>
    <mergeCell ref="W17:X17"/>
    <mergeCell ref="Z17:AA17"/>
    <mergeCell ref="AC17:AD17"/>
    <mergeCell ref="L38:M38"/>
    <mergeCell ref="AC19:AD19"/>
    <mergeCell ref="W19:X19"/>
    <mergeCell ref="Z19:AA19"/>
    <mergeCell ref="W21:X21"/>
    <mergeCell ref="Z21:AA21"/>
    <mergeCell ref="AC21:AD21"/>
    <mergeCell ref="AB22:AC22"/>
    <mergeCell ref="Z20:AA20"/>
    <mergeCell ref="C22:S22"/>
    <mergeCell ref="W18:X18"/>
    <mergeCell ref="AH4:AV4"/>
    <mergeCell ref="T57:V57"/>
    <mergeCell ref="O10:P10"/>
    <mergeCell ref="R10:S10"/>
    <mergeCell ref="U10:V10"/>
    <mergeCell ref="R11:S11"/>
    <mergeCell ref="O38:P38"/>
    <mergeCell ref="R38:S38"/>
    <mergeCell ref="U38:V38"/>
    <mergeCell ref="O12:AD12"/>
    <mergeCell ref="U11:V11"/>
    <mergeCell ref="R52:Z52"/>
    <mergeCell ref="G40:AE42"/>
    <mergeCell ref="W20:X20"/>
    <mergeCell ref="AC18:AD18"/>
    <mergeCell ref="B16:T16"/>
    <mergeCell ref="A1:AE1"/>
    <mergeCell ref="P8:Q8"/>
    <mergeCell ref="M8:N8"/>
    <mergeCell ref="S8:T8"/>
    <mergeCell ref="P11:Q11"/>
  </mergeCells>
  <phoneticPr fontId="3"/>
  <conditionalFormatting sqref="K7:AE13">
    <cfRule type="expression" dxfId="45" priority="26">
      <formula>H1Cタイル無=TRUE</formula>
    </cfRule>
  </conditionalFormatting>
  <conditionalFormatting sqref="W17:AE17 Z18:AE21">
    <cfRule type="expression" dxfId="44" priority="24">
      <formula>B26C初回のみ=TRUE</formula>
    </cfRule>
  </conditionalFormatting>
  <conditionalFormatting sqref="U27:AD27">
    <cfRule type="expression" dxfId="43" priority="13">
      <formula>B26C初回のみ=TRUE</formula>
    </cfRule>
  </conditionalFormatting>
  <conditionalFormatting sqref="U22:AD22">
    <cfRule type="expression" dxfId="42" priority="14">
      <formula>B26C初回のみ=TRUE</formula>
    </cfRule>
  </conditionalFormatting>
  <conditionalFormatting sqref="O11">
    <cfRule type="expression" dxfId="41" priority="9">
      <formula>H1Cタイル無=TRUE</formula>
    </cfRule>
  </conditionalFormatting>
  <conditionalFormatting sqref="W11">
    <cfRule type="expression" dxfId="40" priority="7">
      <formula>H1Cタイル無=TRUE</formula>
    </cfRule>
  </conditionalFormatting>
  <conditionalFormatting sqref="W11">
    <cfRule type="expression" dxfId="39" priority="6">
      <formula>H1C手の届く範囲=TRUE</formula>
    </cfRule>
  </conditionalFormatting>
  <conditionalFormatting sqref="W26:Y26">
    <cfRule type="expression" dxfId="38" priority="1">
      <formula>B26C初回のみ=TRUE</formula>
    </cfRule>
  </conditionalFormatting>
  <conditionalFormatting sqref="W25:AE25 Z26:AE26">
    <cfRule type="expression" dxfId="37" priority="2">
      <formula>B26C初回のみ=TRUE</formula>
    </cfRule>
  </conditionalFormatting>
  <conditionalFormatting sqref="W18:Y21">
    <cfRule type="expression" dxfId="36" priority="3">
      <formula>B26C初回のみ=TRUE</formula>
    </cfRule>
  </conditionalFormatting>
  <dataValidations count="2">
    <dataValidation imeMode="disabled" allowBlank="1" showInputMessage="1" showErrorMessage="1" sqref="S8:T8 P8:Q8 Y27:Z27 Y22:Z22 AC17:AD21 AB22:AC22 Z17:AA21 AB27:AC27 AC25:AD26 Z25:AA26"/>
    <dataValidation type="list" allowBlank="1" showInputMessage="1" showErrorMessage="1" sqref="V27:W27">
      <formula1>$M$2:$M$6</formula1>
    </dataValidation>
  </dataValidations>
  <hyperlinks>
    <hyperlink ref="AH4:AV4" location="D外壁" display="この欄の記載内容が調査結果表の2(11)に反映されます"/>
    <hyperlink ref="F60" location="説明!A1" display="⇒説明シートに戻る"/>
  </hyperlinks>
  <pageMargins left="0.59055118110236227" right="0.39370078740157483" top="0.59055118110236227" bottom="0.39370078740157483" header="0.31496062992125984" footer="0.31496062992125984"/>
  <pageSetup paperSize="9" scale="98" firstPageNumber="7" orientation="portrait" blackAndWhite="1" useFirstPageNumber="1" r:id="rId1"/>
  <headerFooter>
    <oddFooter>&amp;C&amp;"-,太字"&amp;9R7-(&amp;P)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12</xdr:col>
                    <xdr:colOff>0</xdr:colOff>
                    <xdr:row>56</xdr:row>
                    <xdr:rowOff>0</xdr:rowOff>
                  </from>
                  <to>
                    <xdr:col>13</xdr:col>
                    <xdr:colOff>0</xdr:colOff>
                    <xdr:row>57</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10</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13</xdr:col>
                    <xdr:colOff>0</xdr:colOff>
                    <xdr:row>5</xdr:row>
                    <xdr:rowOff>0</xdr:rowOff>
                  </from>
                  <to>
                    <xdr:col>14</xdr:col>
                    <xdr:colOff>0</xdr:colOff>
                    <xdr:row>6</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24</xdr:col>
                    <xdr:colOff>0</xdr:colOff>
                    <xdr:row>7</xdr:row>
                    <xdr:rowOff>0</xdr:rowOff>
                  </from>
                  <to>
                    <xdr:col>25</xdr:col>
                    <xdr:colOff>0</xdr:colOff>
                    <xdr:row>8</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0</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10</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10</xdr:col>
                    <xdr:colOff>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xdr:col>
                    <xdr:colOff>0</xdr:colOff>
                    <xdr:row>33</xdr:row>
                    <xdr:rowOff>0</xdr:rowOff>
                  </from>
                  <to>
                    <xdr:col>3</xdr:col>
                    <xdr:colOff>0</xdr:colOff>
                    <xdr:row>34</xdr:row>
                    <xdr:rowOff>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8</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8</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12</xdr:col>
                    <xdr:colOff>0</xdr:colOff>
                    <xdr:row>38</xdr:row>
                    <xdr:rowOff>0</xdr:rowOff>
                  </from>
                  <to>
                    <xdr:col>13</xdr:col>
                    <xdr:colOff>0</xdr:colOff>
                    <xdr:row>39</xdr:row>
                    <xdr:rowOff>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26</xdr:col>
                    <xdr:colOff>0</xdr:colOff>
                    <xdr:row>37</xdr:row>
                    <xdr:rowOff>0</xdr:rowOff>
                  </from>
                  <to>
                    <xdr:col>27</xdr:col>
                    <xdr:colOff>0</xdr:colOff>
                    <xdr:row>38</xdr:row>
                    <xdr:rowOff>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8</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21</xdr:col>
                    <xdr:colOff>0</xdr:colOff>
                    <xdr:row>55</xdr:row>
                    <xdr:rowOff>0</xdr:rowOff>
                  </from>
                  <to>
                    <xdr:col>22</xdr:col>
                    <xdr:colOff>0</xdr:colOff>
                    <xdr:row>56</xdr:row>
                    <xdr:rowOff>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25</xdr:col>
                    <xdr:colOff>0</xdr:colOff>
                    <xdr:row>45</xdr:row>
                    <xdr:rowOff>0</xdr:rowOff>
                  </from>
                  <to>
                    <xdr:col>26</xdr:col>
                    <xdr:colOff>0</xdr:colOff>
                    <xdr:row>46</xdr:row>
                    <xdr:rowOff>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28</xdr:col>
                    <xdr:colOff>0</xdr:colOff>
                    <xdr:row>45</xdr:row>
                    <xdr:rowOff>0</xdr:rowOff>
                  </from>
                  <to>
                    <xdr:col>29</xdr:col>
                    <xdr:colOff>0</xdr:colOff>
                    <xdr:row>46</xdr:row>
                    <xdr:rowOff>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25</xdr:col>
                    <xdr:colOff>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28</xdr:col>
                    <xdr:colOff>0</xdr:colOff>
                    <xdr:row>47</xdr:row>
                    <xdr:rowOff>0</xdr:rowOff>
                  </from>
                  <to>
                    <xdr:col>29</xdr:col>
                    <xdr:colOff>0</xdr:colOff>
                    <xdr:row>48</xdr:row>
                    <xdr:rowOff>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25</xdr:col>
                    <xdr:colOff>0</xdr:colOff>
                    <xdr:row>48</xdr:row>
                    <xdr:rowOff>0</xdr:rowOff>
                  </from>
                  <to>
                    <xdr:col>26</xdr:col>
                    <xdr:colOff>0</xdr:colOff>
                    <xdr:row>49</xdr:row>
                    <xdr:rowOff>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28</xdr:col>
                    <xdr:colOff>0</xdr:colOff>
                    <xdr:row>48</xdr:row>
                    <xdr:rowOff>0</xdr:rowOff>
                  </from>
                  <to>
                    <xdr:col>29</xdr:col>
                    <xdr:colOff>0</xdr:colOff>
                    <xdr:row>49</xdr:row>
                    <xdr:rowOff>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19</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22</xdr:col>
                    <xdr:colOff>0</xdr:colOff>
                    <xdr:row>49</xdr:row>
                    <xdr:rowOff>0</xdr:rowOff>
                  </from>
                  <to>
                    <xdr:col>23</xdr:col>
                    <xdr:colOff>0</xdr:colOff>
                    <xdr:row>50</xdr:row>
                    <xdr:rowOff>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28</xdr:col>
                    <xdr:colOff>0</xdr:colOff>
                    <xdr:row>49</xdr:row>
                    <xdr:rowOff>0</xdr:rowOff>
                  </from>
                  <to>
                    <xdr:col>29</xdr:col>
                    <xdr:colOff>0</xdr:colOff>
                    <xdr:row>50</xdr:row>
                    <xdr:rowOff>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11</xdr:col>
                    <xdr:colOff>0</xdr:colOff>
                    <xdr:row>51</xdr:row>
                    <xdr:rowOff>0</xdr:rowOff>
                  </from>
                  <to>
                    <xdr:col>12</xdr:col>
                    <xdr:colOff>0</xdr:colOff>
                    <xdr:row>52</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14</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28</xdr:col>
                    <xdr:colOff>0</xdr:colOff>
                    <xdr:row>51</xdr:row>
                    <xdr:rowOff>0</xdr:rowOff>
                  </from>
                  <to>
                    <xdr:col>29</xdr:col>
                    <xdr:colOff>0</xdr:colOff>
                    <xdr:row>52</xdr:row>
                    <xdr:rowOff>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16</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21541" r:id="rId38" name="Check Box 37">
              <controlPr defaultSize="0" autoFill="0" autoLine="0" autoPict="0">
                <anchor moveWithCells="1">
                  <from>
                    <xdr:col>10</xdr:col>
                    <xdr:colOff>0</xdr:colOff>
                    <xdr:row>6</xdr:row>
                    <xdr:rowOff>0</xdr:rowOff>
                  </from>
                  <to>
                    <xdr:col>11</xdr:col>
                    <xdr:colOff>0</xdr:colOff>
                    <xdr:row>7</xdr:row>
                    <xdr:rowOff>0</xdr:rowOff>
                  </to>
                </anchor>
              </controlPr>
            </control>
          </mc:Choice>
        </mc:AlternateContent>
        <mc:AlternateContent xmlns:mc="http://schemas.openxmlformats.org/markup-compatibility/2006">
          <mc:Choice Requires="x14">
            <control shapeId="21542" r:id="rId39" name="Check Box 38">
              <controlPr defaultSize="0" autoFill="0" autoLine="0" autoPict="0">
                <anchor moveWithCells="1">
                  <from>
                    <xdr:col>16</xdr:col>
                    <xdr:colOff>0</xdr:colOff>
                    <xdr:row>6</xdr:row>
                    <xdr:rowOff>0</xdr:rowOff>
                  </from>
                  <to>
                    <xdr:col>17</xdr:col>
                    <xdr:colOff>0</xdr:colOff>
                    <xdr:row>7</xdr:row>
                    <xdr:rowOff>0</xdr:rowOff>
                  </to>
                </anchor>
              </controlPr>
            </control>
          </mc:Choice>
        </mc:AlternateContent>
        <mc:AlternateContent xmlns:mc="http://schemas.openxmlformats.org/markup-compatibility/2006">
          <mc:Choice Requires="x14">
            <control shapeId="21543" r:id="rId40" name="Check Box 39">
              <controlPr defaultSize="0" autoFill="0" autoLine="0" autoPict="0">
                <anchor moveWithCells="1">
                  <from>
                    <xdr:col>22</xdr:col>
                    <xdr:colOff>0</xdr:colOff>
                    <xdr:row>6</xdr:row>
                    <xdr:rowOff>0</xdr:rowOff>
                  </from>
                  <to>
                    <xdr:col>23</xdr:col>
                    <xdr:colOff>0</xdr:colOff>
                    <xdr:row>7</xdr:row>
                    <xdr:rowOff>0</xdr:rowOff>
                  </to>
                </anchor>
              </controlPr>
            </control>
          </mc:Choice>
        </mc:AlternateContent>
        <mc:AlternateContent xmlns:mc="http://schemas.openxmlformats.org/markup-compatibility/2006">
          <mc:Choice Requires="x14">
            <control shapeId="21544" r:id="rId41" name="Check Box 40">
              <controlPr defaultSize="0" autoFill="0" autoLine="0" autoPict="0">
                <anchor moveWithCells="1">
                  <from>
                    <xdr:col>10</xdr:col>
                    <xdr:colOff>0</xdr:colOff>
                    <xdr:row>7</xdr:row>
                    <xdr:rowOff>0</xdr:rowOff>
                  </from>
                  <to>
                    <xdr:col>11</xdr:col>
                    <xdr:colOff>0</xdr:colOff>
                    <xdr:row>8</xdr:row>
                    <xdr:rowOff>0</xdr:rowOff>
                  </to>
                </anchor>
              </controlPr>
            </control>
          </mc:Choice>
        </mc:AlternateContent>
        <mc:AlternateContent xmlns:mc="http://schemas.openxmlformats.org/markup-compatibility/2006">
          <mc:Choice Requires="x14">
            <control shapeId="21546" r:id="rId42" name="Check Box 42">
              <controlPr defaultSize="0" autoFill="0" autoLine="0" autoPict="0">
                <anchor moveWithCells="1">
                  <from>
                    <xdr:col>12</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1547" r:id="rId43" name="Check Box 43">
              <controlPr defaultSize="0" autoFill="0" autoLine="0" autoPict="0">
                <anchor moveWithCells="1">
                  <from>
                    <xdr:col>17</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21548" r:id="rId44" name="Check Box 44">
              <controlPr defaultSize="0" autoFill="0" autoLine="0" autoPict="0">
                <anchor moveWithCells="1">
                  <from>
                    <xdr:col>25</xdr:col>
                    <xdr:colOff>0</xdr:colOff>
                    <xdr:row>12</xdr:row>
                    <xdr:rowOff>0</xdr:rowOff>
                  </from>
                  <to>
                    <xdr:col>26</xdr:col>
                    <xdr:colOff>0</xdr:colOff>
                    <xdr:row>13</xdr:row>
                    <xdr:rowOff>0</xdr:rowOff>
                  </to>
                </anchor>
              </controlPr>
            </control>
          </mc:Choice>
        </mc:AlternateContent>
        <mc:AlternateContent xmlns:mc="http://schemas.openxmlformats.org/markup-compatibility/2006">
          <mc:Choice Requires="x14">
            <control shapeId="21549" r:id="rId45" name="Check Box 45">
              <controlPr defaultSize="0" autoFill="0" autoLine="0" autoPict="0">
                <anchor moveWithCells="1">
                  <from>
                    <xdr:col>26</xdr:col>
                    <xdr:colOff>0</xdr:colOff>
                    <xdr:row>10</xdr:row>
                    <xdr:rowOff>0</xdr:rowOff>
                  </from>
                  <to>
                    <xdr:col>27</xdr:col>
                    <xdr:colOff>0</xdr:colOff>
                    <xdr:row>11</xdr:row>
                    <xdr:rowOff>0</xdr:rowOff>
                  </to>
                </anchor>
              </controlPr>
            </control>
          </mc:Choice>
        </mc:AlternateContent>
        <mc:AlternateContent xmlns:mc="http://schemas.openxmlformats.org/markup-compatibility/2006">
          <mc:Choice Requires="x14">
            <control shapeId="21551" r:id="rId46" name="Check Box 47">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hide!$N$5:$N$6</xm:f>
          </x14:formula1>
          <xm:sqref>L38:M38</xm:sqref>
        </x14:dataValidation>
        <x14:dataValidation type="list" allowBlank="1" showInputMessage="1" showErrorMessage="1">
          <x14:formula1>
            <xm:f>hide!$N$5:$N$6</xm:f>
          </x14:formula1>
          <xm:sqref>M8:N8 W17:X17 W18:X18 W19:X19 W20:X20 W25:X25</xm:sqref>
        </x14:dataValidation>
        <x14:dataValidation type="list" allowBlank="1" showInputMessage="1" showErrorMessage="1">
          <x14:formula1>
            <xm:f>hide!$N$5:$N$6</xm:f>
          </x14:formula1>
          <xm:sqref>W21:X21</xm:sqref>
        </x14:dataValidation>
        <x14:dataValidation type="list" allowBlank="1" showInputMessage="1" showErrorMessage="1">
          <x14:formula1>
            <xm:f>hide!$N$5:$N$6</xm:f>
          </x14:formula1>
          <xm:sqref>W26:X26</xm:sqref>
        </x14:dataValidation>
        <x14:dataValidation type="list" allowBlank="1" showInputMessage="1" showErrorMessage="1">
          <x14:formula1>
            <xm:f>hide!$N$5:$N$6</xm:f>
          </x14:formula1>
          <xm:sqref>O10:P10</xm:sqref>
        </x14:dataValidation>
        <x14:dataValidation type="list" allowBlank="1" showInputMessage="1" showErrorMessage="1">
          <x14:formula1>
            <xm:f>hide!$N$2:$N$6</xm:f>
          </x14:formula1>
          <xm:sqref>V22:W22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320</vt:i4>
      </vt:variant>
    </vt:vector>
  </HeadingPairs>
  <TitlesOfParts>
    <vt:vector size="340" baseType="lpstr">
      <vt:lpstr>hide</vt:lpstr>
      <vt:lpstr>調査項目集計</vt:lpstr>
      <vt:lpstr>報告書取り込み</vt:lpstr>
      <vt:lpstr>はじめに</vt:lpstr>
      <vt:lpstr>説明</vt:lpstr>
      <vt:lpstr>1表紙</vt:lpstr>
      <vt:lpstr>2報告書</vt:lpstr>
      <vt:lpstr>2面積表</vt:lpstr>
      <vt:lpstr>3履歴事項</vt:lpstr>
      <vt:lpstr>4結果表</vt:lpstr>
      <vt:lpstr>4特記事項A</vt:lpstr>
      <vt:lpstr>4特記事項B</vt:lpstr>
      <vt:lpstr>5図面</vt:lpstr>
      <vt:lpstr>6写真A</vt:lpstr>
      <vt:lpstr>6写真B</vt:lpstr>
      <vt:lpstr>チェックシート</vt:lpstr>
      <vt:lpstr>概要書</vt:lpstr>
      <vt:lpstr>その他記載</vt:lpstr>
      <vt:lpstr>記入要領</vt:lpstr>
      <vt:lpstr>外壁記載例</vt:lpstr>
      <vt:lpstr>B11所有者フリガナ</vt:lpstr>
      <vt:lpstr>B11所有者氏名</vt:lpstr>
      <vt:lpstr>B11所有者住所</vt:lpstr>
      <vt:lpstr>B11所有者電話番号</vt:lpstr>
      <vt:lpstr>B11所有者郵便番号</vt:lpstr>
      <vt:lpstr>B12C所有者報告</vt:lpstr>
      <vt:lpstr>B12管理者フリガナ</vt:lpstr>
      <vt:lpstr>B12管理者氏名</vt:lpstr>
      <vt:lpstr>B12管理者住所</vt:lpstr>
      <vt:lpstr>B12管理者電話番号</vt:lpstr>
      <vt:lpstr>B12管理者郵便番号</vt:lpstr>
      <vt:lpstr>B13調査者Aフリガナ</vt:lpstr>
      <vt:lpstr>B13調査者A勤務先</vt:lpstr>
      <vt:lpstr>B13調査者A勤務先事務所</vt:lpstr>
      <vt:lpstr>B13調査者A勤務先登録</vt:lpstr>
      <vt:lpstr>B13調査者A勤務先番号</vt:lpstr>
      <vt:lpstr>B13調査者A建築士</vt:lpstr>
      <vt:lpstr>B13調査者A建築士登録</vt:lpstr>
      <vt:lpstr>B13調査者A建築士番号</vt:lpstr>
      <vt:lpstr>B13調査者A氏名</vt:lpstr>
      <vt:lpstr>B13調査者A所在地</vt:lpstr>
      <vt:lpstr>B13調査者A調査員</vt:lpstr>
      <vt:lpstr>B13調査者A電話番号</vt:lpstr>
      <vt:lpstr>B13調査者A郵便番号</vt:lpstr>
      <vt:lpstr>B13調査者Bフリガナ</vt:lpstr>
      <vt:lpstr>B13調査者B勤務先</vt:lpstr>
      <vt:lpstr>B13調査者B勤務先事務所</vt:lpstr>
      <vt:lpstr>B13調査者B勤務先登録</vt:lpstr>
      <vt:lpstr>B13調査者B勤務先番号</vt:lpstr>
      <vt:lpstr>B13調査者B建築士</vt:lpstr>
      <vt:lpstr>B13調査者B建築士登録</vt:lpstr>
      <vt:lpstr>B13調査者B建築士番号</vt:lpstr>
      <vt:lpstr>B13調査者B氏名</vt:lpstr>
      <vt:lpstr>B13調査者B所在地</vt:lpstr>
      <vt:lpstr>B13調査者B調査員</vt:lpstr>
      <vt:lpstr>B13調査者B電話番号</vt:lpstr>
      <vt:lpstr>B13調査者B郵便番号</vt:lpstr>
      <vt:lpstr>B14対象フリガナ</vt:lpstr>
      <vt:lpstr>B14対象区</vt:lpstr>
      <vt:lpstr>B14対象町番地</vt:lpstr>
      <vt:lpstr>B14対象名称</vt:lpstr>
      <vt:lpstr>B14対象用途</vt:lpstr>
      <vt:lpstr>B15C外壁未</vt:lpstr>
      <vt:lpstr>B15C既存不適格</vt:lpstr>
      <vt:lpstr>B15C指摘有</vt:lpstr>
      <vt:lpstr>B15C石綿未</vt:lpstr>
      <vt:lpstr>B15C耐震未</vt:lpstr>
      <vt:lpstr>B15C予定無</vt:lpstr>
      <vt:lpstr>B15C予定有</vt:lpstr>
      <vt:lpstr>B15指摘の概要</vt:lpstr>
      <vt:lpstr>B15指摘の概要その他1</vt:lpstr>
      <vt:lpstr>B15指摘の概要その他2</vt:lpstr>
      <vt:lpstr>B1TOP</vt:lpstr>
      <vt:lpstr>B1コード1</vt:lpstr>
      <vt:lpstr>B1コード2</vt:lpstr>
      <vt:lpstr>B1コード3</vt:lpstr>
      <vt:lpstr>B1コード4</vt:lpstr>
      <vt:lpstr>B21C防火その他</vt:lpstr>
      <vt:lpstr>B21C防火なし</vt:lpstr>
      <vt:lpstr>B21C防火準防火</vt:lpstr>
      <vt:lpstr>B21C防火防火</vt:lpstr>
      <vt:lpstr>B21防火地域その他</vt:lpstr>
      <vt:lpstr>B21用途地域1</vt:lpstr>
      <vt:lpstr>B21用途地域2</vt:lpstr>
      <vt:lpstr>B21用途地域3</vt:lpstr>
      <vt:lpstr>B22C構造RC</vt:lpstr>
      <vt:lpstr>B22C構造S</vt:lpstr>
      <vt:lpstr>B22C構造SRC</vt:lpstr>
      <vt:lpstr>B22C構造その他</vt:lpstr>
      <vt:lpstr>B22延べ面積</vt:lpstr>
      <vt:lpstr>B22建築面積</vt:lpstr>
      <vt:lpstr>B22構造その他詳細</vt:lpstr>
      <vt:lpstr>B22地下階数</vt:lpstr>
      <vt:lpstr>B22地上階数</vt:lpstr>
      <vt:lpstr>B22敷地面積</vt:lpstr>
      <vt:lpstr>B23C面積別紙</vt:lpstr>
      <vt:lpstr>B24C性能その他</vt:lpstr>
      <vt:lpstr>B24C性能階</vt:lpstr>
      <vt:lpstr>B24C性能区画</vt:lpstr>
      <vt:lpstr>B24C性能全館</vt:lpstr>
      <vt:lpstr>B24C性能耐火</vt:lpstr>
      <vt:lpstr>B24C性能防火</vt:lpstr>
      <vt:lpstr>B24C性能無</vt:lpstr>
      <vt:lpstr>B24階避難</vt:lpstr>
      <vt:lpstr>B24区画避難</vt:lpstr>
      <vt:lpstr>B24性能その他</vt:lpstr>
      <vt:lpstr>B26C準則無</vt:lpstr>
      <vt:lpstr>B26C準則有</vt:lpstr>
      <vt:lpstr>B26C初回</vt:lpstr>
      <vt:lpstr>B26C初回のみ</vt:lpstr>
      <vt:lpstr>B26C初回確認機関</vt:lpstr>
      <vt:lpstr>B26C初回確認主事</vt:lpstr>
      <vt:lpstr>B26C初回確認図書無</vt:lpstr>
      <vt:lpstr>B26C初回確認図書有</vt:lpstr>
      <vt:lpstr>B26C初回確認図面有</vt:lpstr>
      <vt:lpstr>B26C初回確認無</vt:lpstr>
      <vt:lpstr>B26C初回確認有</vt:lpstr>
      <vt:lpstr>B26C初回検査機関</vt:lpstr>
      <vt:lpstr>B26C初回検査主事</vt:lpstr>
      <vt:lpstr>B26C初回検査図書無</vt:lpstr>
      <vt:lpstr>B26C初回検査図書有</vt:lpstr>
      <vt:lpstr>B26C初回検査図面有</vt:lpstr>
      <vt:lpstr>B26C初回検査無</vt:lpstr>
      <vt:lpstr>B26C初回検査有</vt:lpstr>
      <vt:lpstr>B26C前回対象外</vt:lpstr>
      <vt:lpstr>B26C前回未実施</vt:lpstr>
      <vt:lpstr>B26C前回無</vt:lpstr>
      <vt:lpstr>B26C前回有</vt:lpstr>
      <vt:lpstr>B26C直近確認機関</vt:lpstr>
      <vt:lpstr>B26C直近確認主事</vt:lpstr>
      <vt:lpstr>B26C直近確認図書無</vt:lpstr>
      <vt:lpstr>B26C直近確認図書有</vt:lpstr>
      <vt:lpstr>B26C直近確認図面有</vt:lpstr>
      <vt:lpstr>B26C直近確認無</vt:lpstr>
      <vt:lpstr>B26C直近確認有</vt:lpstr>
      <vt:lpstr>B26C直近検査機関</vt:lpstr>
      <vt:lpstr>B26C直近検査主事</vt:lpstr>
      <vt:lpstr>B26C直近検査図書無</vt:lpstr>
      <vt:lpstr>B26C直近検査図書有</vt:lpstr>
      <vt:lpstr>B26C直近検査無</vt:lpstr>
      <vt:lpstr>B26C直近検査有</vt:lpstr>
      <vt:lpstr>B26初回確認月</vt:lpstr>
      <vt:lpstr>B26初回確認元号</vt:lpstr>
      <vt:lpstr>B26初回確認日</vt:lpstr>
      <vt:lpstr>B26初回確認年</vt:lpstr>
      <vt:lpstr>B26初回確認番号</vt:lpstr>
      <vt:lpstr>B26初回検査月</vt:lpstr>
      <vt:lpstr>B26初回検査元号</vt:lpstr>
      <vt:lpstr>B26初回検査日</vt:lpstr>
      <vt:lpstr>B26初回検査年</vt:lpstr>
      <vt:lpstr>B26初回検査番号</vt:lpstr>
      <vt:lpstr>B26直近確認機関</vt:lpstr>
      <vt:lpstr>B26直近確認月</vt:lpstr>
      <vt:lpstr>B26直近確認元号</vt:lpstr>
      <vt:lpstr>B26直近確認日</vt:lpstr>
      <vt:lpstr>B26直近確認年</vt:lpstr>
      <vt:lpstr>B26直近確認番号</vt:lpstr>
      <vt:lpstr>B26直近検査機関</vt:lpstr>
      <vt:lpstr>B26直近検査月</vt:lpstr>
      <vt:lpstr>B26直近検査元号</vt:lpstr>
      <vt:lpstr>B26直近検査日</vt:lpstr>
      <vt:lpstr>B26直近検査年</vt:lpstr>
      <vt:lpstr>B26直近検査番号</vt:lpstr>
      <vt:lpstr>B27備考</vt:lpstr>
      <vt:lpstr>B2TOP</vt:lpstr>
      <vt:lpstr>B31C昇降機実施</vt:lpstr>
      <vt:lpstr>B31C昇降機未実施</vt:lpstr>
      <vt:lpstr>B31C設備実施</vt:lpstr>
      <vt:lpstr>B31C設備未実施</vt:lpstr>
      <vt:lpstr>B31C前回実施</vt:lpstr>
      <vt:lpstr>B31C前回未実施</vt:lpstr>
      <vt:lpstr>B31C防火実施</vt:lpstr>
      <vt:lpstr>B31C防火未実施</vt:lpstr>
      <vt:lpstr>B32C屋上改善無</vt:lpstr>
      <vt:lpstr>B32C屋上改善有</vt:lpstr>
      <vt:lpstr>B32C屋上既存不適格</vt:lpstr>
      <vt:lpstr>B32C屋上有</vt:lpstr>
      <vt:lpstr>B32C外部改善無</vt:lpstr>
      <vt:lpstr>B32C外部改善有</vt:lpstr>
      <vt:lpstr>B32C外部既存不適格</vt:lpstr>
      <vt:lpstr>B32C外部有</vt:lpstr>
      <vt:lpstr>B32C他改善無</vt:lpstr>
      <vt:lpstr>B32C他改善有</vt:lpstr>
      <vt:lpstr>B32C他既存不適格</vt:lpstr>
      <vt:lpstr>B32C他有</vt:lpstr>
      <vt:lpstr>B32C内部改善無</vt:lpstr>
      <vt:lpstr>B32C内部改善有</vt:lpstr>
      <vt:lpstr>B32C内部既存不適格</vt:lpstr>
      <vt:lpstr>B32C内部有</vt:lpstr>
      <vt:lpstr>B32C避難改善無</vt:lpstr>
      <vt:lpstr>B32C避難改善有</vt:lpstr>
      <vt:lpstr>B32C避難既存不適格</vt:lpstr>
      <vt:lpstr>B32C避難有</vt:lpstr>
      <vt:lpstr>B32C敷地改善無</vt:lpstr>
      <vt:lpstr>B32C敷地改善有</vt:lpstr>
      <vt:lpstr>B32C敷地既存不適格</vt:lpstr>
      <vt:lpstr>B32C敷地有</vt:lpstr>
      <vt:lpstr>B32その他指摘</vt:lpstr>
      <vt:lpstr>B32屋上指摘</vt:lpstr>
      <vt:lpstr>B32外部指摘</vt:lpstr>
      <vt:lpstr>B32内部指摘</vt:lpstr>
      <vt:lpstr>B32避難指摘</vt:lpstr>
      <vt:lpstr>B32敷地指摘</vt:lpstr>
      <vt:lpstr>B33C石綿未調査</vt:lpstr>
      <vt:lpstr>B33C石綿無</vt:lpstr>
      <vt:lpstr>B33C石綿有無</vt:lpstr>
      <vt:lpstr>B33C石綿有有</vt:lpstr>
      <vt:lpstr>B33C石綿予定無</vt:lpstr>
      <vt:lpstr>B33C石綿予定有</vt:lpstr>
      <vt:lpstr>B34C改修対象外</vt:lpstr>
      <vt:lpstr>B34C改修無</vt:lpstr>
      <vt:lpstr>B34C改修有</vt:lpstr>
      <vt:lpstr>B34C診断対象外</vt:lpstr>
      <vt:lpstr>B34C診断無</vt:lpstr>
      <vt:lpstr>B34C診断有</vt:lpstr>
      <vt:lpstr>B35C不具合改善済</vt:lpstr>
      <vt:lpstr>B35C不具合改善予定無</vt:lpstr>
      <vt:lpstr>B35C不具合改善予定有</vt:lpstr>
      <vt:lpstr>B35C不具合記録無</vt:lpstr>
      <vt:lpstr>B35C不具合記録有</vt:lpstr>
      <vt:lpstr>B35C不具合無</vt:lpstr>
      <vt:lpstr>B35C不具合有</vt:lpstr>
      <vt:lpstr>B36上記以外指摘</vt:lpstr>
      <vt:lpstr>B36備考</vt:lpstr>
      <vt:lpstr>B3TOP</vt:lpstr>
      <vt:lpstr>B4TOP</vt:lpstr>
      <vt:lpstr>D1敷地指摘</vt:lpstr>
      <vt:lpstr>D1敷地指摘B</vt:lpstr>
      <vt:lpstr>D23用途1</vt:lpstr>
      <vt:lpstr>D23用途1面積</vt:lpstr>
      <vt:lpstr>D23用途2</vt:lpstr>
      <vt:lpstr>D23用途2面積</vt:lpstr>
      <vt:lpstr>D23用途3</vt:lpstr>
      <vt:lpstr>D23用途3面積</vt:lpstr>
      <vt:lpstr>D2外部指摘</vt:lpstr>
      <vt:lpstr>D2外部指摘B</vt:lpstr>
      <vt:lpstr>D3屋上指摘</vt:lpstr>
      <vt:lpstr>D3屋上指摘B</vt:lpstr>
      <vt:lpstr>D4内部指摘</vt:lpstr>
      <vt:lpstr>D4内部指摘B</vt:lpstr>
      <vt:lpstr>D5避難指摘</vt:lpstr>
      <vt:lpstr>D5避難指摘B</vt:lpstr>
      <vt:lpstr>D6その他指摘</vt:lpstr>
      <vt:lpstr>D6その他指摘B</vt:lpstr>
      <vt:lpstr>D7_10上記以外指摘B</vt:lpstr>
      <vt:lpstr>D7_11上記以外指摘B</vt:lpstr>
      <vt:lpstr>D7_12上記以外指摘B</vt:lpstr>
      <vt:lpstr>D7_13上記以外指摘B</vt:lpstr>
      <vt:lpstr>D7_1上記以外指摘B</vt:lpstr>
      <vt:lpstr>D7_2上記以外指摘B</vt:lpstr>
      <vt:lpstr>D7_3上記以外指摘B</vt:lpstr>
      <vt:lpstr>D7_4上記以外指摘B</vt:lpstr>
      <vt:lpstr>D7_5上記以外指摘B</vt:lpstr>
      <vt:lpstr>D7_6上記以外指摘B</vt:lpstr>
      <vt:lpstr>D7_7上記以外指摘B</vt:lpstr>
      <vt:lpstr>D7_8上記以外指摘B</vt:lpstr>
      <vt:lpstr>D7_9上記以外指摘B</vt:lpstr>
      <vt:lpstr>D7上記以外指摘</vt:lpstr>
      <vt:lpstr>D7上記以外指摘B</vt:lpstr>
      <vt:lpstr>Dその他</vt:lpstr>
      <vt:lpstr>Dその他B</vt:lpstr>
      <vt:lpstr>D外壁</vt:lpstr>
      <vt:lpstr>D調査結果表</vt:lpstr>
      <vt:lpstr>D調査結果表写真用</vt:lpstr>
      <vt:lpstr>D調査者1</vt:lpstr>
      <vt:lpstr>D調査者2</vt:lpstr>
      <vt:lpstr>D判定要是正1敷地</vt:lpstr>
      <vt:lpstr>D判定要是正2外部</vt:lpstr>
      <vt:lpstr>D判定要是正3屋上</vt:lpstr>
      <vt:lpstr>D判定要是正4内部</vt:lpstr>
      <vt:lpstr>D判定要是正5避難</vt:lpstr>
      <vt:lpstr>D判定要是正6その他</vt:lpstr>
      <vt:lpstr>D判定要是正7上記以外</vt:lpstr>
      <vt:lpstr>G61C前回調査</vt:lpstr>
      <vt:lpstr>H1Cタイル10から13年</vt:lpstr>
      <vt:lpstr>H1Cタイル10年未満</vt:lpstr>
      <vt:lpstr>H1Cタイル13年以上</vt:lpstr>
      <vt:lpstr>H1Cタイル改修完了</vt:lpstr>
      <vt:lpstr>H1Cタイル改修未定</vt:lpstr>
      <vt:lpstr>H1Cタイル改修予定無</vt:lpstr>
      <vt:lpstr>H1Cタイル改修予定有</vt:lpstr>
      <vt:lpstr>H1Cタイル判定打診</vt:lpstr>
      <vt:lpstr>H1Cタイル判定年数</vt:lpstr>
      <vt:lpstr>H1Cタイル判定年数他</vt:lpstr>
      <vt:lpstr>H1Cタイル無</vt:lpstr>
      <vt:lpstr>H1Cタイル有</vt:lpstr>
      <vt:lpstr>H1C全面打診NG</vt:lpstr>
      <vt:lpstr>H1C全面打診OK</vt:lpstr>
      <vt:lpstr>H1C全面打診履歴</vt:lpstr>
      <vt:lpstr>H1C全面打診歴無</vt:lpstr>
      <vt:lpstr>H1C部分打診NG</vt:lpstr>
      <vt:lpstr>H1C部分打診OK</vt:lpstr>
      <vt:lpstr>H1C部分打診特記</vt:lpstr>
      <vt:lpstr>H1C部分打診履歴</vt:lpstr>
      <vt:lpstr>H6機械換気無</vt:lpstr>
      <vt:lpstr>H6機械換気有</vt:lpstr>
      <vt:lpstr>H6機械排煙無</vt:lpstr>
      <vt:lpstr>H6機械排煙有</vt:lpstr>
      <vt:lpstr>H6非常照明無</vt:lpstr>
      <vt:lpstr>H6非常照明有</vt:lpstr>
      <vt:lpstr>H6防火設備対象外</vt:lpstr>
      <vt:lpstr>H6防火設備無</vt:lpstr>
      <vt:lpstr>H6防火設備有</vt:lpstr>
      <vt:lpstr>H7住戸数</vt:lpstr>
      <vt:lpstr>H7賃貸</vt:lpstr>
      <vt:lpstr>H7分譲</vt:lpstr>
      <vt:lpstr>H外壁改修</vt:lpstr>
      <vt:lpstr>H外壁調査</vt:lpstr>
      <vt:lpstr>H外壁直近</vt:lpstr>
      <vt:lpstr>'1表紙'!Print_Area</vt:lpstr>
      <vt:lpstr>'2報告書'!Print_Area</vt:lpstr>
      <vt:lpstr>'2面積表'!Print_Area</vt:lpstr>
      <vt:lpstr>'3履歴事項'!Print_Area</vt:lpstr>
      <vt:lpstr>'4結果表'!Print_Area</vt:lpstr>
      <vt:lpstr>'4特記事項A'!Print_Area</vt:lpstr>
      <vt:lpstr>'4特記事項B'!Print_Area</vt:lpstr>
      <vt:lpstr>'5図面'!Print_Area</vt:lpstr>
      <vt:lpstr>'6写真A'!Print_Area</vt:lpstr>
      <vt:lpstr>'6写真B'!Print_Area</vt:lpstr>
      <vt:lpstr>チェックシート!Print_Area</vt:lpstr>
      <vt:lpstr>概要書!Print_Area</vt:lpstr>
      <vt:lpstr>記入要領!Print_Area</vt:lpstr>
      <vt:lpstr>説明!Print_Area</vt:lpstr>
      <vt:lpstr>'4結果表'!Print_Titles</vt:lpstr>
      <vt:lpstr>'4特記事項A'!Print_Titles</vt:lpstr>
      <vt:lpstr>'4特記事項B'!Print_Titles</vt:lpstr>
      <vt:lpstr>'6写真A'!Print_Titles</vt:lpstr>
      <vt:lpstr>'6写真B'!Print_Titles</vt:lpstr>
      <vt:lpstr>チェックシート</vt:lpstr>
      <vt:lpstr>概要書A添付</vt:lpstr>
      <vt:lpstr>概要書B添付</vt:lpstr>
      <vt:lpstr>概要書面積添付</vt:lpstr>
      <vt:lpstr>既存不適格数</vt:lpstr>
      <vt:lpstr>記入要領結果表</vt:lpstr>
      <vt:lpstr>自由記入</vt:lpstr>
      <vt:lpstr>チェックシート!受理日</vt:lpstr>
      <vt:lpstr>受理日</vt:lpstr>
      <vt:lpstr>特記事項B</vt:lpstr>
      <vt:lpstr>表紙</vt:lpstr>
      <vt:lpstr>要是正数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2025-07-24T04:57:59Z</cp:lastPrinted>
  <dcterms:created xsi:type="dcterms:W3CDTF">2021-02-15T08:42:44Z</dcterms:created>
  <dcterms:modified xsi:type="dcterms:W3CDTF">2025-07-28T04:30:48Z</dcterms:modified>
</cp:coreProperties>
</file>