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85054\Desktop\"/>
    </mc:Choice>
  </mc:AlternateContent>
  <bookViews>
    <workbookView xWindow="0" yWindow="0" windowWidth="17340" windowHeight="11880"/>
  </bookViews>
  <sheets>
    <sheet name="新旧下水道使用料試算" sheetId="6" r:id="rId1"/>
  </sheets>
  <calcPr calcId="162913"/>
</workbook>
</file>

<file path=xl/calcChain.xml><?xml version="1.0" encoding="utf-8"?>
<calcChain xmlns="http://schemas.openxmlformats.org/spreadsheetml/2006/main">
  <c r="D40" i="6" l="1"/>
  <c r="B40" i="6"/>
  <c r="B21" i="6"/>
  <c r="D21" i="6"/>
  <c r="D22" i="6"/>
  <c r="D49" i="6" l="1"/>
  <c r="D48" i="6"/>
  <c r="D47" i="6"/>
  <c r="D46" i="6"/>
  <c r="D45" i="6"/>
  <c r="D44" i="6"/>
  <c r="D43" i="6"/>
  <c r="D42" i="6"/>
  <c r="D41" i="6"/>
  <c r="B49" i="6"/>
  <c r="B48" i="6"/>
  <c r="B47" i="6"/>
  <c r="B46" i="6"/>
  <c r="B45" i="6"/>
  <c r="B44" i="6"/>
  <c r="B43" i="6"/>
  <c r="B42" i="6"/>
  <c r="B41" i="6"/>
  <c r="D30" i="6"/>
  <c r="B30" i="6"/>
  <c r="D29" i="6"/>
  <c r="B29" i="6"/>
  <c r="D28" i="6"/>
  <c r="B28" i="6"/>
  <c r="D27" i="6"/>
  <c r="B27" i="6"/>
  <c r="D26" i="6"/>
  <c r="B26" i="6"/>
  <c r="D25" i="6"/>
  <c r="B25" i="6"/>
  <c r="D24" i="6"/>
  <c r="B24" i="6"/>
  <c r="D23" i="6"/>
  <c r="D31" i="6" s="1"/>
  <c r="B23" i="6"/>
  <c r="B31" i="6" s="1"/>
  <c r="B22" i="6"/>
  <c r="B50" i="6" l="1"/>
  <c r="D50" i="6"/>
  <c r="B51" i="6"/>
  <c r="B52" i="6" s="1"/>
  <c r="B32" i="6"/>
  <c r="B33" i="6" s="1"/>
  <c r="E31" i="6"/>
  <c r="D32" i="6"/>
  <c r="E50" i="6" l="1"/>
  <c r="D51" i="6"/>
  <c r="E51" i="6" s="1"/>
  <c r="E32" i="6"/>
  <c r="D33" i="6"/>
  <c r="E33" i="6" s="1"/>
  <c r="D52" i="6" l="1"/>
  <c r="E52" i="6" s="1"/>
</calcChain>
</file>

<file path=xl/sharedStrings.xml><?xml version="1.0" encoding="utf-8"?>
<sst xmlns="http://schemas.openxmlformats.org/spreadsheetml/2006/main" count="90" uniqueCount="54">
  <si>
    <t>消費税</t>
    <rPh sb="0" eb="3">
      <t>ショウヒゼイ</t>
    </rPh>
    <phoneticPr fontId="2"/>
  </si>
  <si>
    <t>改定後（令和２年6月検針分から）</t>
  </si>
  <si>
    <t>区分</t>
  </si>
  <si>
    <t>単価</t>
  </si>
  <si>
    <r>
      <t>1,001 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～2,000 ｍ</t>
    </r>
    <r>
      <rPr>
        <vertAlign val="superscript"/>
        <sz val="11"/>
        <color theme="1"/>
        <rFont val="Meiryo UI"/>
        <family val="3"/>
        <charset val="128"/>
      </rPr>
      <t>3</t>
    </r>
  </si>
  <si>
    <t>単価　</t>
    <phoneticPr fontId="2"/>
  </si>
  <si>
    <r>
      <t>31 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～ 50 ｍ</t>
    </r>
    <r>
      <rPr>
        <vertAlign val="superscript"/>
        <sz val="11"/>
        <color theme="1"/>
        <rFont val="Meiryo UI"/>
        <family val="3"/>
        <charset val="128"/>
      </rPr>
      <t>3</t>
    </r>
  </si>
  <si>
    <r>
      <t>51 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～ 100 ｍ</t>
    </r>
    <r>
      <rPr>
        <vertAlign val="superscript"/>
        <sz val="11"/>
        <color theme="1"/>
        <rFont val="Meiryo UI"/>
        <family val="3"/>
        <charset val="128"/>
      </rPr>
      <t>3</t>
    </r>
  </si>
  <si>
    <r>
      <t>101 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～ 200 ｍ</t>
    </r>
    <r>
      <rPr>
        <vertAlign val="superscript"/>
        <sz val="11"/>
        <color theme="1"/>
        <rFont val="Meiryo UI"/>
        <family val="3"/>
        <charset val="128"/>
      </rPr>
      <t>3</t>
    </r>
  </si>
  <si>
    <r>
      <t>201 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～500 ｍ</t>
    </r>
    <r>
      <rPr>
        <vertAlign val="superscript"/>
        <sz val="11"/>
        <color theme="1"/>
        <rFont val="Meiryo UI"/>
        <family val="3"/>
        <charset val="128"/>
      </rPr>
      <t>3</t>
    </r>
  </si>
  <si>
    <r>
      <t>2,001 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～</t>
    </r>
  </si>
  <si>
    <t>現行（令和２年5月検針分まで）</t>
    <phoneticPr fontId="2"/>
  </si>
  <si>
    <t>使用水量（2か月）</t>
    <rPh sb="7" eb="8">
      <t>ゲツ</t>
    </rPh>
    <phoneticPr fontId="2"/>
  </si>
  <si>
    <t>増額分</t>
    <rPh sb="0" eb="3">
      <t>ゾウガクブン</t>
    </rPh>
    <phoneticPr fontId="2"/>
  </si>
  <si>
    <t>下水道使用料(税抜き）</t>
    <rPh sb="0" eb="3">
      <t>ゲスイドウ</t>
    </rPh>
    <rPh sb="3" eb="6">
      <t>シヨウリョウ</t>
    </rPh>
    <rPh sb="7" eb="8">
      <t>ゼイ</t>
    </rPh>
    <rPh sb="8" eb="9">
      <t>ヌ</t>
    </rPh>
    <phoneticPr fontId="2"/>
  </si>
  <si>
    <t>下水道使用料(税込み）</t>
    <rPh sb="0" eb="3">
      <t>ゲスイドウ</t>
    </rPh>
    <rPh sb="3" eb="6">
      <t>シヨウリョウ</t>
    </rPh>
    <rPh sb="7" eb="8">
      <t>ゼイ</t>
    </rPh>
    <rPh sb="8" eb="9">
      <t>コ</t>
    </rPh>
    <phoneticPr fontId="2"/>
  </si>
  <si>
    <t>2か月の場合</t>
    <rPh sb="2" eb="3">
      <t>ゲツ</t>
    </rPh>
    <rPh sb="4" eb="6">
      <t>バアイ</t>
    </rPh>
    <phoneticPr fontId="2"/>
  </si>
  <si>
    <r>
      <t>ｍ</t>
    </r>
    <r>
      <rPr>
        <b/>
        <vertAlign val="superscript"/>
        <sz val="12"/>
        <color theme="1"/>
        <rFont val="Meiryo UI"/>
        <family val="3"/>
        <charset val="128"/>
      </rPr>
      <t>3</t>
    </r>
    <phoneticPr fontId="2"/>
  </si>
  <si>
    <t>1か月の場合</t>
    <rPh sb="2" eb="3">
      <t>ゲツ</t>
    </rPh>
    <rPh sb="4" eb="6">
      <t>バアイ</t>
    </rPh>
    <phoneticPr fontId="2"/>
  </si>
  <si>
    <t>使用水量（1か月）</t>
    <rPh sb="7" eb="8">
      <t>ゲツ</t>
    </rPh>
    <phoneticPr fontId="2"/>
  </si>
  <si>
    <r>
      <t>1～10 ｍ</t>
    </r>
    <r>
      <rPr>
        <vertAlign val="superscript"/>
        <sz val="11"/>
        <color theme="1"/>
        <rFont val="Meiryo UI"/>
        <family val="3"/>
        <charset val="128"/>
      </rPr>
      <t>3</t>
    </r>
    <phoneticPr fontId="2"/>
  </si>
  <si>
    <r>
      <t>11 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～ 30 ｍ</t>
    </r>
    <r>
      <rPr>
        <vertAlign val="superscript"/>
        <sz val="11"/>
        <color theme="1"/>
        <rFont val="Meiryo UI"/>
        <family val="3"/>
        <charset val="128"/>
      </rPr>
      <t>3</t>
    </r>
    <phoneticPr fontId="2"/>
  </si>
  <si>
    <r>
      <t>501 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～1,000 ｍ</t>
    </r>
    <r>
      <rPr>
        <vertAlign val="superscript"/>
        <sz val="11"/>
        <color theme="1"/>
        <rFont val="Meiryo UI"/>
        <family val="3"/>
        <charset val="128"/>
      </rPr>
      <t>3</t>
    </r>
    <phoneticPr fontId="2"/>
  </si>
  <si>
    <r>
      <t>1～5 ｍ</t>
    </r>
    <r>
      <rPr>
        <vertAlign val="superscript"/>
        <sz val="10"/>
        <color theme="1"/>
        <rFont val="Meiryo UI"/>
        <family val="3"/>
        <charset val="128"/>
      </rPr>
      <t>3</t>
    </r>
    <phoneticPr fontId="2"/>
  </si>
  <si>
    <r>
      <t>6～10 ｍ</t>
    </r>
    <r>
      <rPr>
        <vertAlign val="superscript"/>
        <sz val="11"/>
        <color theme="1"/>
        <rFont val="Meiryo UI"/>
        <family val="3"/>
        <charset val="128"/>
      </rPr>
      <t>3</t>
    </r>
    <phoneticPr fontId="2"/>
  </si>
  <si>
    <r>
      <t>11 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～30 ｍ</t>
    </r>
    <r>
      <rPr>
        <vertAlign val="superscript"/>
        <sz val="11"/>
        <color theme="1"/>
        <rFont val="Meiryo UI"/>
        <family val="3"/>
        <charset val="128"/>
      </rPr>
      <t>3</t>
    </r>
  </si>
  <si>
    <r>
      <t>31 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～50 ｍ</t>
    </r>
    <r>
      <rPr>
        <vertAlign val="superscript"/>
        <sz val="11"/>
        <color theme="1"/>
        <rFont val="Meiryo UI"/>
        <family val="3"/>
        <charset val="128"/>
      </rPr>
      <t>3</t>
    </r>
  </si>
  <si>
    <r>
      <t>51 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～100 ｍ</t>
    </r>
    <r>
      <rPr>
        <vertAlign val="superscript"/>
        <sz val="11"/>
        <color theme="1"/>
        <rFont val="Meiryo UI"/>
        <family val="3"/>
        <charset val="128"/>
      </rPr>
      <t>3</t>
    </r>
  </si>
  <si>
    <r>
      <t>101 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～200 ｍ</t>
    </r>
    <r>
      <rPr>
        <vertAlign val="superscript"/>
        <sz val="11"/>
        <color theme="1"/>
        <rFont val="Meiryo UI"/>
        <family val="3"/>
        <charset val="128"/>
      </rPr>
      <t xml:space="preserve">3 </t>
    </r>
  </si>
  <si>
    <r>
      <t>501 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～1,000 ｍ</t>
    </r>
    <r>
      <rPr>
        <vertAlign val="superscript"/>
        <sz val="11"/>
        <color theme="1"/>
        <rFont val="Meiryo UI"/>
        <family val="3"/>
        <charset val="128"/>
      </rPr>
      <t>3</t>
    </r>
    <phoneticPr fontId="2"/>
  </si>
  <si>
    <r>
      <t>基本使用料
（10 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以下）</t>
    </r>
    <rPh sb="0" eb="2">
      <t>キホン</t>
    </rPh>
    <rPh sb="2" eb="5">
      <t>シヨウリョウ</t>
    </rPh>
    <phoneticPr fontId="2"/>
  </si>
  <si>
    <r>
      <t>基本使用料
（5 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以下）</t>
    </r>
    <rPh sb="0" eb="2">
      <t>キホン</t>
    </rPh>
    <rPh sb="2" eb="5">
      <t>シヨウリョウ</t>
    </rPh>
    <phoneticPr fontId="2"/>
  </si>
  <si>
    <r>
      <t>6 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～10 ｍ</t>
    </r>
    <r>
      <rPr>
        <vertAlign val="superscript"/>
        <sz val="11"/>
        <color theme="1"/>
        <rFont val="Meiryo UI"/>
        <family val="3"/>
        <charset val="128"/>
      </rPr>
      <t>3</t>
    </r>
  </si>
  <si>
    <r>
      <t>改定後の下水道使用料試算</t>
    </r>
    <r>
      <rPr>
        <sz val="12"/>
        <color theme="1"/>
        <rFont val="Meiryo UI"/>
        <family val="3"/>
        <charset val="128"/>
      </rPr>
      <t>（令和2年6月検針分から、消費税10％）</t>
    </r>
    <rPh sb="0" eb="2">
      <t>カイテイ</t>
    </rPh>
    <rPh sb="2" eb="3">
      <t>ゴ</t>
    </rPh>
    <rPh sb="10" eb="12">
      <t>シサン</t>
    </rPh>
    <rPh sb="19" eb="21">
      <t>ケンシン</t>
    </rPh>
    <rPh sb="21" eb="22">
      <t>ブン</t>
    </rPh>
    <phoneticPr fontId="2"/>
  </si>
  <si>
    <r>
      <t>101～200 ｍ</t>
    </r>
    <r>
      <rPr>
        <vertAlign val="superscript"/>
        <sz val="11"/>
        <rFont val="Meiryo UI"/>
        <family val="3"/>
        <charset val="128"/>
      </rPr>
      <t>3</t>
    </r>
    <phoneticPr fontId="2"/>
  </si>
  <si>
    <r>
      <t>201～400 ｍ</t>
    </r>
    <r>
      <rPr>
        <vertAlign val="superscript"/>
        <sz val="11"/>
        <rFont val="Meiryo UI"/>
        <family val="3"/>
        <charset val="128"/>
      </rPr>
      <t>3</t>
    </r>
    <phoneticPr fontId="2"/>
  </si>
  <si>
    <r>
      <t>401～1,000 ｍ</t>
    </r>
    <r>
      <rPr>
        <vertAlign val="superscript"/>
        <sz val="11"/>
        <rFont val="Meiryo UI"/>
        <family val="3"/>
        <charset val="128"/>
      </rPr>
      <t>3</t>
    </r>
    <phoneticPr fontId="2"/>
  </si>
  <si>
    <r>
      <t>1,001～2,000 ｍ</t>
    </r>
    <r>
      <rPr>
        <vertAlign val="superscript"/>
        <sz val="11"/>
        <rFont val="Meiryo UI"/>
        <family val="3"/>
        <charset val="128"/>
      </rPr>
      <t>3</t>
    </r>
    <phoneticPr fontId="2"/>
  </si>
  <si>
    <r>
      <t>4,001 ｍ</t>
    </r>
    <r>
      <rPr>
        <vertAlign val="superscript"/>
        <sz val="11"/>
        <rFont val="Meiryo UI"/>
        <family val="3"/>
        <charset val="128"/>
      </rPr>
      <t>3</t>
    </r>
    <r>
      <rPr>
        <sz val="11"/>
        <rFont val="Meiryo UI"/>
        <family val="3"/>
        <charset val="128"/>
      </rPr>
      <t>～</t>
    </r>
    <phoneticPr fontId="2"/>
  </si>
  <si>
    <r>
      <t>ｍ</t>
    </r>
    <r>
      <rPr>
        <b/>
        <vertAlign val="superscript"/>
        <sz val="12"/>
        <rFont val="Meiryo UI"/>
        <family val="3"/>
        <charset val="128"/>
      </rPr>
      <t>3</t>
    </r>
    <phoneticPr fontId="2"/>
  </si>
  <si>
    <r>
      <t>1～20 ｍ</t>
    </r>
    <r>
      <rPr>
        <vertAlign val="superscript"/>
        <sz val="11"/>
        <rFont val="Meiryo UI"/>
        <family val="3"/>
        <charset val="128"/>
      </rPr>
      <t>3</t>
    </r>
    <phoneticPr fontId="2"/>
  </si>
  <si>
    <r>
      <t>1～10 ｍ</t>
    </r>
    <r>
      <rPr>
        <vertAlign val="superscript"/>
        <sz val="10"/>
        <rFont val="Meiryo UI"/>
        <family val="3"/>
        <charset val="128"/>
      </rPr>
      <t>3</t>
    </r>
    <phoneticPr fontId="2"/>
  </si>
  <si>
    <r>
      <t>11～20 ｍ</t>
    </r>
    <r>
      <rPr>
        <vertAlign val="superscript"/>
        <sz val="11"/>
        <rFont val="Meiryo UI"/>
        <family val="3"/>
        <charset val="128"/>
      </rPr>
      <t>3</t>
    </r>
    <phoneticPr fontId="2"/>
  </si>
  <si>
    <r>
      <t>21～60 ｍ</t>
    </r>
    <r>
      <rPr>
        <vertAlign val="superscript"/>
        <sz val="11"/>
        <rFont val="Meiryo UI"/>
        <family val="3"/>
        <charset val="128"/>
      </rPr>
      <t>3</t>
    </r>
    <phoneticPr fontId="2"/>
  </si>
  <si>
    <r>
      <t>61～100 ｍ</t>
    </r>
    <r>
      <rPr>
        <vertAlign val="superscript"/>
        <sz val="11"/>
        <rFont val="Meiryo UI"/>
        <family val="3"/>
        <charset val="128"/>
      </rPr>
      <t>3</t>
    </r>
    <phoneticPr fontId="2"/>
  </si>
  <si>
    <r>
      <t>101～200 ｍ</t>
    </r>
    <r>
      <rPr>
        <vertAlign val="superscript"/>
        <sz val="11"/>
        <rFont val="Meiryo UI"/>
        <family val="3"/>
        <charset val="128"/>
      </rPr>
      <t>3</t>
    </r>
    <phoneticPr fontId="2"/>
  </si>
  <si>
    <r>
      <t>201～400 ｍ</t>
    </r>
    <r>
      <rPr>
        <vertAlign val="superscript"/>
        <sz val="11"/>
        <rFont val="Meiryo UI"/>
        <family val="3"/>
        <charset val="128"/>
      </rPr>
      <t>3</t>
    </r>
    <phoneticPr fontId="2"/>
  </si>
  <si>
    <r>
      <t>401～1,000 ｍ</t>
    </r>
    <r>
      <rPr>
        <vertAlign val="superscript"/>
        <sz val="11"/>
        <rFont val="Meiryo UI"/>
        <family val="3"/>
        <charset val="128"/>
      </rPr>
      <t>3</t>
    </r>
    <phoneticPr fontId="2"/>
  </si>
  <si>
    <r>
      <t>1,001～2,000 ｍ</t>
    </r>
    <r>
      <rPr>
        <vertAlign val="superscript"/>
        <sz val="11"/>
        <rFont val="Meiryo UI"/>
        <family val="3"/>
        <charset val="128"/>
      </rPr>
      <t>3</t>
    </r>
    <phoneticPr fontId="2"/>
  </si>
  <si>
    <r>
      <t>2,001～4,000 ｍ</t>
    </r>
    <r>
      <rPr>
        <vertAlign val="superscript"/>
        <sz val="11"/>
        <rFont val="Meiryo UI"/>
        <family val="3"/>
        <charset val="128"/>
      </rPr>
      <t>3</t>
    </r>
    <phoneticPr fontId="2"/>
  </si>
  <si>
    <r>
      <t>2,001～4,000 ｍ</t>
    </r>
    <r>
      <rPr>
        <vertAlign val="superscript"/>
        <sz val="11"/>
        <rFont val="Meiryo UI"/>
        <family val="3"/>
        <charset val="128"/>
      </rPr>
      <t>3</t>
    </r>
    <phoneticPr fontId="2"/>
  </si>
  <si>
    <r>
      <t>4,001 ｍ</t>
    </r>
    <r>
      <rPr>
        <vertAlign val="superscript"/>
        <sz val="11"/>
        <rFont val="Meiryo UI"/>
        <family val="3"/>
        <charset val="128"/>
      </rPr>
      <t>3</t>
    </r>
    <r>
      <rPr>
        <sz val="11"/>
        <rFont val="Meiryo UI"/>
        <family val="3"/>
        <charset val="128"/>
      </rPr>
      <t>～</t>
    </r>
    <phoneticPr fontId="2"/>
  </si>
  <si>
    <t>通常2か月分を請求させていただきます。↓ピンク色の枠の中に2か月分の使用水量を入力してください。</t>
    <rPh sb="0" eb="2">
      <t>ツウジョウ</t>
    </rPh>
    <rPh sb="4" eb="5">
      <t>ゲツ</t>
    </rPh>
    <rPh sb="5" eb="6">
      <t>ブン</t>
    </rPh>
    <rPh sb="7" eb="9">
      <t>セイキュウ</t>
    </rPh>
    <rPh sb="23" eb="24">
      <t>イロ</t>
    </rPh>
    <rPh sb="25" eb="26">
      <t>ワク</t>
    </rPh>
    <rPh sb="27" eb="28">
      <t>ナカ</t>
    </rPh>
    <rPh sb="31" eb="33">
      <t>ゲツブン</t>
    </rPh>
    <rPh sb="34" eb="36">
      <t>シヨウ</t>
    </rPh>
    <rPh sb="36" eb="38">
      <t>スイリョウ</t>
    </rPh>
    <rPh sb="39" eb="41">
      <t>ニュウリョク</t>
    </rPh>
    <phoneticPr fontId="2"/>
  </si>
  <si>
    <t>1か月分をご確認いただくには、↓ピンク色の枠の中に1か月分の使用水量を入力してください。</t>
    <rPh sb="2" eb="3">
      <t>ゲツ</t>
    </rPh>
    <rPh sb="6" eb="8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</si>
</sst>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_);[Red]\(&quot;¥&quot;#,##0\)"/>
  </numFmts>
  <fonts count="24" x14ac:knownFonts="1">
    <font>
      <sz val="11"/>
      <color theme="1"/>
      <name val="ＭＳ Ｐ明朝"/>
      <family val="2"/>
      <charset val="128"/>
    </font>
    <font>
      <sz val="11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vertAlign val="superscript"/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vertAlign val="superscript"/>
      <sz val="10"/>
      <color theme="1"/>
      <name val="Meiryo UI"/>
      <family val="3"/>
      <charset val="128"/>
    </font>
    <font>
      <b/>
      <vertAlign val="superscript"/>
      <sz val="12"/>
      <color theme="1"/>
      <name val="Meiryo UI"/>
      <family val="3"/>
      <charset val="128"/>
    </font>
    <font>
      <sz val="11"/>
      <color rgb="FF0070C0"/>
      <name val="Meiryo UI"/>
      <family val="3"/>
      <charset val="128"/>
    </font>
    <font>
      <b/>
      <sz val="12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2"/>
      <name val="ＭＳ Ｐ明朝"/>
      <family val="1"/>
      <charset val="128"/>
    </font>
    <font>
      <b/>
      <vertAlign val="superscript"/>
      <sz val="12"/>
      <name val="Meiryo UI"/>
      <family val="3"/>
      <charset val="128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vertAlign val="superscript"/>
      <sz val="11"/>
      <name val="Meiryo UI"/>
      <family val="3"/>
      <charset val="128"/>
    </font>
    <font>
      <sz val="12"/>
      <name val="ＭＳ Ｐ明朝"/>
      <family val="1"/>
      <charset val="128"/>
    </font>
    <font>
      <vertAlign val="superscript"/>
      <sz val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Dashed">
        <color theme="3" tint="0.39994506668294322"/>
      </top>
      <bottom/>
      <diagonal/>
    </border>
    <border>
      <left/>
      <right/>
      <top style="mediumDashed">
        <color theme="3" tint="0.39991454817346722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176" fontId="3" fillId="2" borderId="7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>
      <alignment vertical="center"/>
    </xf>
    <xf numFmtId="0" fontId="8" fillId="0" borderId="0" xfId="0" applyFont="1">
      <alignment vertical="center"/>
    </xf>
    <xf numFmtId="0" fontId="3" fillId="2" borderId="6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3" fillId="0" borderId="1" xfId="0" applyFont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7" fillId="2" borderId="15" xfId="0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3" fillId="2" borderId="6" xfId="0" applyFont="1" applyFill="1" applyBorder="1" applyAlignment="1">
      <alignment vertical="center" wrapText="1"/>
    </xf>
    <xf numFmtId="176" fontId="3" fillId="0" borderId="3" xfId="0" applyNumberFormat="1" applyFont="1" applyBorder="1" applyAlignment="1">
      <alignment vertical="center"/>
    </xf>
    <xf numFmtId="176" fontId="3" fillId="2" borderId="9" xfId="0" applyNumberFormat="1" applyFont="1" applyFill="1" applyBorder="1" applyAlignment="1">
      <alignment vertical="center"/>
    </xf>
    <xf numFmtId="0" fontId="13" fillId="0" borderId="0" xfId="0" applyFont="1">
      <alignment vertical="center"/>
    </xf>
    <xf numFmtId="0" fontId="3" fillId="0" borderId="20" xfId="0" applyFont="1" applyBorder="1">
      <alignment vertical="center"/>
    </xf>
    <xf numFmtId="176" fontId="3" fillId="0" borderId="20" xfId="0" applyNumberFormat="1" applyFont="1" applyBorder="1">
      <alignment vertical="center"/>
    </xf>
    <xf numFmtId="176" fontId="11" fillId="0" borderId="20" xfId="0" applyNumberFormat="1" applyFont="1" applyBorder="1">
      <alignment vertical="center"/>
    </xf>
    <xf numFmtId="0" fontId="14" fillId="0" borderId="0" xfId="0" applyFont="1" applyBorder="1">
      <alignment vertical="center"/>
    </xf>
    <xf numFmtId="0" fontId="7" fillId="0" borderId="0" xfId="0" applyFont="1" applyBorder="1">
      <alignment vertical="center"/>
    </xf>
    <xf numFmtId="176" fontId="7" fillId="0" borderId="0" xfId="0" applyNumberFormat="1" applyFont="1" applyBorder="1">
      <alignment vertical="center"/>
    </xf>
    <xf numFmtId="176" fontId="3" fillId="0" borderId="0" xfId="0" applyNumberFormat="1" applyFont="1" applyBorder="1">
      <alignment vertical="center"/>
    </xf>
    <xf numFmtId="0" fontId="4" fillId="0" borderId="0" xfId="0" applyFont="1" applyBorder="1">
      <alignment vertical="center"/>
    </xf>
    <xf numFmtId="0" fontId="3" fillId="0" borderId="0" xfId="0" applyNumberFormat="1" applyFont="1" applyBorder="1">
      <alignment vertical="center"/>
    </xf>
    <xf numFmtId="0" fontId="4" fillId="0" borderId="21" xfId="0" applyFont="1" applyBorder="1">
      <alignment vertical="center"/>
    </xf>
    <xf numFmtId="0" fontId="3" fillId="0" borderId="21" xfId="0" applyFont="1" applyBorder="1">
      <alignment vertical="center"/>
    </xf>
    <xf numFmtId="176" fontId="3" fillId="0" borderId="21" xfId="0" applyNumberFormat="1" applyFont="1" applyBorder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 applyAlignment="1">
      <alignment horizontal="distributed" vertical="center" indent="3"/>
    </xf>
    <xf numFmtId="176" fontId="3" fillId="0" borderId="3" xfId="0" applyNumberFormat="1" applyFont="1" applyBorder="1" applyAlignment="1">
      <alignment horizontal="distributed" vertical="center" indent="3"/>
    </xf>
    <xf numFmtId="0" fontId="3" fillId="2" borderId="6" xfId="0" applyFont="1" applyFill="1" applyBorder="1" applyAlignment="1">
      <alignment horizontal="distributed" vertical="center" indent="3"/>
    </xf>
    <xf numFmtId="0" fontId="3" fillId="2" borderId="7" xfId="0" applyFont="1" applyFill="1" applyBorder="1" applyAlignment="1">
      <alignment horizontal="distributed" vertical="center" indent="3"/>
    </xf>
    <xf numFmtId="176" fontId="16" fillId="2" borderId="1" xfId="0" applyNumberFormat="1" applyFont="1" applyFill="1" applyBorder="1">
      <alignment vertical="center"/>
    </xf>
    <xf numFmtId="0" fontId="12" fillId="0" borderId="0" xfId="0" applyFont="1">
      <alignment vertical="center"/>
    </xf>
    <xf numFmtId="176" fontId="13" fillId="0" borderId="0" xfId="0" applyNumberFormat="1" applyFont="1">
      <alignment vertical="center"/>
    </xf>
    <xf numFmtId="0" fontId="13" fillId="0" borderId="0" xfId="0" applyNumberFormat="1" applyFont="1">
      <alignment vertical="center"/>
    </xf>
    <xf numFmtId="0" fontId="19" fillId="0" borderId="0" xfId="0" applyNumberFormat="1" applyFont="1" applyFill="1" applyBorder="1" applyAlignment="1">
      <alignment vertical="center"/>
    </xf>
    <xf numFmtId="0" fontId="20" fillId="2" borderId="5" xfId="0" applyFont="1" applyFill="1" applyBorder="1" applyAlignment="1">
      <alignment horizontal="center" vertical="center"/>
    </xf>
    <xf numFmtId="0" fontId="13" fillId="2" borderId="6" xfId="0" applyFont="1" applyFill="1" applyBorder="1">
      <alignment vertical="center"/>
    </xf>
    <xf numFmtId="0" fontId="13" fillId="2" borderId="18" xfId="0" applyFont="1" applyFill="1" applyBorder="1">
      <alignment vertical="center"/>
    </xf>
    <xf numFmtId="0" fontId="20" fillId="2" borderId="15" xfId="0" applyFont="1" applyFill="1" applyBorder="1">
      <alignment vertical="center"/>
    </xf>
    <xf numFmtId="176" fontId="17" fillId="2" borderId="13" xfId="0" applyNumberFormat="1" applyFont="1" applyFill="1" applyBorder="1">
      <alignment vertical="center"/>
    </xf>
    <xf numFmtId="0" fontId="20" fillId="2" borderId="6" xfId="0" applyFont="1" applyFill="1" applyBorder="1">
      <alignment vertical="center"/>
    </xf>
    <xf numFmtId="176" fontId="17" fillId="2" borderId="1" xfId="0" applyNumberFormat="1" applyFont="1" applyFill="1" applyBorder="1">
      <alignment vertical="center"/>
    </xf>
    <xf numFmtId="0" fontId="20" fillId="2" borderId="8" xfId="0" applyFont="1" applyFill="1" applyBorder="1">
      <alignment vertical="center"/>
    </xf>
    <xf numFmtId="176" fontId="17" fillId="2" borderId="9" xfId="0" applyNumberFormat="1" applyFont="1" applyFill="1" applyBorder="1">
      <alignment vertical="center"/>
    </xf>
    <xf numFmtId="38" fontId="17" fillId="0" borderId="2" xfId="1" applyFont="1" applyFill="1" applyBorder="1" applyAlignment="1" applyProtection="1">
      <alignment vertical="center"/>
      <protection locked="0"/>
    </xf>
    <xf numFmtId="38" fontId="16" fillId="0" borderId="2" xfId="1" applyFont="1" applyFill="1" applyBorder="1" applyAlignment="1" applyProtection="1">
      <alignment vertical="center"/>
      <protection locked="0"/>
    </xf>
    <xf numFmtId="0" fontId="7" fillId="2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76" fontId="3" fillId="0" borderId="3" xfId="0" applyNumberFormat="1" applyFont="1" applyBorder="1" applyAlignment="1">
      <alignment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176" fontId="17" fillId="2" borderId="22" xfId="0" applyNumberFormat="1" applyFont="1" applyFill="1" applyBorder="1">
      <alignment vertical="center"/>
    </xf>
    <xf numFmtId="176" fontId="17" fillId="2" borderId="23" xfId="0" applyNumberFormat="1" applyFont="1" applyFill="1" applyBorder="1">
      <alignment vertical="center"/>
    </xf>
    <xf numFmtId="176" fontId="17" fillId="2" borderId="3" xfId="0" applyNumberFormat="1" applyFont="1" applyFill="1" applyBorder="1">
      <alignment vertical="center"/>
    </xf>
    <xf numFmtId="176" fontId="17" fillId="2" borderId="24" xfId="0" applyNumberFormat="1" applyFont="1" applyFill="1" applyBorder="1">
      <alignment vertical="center"/>
    </xf>
    <xf numFmtId="176" fontId="17" fillId="2" borderId="25" xfId="0" applyNumberFormat="1" applyFont="1" applyFill="1" applyBorder="1">
      <alignment vertical="center"/>
    </xf>
    <xf numFmtId="0" fontId="8" fillId="0" borderId="0" xfId="0" applyFont="1" applyAlignment="1">
      <alignment horizontal="center" vertical="center"/>
    </xf>
    <xf numFmtId="176" fontId="17" fillId="2" borderId="16" xfId="0" applyNumberFormat="1" applyFont="1" applyFill="1" applyBorder="1">
      <alignment vertical="center"/>
    </xf>
    <xf numFmtId="176" fontId="16" fillId="2" borderId="3" xfId="0" applyNumberFormat="1" applyFont="1" applyFill="1" applyBorder="1">
      <alignment vertical="center"/>
    </xf>
    <xf numFmtId="176" fontId="16" fillId="2" borderId="17" xfId="0" applyNumberFormat="1" applyFont="1" applyFill="1" applyBorder="1">
      <alignment vertical="center"/>
    </xf>
    <xf numFmtId="176" fontId="17" fillId="0" borderId="3" xfId="0" applyNumberFormat="1" applyFont="1" applyFill="1" applyBorder="1">
      <alignment vertical="center"/>
    </xf>
    <xf numFmtId="176" fontId="17" fillId="0" borderId="17" xfId="0" applyNumberFormat="1" applyFont="1" applyFill="1" applyBorder="1">
      <alignment vertical="center"/>
    </xf>
    <xf numFmtId="176" fontId="17" fillId="0" borderId="14" xfId="0" applyNumberFormat="1" applyFont="1" applyFill="1" applyBorder="1">
      <alignment vertical="center"/>
    </xf>
    <xf numFmtId="0" fontId="12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3" fillId="0" borderId="1" xfId="0" applyFont="1" applyFill="1" applyBorder="1">
      <alignment vertical="center"/>
    </xf>
    <xf numFmtId="0" fontId="13" fillId="0" borderId="16" xfId="0" applyFont="1" applyFill="1" applyBorder="1">
      <alignment vertical="center"/>
    </xf>
    <xf numFmtId="0" fontId="20" fillId="0" borderId="10" xfId="0" applyFont="1" applyFill="1" applyBorder="1">
      <alignment vertical="center"/>
    </xf>
    <xf numFmtId="0" fontId="20" fillId="0" borderId="1" xfId="0" applyFont="1" applyFill="1" applyBorder="1">
      <alignment vertical="center"/>
    </xf>
    <xf numFmtId="3" fontId="3" fillId="0" borderId="0" xfId="0" applyNumberFormat="1" applyFont="1" applyFill="1">
      <alignment vertical="center"/>
    </xf>
    <xf numFmtId="176" fontId="3" fillId="0" borderId="0" xfId="0" applyNumberFormat="1" applyFont="1" applyFill="1">
      <alignment vertical="center"/>
    </xf>
    <xf numFmtId="0" fontId="4" fillId="0" borderId="20" xfId="0" applyFont="1" applyFill="1" applyBorder="1">
      <alignment vertical="center"/>
    </xf>
    <xf numFmtId="0" fontId="3" fillId="0" borderId="20" xfId="0" applyFont="1" applyFill="1" applyBorder="1">
      <alignment vertical="center"/>
    </xf>
    <xf numFmtId="0" fontId="14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6" fontId="16" fillId="0" borderId="3" xfId="0" applyNumberFormat="1" applyFont="1" applyFill="1" applyBorder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176" fontId="16" fillId="0" borderId="17" xfId="0" applyNumberFormat="1" applyFont="1" applyFill="1" applyBorder="1">
      <alignment vertical="center"/>
    </xf>
    <xf numFmtId="0" fontId="7" fillId="0" borderId="10" xfId="0" applyFont="1" applyFill="1" applyBorder="1">
      <alignment vertical="center"/>
    </xf>
    <xf numFmtId="0" fontId="7" fillId="0" borderId="1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6">
    <dxf>
      <font>
        <color theme="6" tint="-0.499984740745262"/>
      </font>
      <fill>
        <patternFill>
          <bgColor theme="6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CCFF"/>
      <color rgb="FFFF99FF"/>
      <color rgb="FFFFFF99"/>
      <color rgb="FFFFFFCC"/>
      <color rgb="FF996633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topLeftCell="A16" workbookViewId="0">
      <selection activeCell="B18" sqref="B18"/>
    </sheetView>
  </sheetViews>
  <sheetFormatPr defaultRowHeight="15.75" x14ac:dyDescent="0.15"/>
  <cols>
    <col min="1" max="1" width="22.625" style="1" customWidth="1"/>
    <col min="2" max="2" width="16.625" style="1" customWidth="1"/>
    <col min="3" max="3" width="22.625" style="1" customWidth="1"/>
    <col min="4" max="4" width="16.625" style="2" customWidth="1"/>
    <col min="5" max="5" width="12.625" style="2" customWidth="1"/>
    <col min="6" max="12" width="2.625" style="1" customWidth="1"/>
    <col min="13" max="16384" width="9" style="1"/>
  </cols>
  <sheetData>
    <row r="1" spans="1:5" s="9" customFormat="1" ht="19.5" x14ac:dyDescent="0.15">
      <c r="A1" s="73" t="s">
        <v>33</v>
      </c>
      <c r="B1" s="73"/>
      <c r="C1" s="73"/>
      <c r="D1" s="73"/>
      <c r="E1" s="73"/>
    </row>
    <row r="2" spans="1:5" ht="8.1" customHeight="1" thickBot="1" x14ac:dyDescent="0.2"/>
    <row r="3" spans="1:5" ht="15.95" customHeight="1" x14ac:dyDescent="0.15">
      <c r="A3" s="55" t="s">
        <v>11</v>
      </c>
      <c r="B3" s="56"/>
      <c r="C3" s="57" t="s">
        <v>1</v>
      </c>
      <c r="D3" s="58"/>
    </row>
    <row r="4" spans="1:5" s="7" customFormat="1" ht="15.95" customHeight="1" x14ac:dyDescent="0.15">
      <c r="A4" s="34" t="s">
        <v>2</v>
      </c>
      <c r="B4" s="35" t="s">
        <v>5</v>
      </c>
      <c r="C4" s="36" t="s">
        <v>2</v>
      </c>
      <c r="D4" s="37" t="s">
        <v>3</v>
      </c>
      <c r="E4" s="6"/>
    </row>
    <row r="5" spans="1:5" ht="32.1" customHeight="1" x14ac:dyDescent="0.15">
      <c r="A5" s="59" t="s">
        <v>30</v>
      </c>
      <c r="B5" s="60">
        <v>470</v>
      </c>
      <c r="C5" s="17" t="s">
        <v>31</v>
      </c>
      <c r="D5" s="3">
        <v>500</v>
      </c>
    </row>
    <row r="6" spans="1:5" ht="15.95" customHeight="1" x14ac:dyDescent="0.15">
      <c r="A6" s="59"/>
      <c r="B6" s="60"/>
      <c r="C6" s="4" t="s">
        <v>32</v>
      </c>
      <c r="D6" s="3">
        <v>20</v>
      </c>
    </row>
    <row r="7" spans="1:5" ht="15.95" customHeight="1" x14ac:dyDescent="0.15">
      <c r="A7" s="12" t="s">
        <v>21</v>
      </c>
      <c r="B7" s="18">
        <v>98</v>
      </c>
      <c r="C7" s="4" t="s">
        <v>25</v>
      </c>
      <c r="D7" s="3">
        <v>100</v>
      </c>
    </row>
    <row r="8" spans="1:5" ht="15.95" customHeight="1" x14ac:dyDescent="0.15">
      <c r="A8" s="12" t="s">
        <v>6</v>
      </c>
      <c r="B8" s="18">
        <v>128</v>
      </c>
      <c r="C8" s="4" t="s">
        <v>26</v>
      </c>
      <c r="D8" s="3">
        <v>130</v>
      </c>
    </row>
    <row r="9" spans="1:5" ht="15.95" customHeight="1" x14ac:dyDescent="0.15">
      <c r="A9" s="12" t="s">
        <v>7</v>
      </c>
      <c r="B9" s="18">
        <v>152</v>
      </c>
      <c r="C9" s="4" t="s">
        <v>27</v>
      </c>
      <c r="D9" s="3">
        <v>155</v>
      </c>
    </row>
    <row r="10" spans="1:5" ht="15.95" customHeight="1" x14ac:dyDescent="0.15">
      <c r="A10" s="12" t="s">
        <v>8</v>
      </c>
      <c r="B10" s="18">
        <v>183</v>
      </c>
      <c r="C10" s="4" t="s">
        <v>28</v>
      </c>
      <c r="D10" s="3">
        <v>186</v>
      </c>
    </row>
    <row r="11" spans="1:5" ht="15.95" customHeight="1" x14ac:dyDescent="0.15">
      <c r="A11" s="12" t="s">
        <v>9</v>
      </c>
      <c r="B11" s="18">
        <v>215</v>
      </c>
      <c r="C11" s="4" t="s">
        <v>9</v>
      </c>
      <c r="D11" s="3">
        <v>219</v>
      </c>
    </row>
    <row r="12" spans="1:5" ht="15.95" customHeight="1" x14ac:dyDescent="0.15">
      <c r="A12" s="12" t="s">
        <v>22</v>
      </c>
      <c r="B12" s="18">
        <v>230</v>
      </c>
      <c r="C12" s="4" t="s">
        <v>22</v>
      </c>
      <c r="D12" s="3">
        <v>234</v>
      </c>
    </row>
    <row r="13" spans="1:5" ht="15.95" customHeight="1" x14ac:dyDescent="0.15">
      <c r="A13" s="12" t="s">
        <v>4</v>
      </c>
      <c r="B13" s="18">
        <v>245</v>
      </c>
      <c r="C13" s="4" t="s">
        <v>4</v>
      </c>
      <c r="D13" s="3">
        <v>249</v>
      </c>
    </row>
    <row r="14" spans="1:5" ht="15.95" customHeight="1" thickBot="1" x14ac:dyDescent="0.2">
      <c r="A14" s="12" t="s">
        <v>10</v>
      </c>
      <c r="B14" s="18">
        <v>260</v>
      </c>
      <c r="C14" s="13" t="s">
        <v>10</v>
      </c>
      <c r="D14" s="19">
        <v>265</v>
      </c>
    </row>
    <row r="15" spans="1:5" ht="15.95" customHeight="1" thickBot="1" x14ac:dyDescent="0.2"/>
    <row r="16" spans="1:5" ht="15.95" customHeight="1" x14ac:dyDescent="0.15">
      <c r="A16" s="30" t="s">
        <v>16</v>
      </c>
      <c r="B16" s="31"/>
      <c r="C16" s="31"/>
      <c r="D16" s="32"/>
      <c r="E16" s="32"/>
    </row>
    <row r="17" spans="1:5" ht="15.95" customHeight="1" thickBot="1" x14ac:dyDescent="0.2">
      <c r="A17" s="24" t="s">
        <v>52</v>
      </c>
      <c r="B17" s="33"/>
      <c r="C17" s="33"/>
      <c r="D17" s="27"/>
      <c r="E17" s="27"/>
    </row>
    <row r="18" spans="1:5" s="20" customFormat="1" ht="15.95" customHeight="1" thickBot="1" x14ac:dyDescent="0.2">
      <c r="A18" s="80" t="s">
        <v>12</v>
      </c>
      <c r="B18" s="52"/>
      <c r="C18" s="39" t="s">
        <v>39</v>
      </c>
      <c r="D18" s="40"/>
      <c r="E18" s="41"/>
    </row>
    <row r="19" spans="1:5" s="20" customFormat="1" ht="8.1" customHeight="1" thickBot="1" x14ac:dyDescent="0.2">
      <c r="A19" s="81"/>
      <c r="B19" s="42"/>
      <c r="D19" s="40"/>
      <c r="E19" s="41"/>
    </row>
    <row r="20" spans="1:5" s="20" customFormat="1" ht="15.95" customHeight="1" x14ac:dyDescent="0.15">
      <c r="A20" s="82" t="s">
        <v>11</v>
      </c>
      <c r="B20" s="83"/>
      <c r="C20" s="63" t="s">
        <v>1</v>
      </c>
      <c r="D20" s="64"/>
      <c r="E20" s="43" t="s">
        <v>13</v>
      </c>
    </row>
    <row r="21" spans="1:5" s="20" customFormat="1" ht="15.95" customHeight="1" x14ac:dyDescent="0.15">
      <c r="A21" s="84" t="s">
        <v>40</v>
      </c>
      <c r="B21" s="77" t="str">
        <f>IF($B$18="","",$B$5*2)</f>
        <v/>
      </c>
      <c r="C21" s="44" t="s">
        <v>41</v>
      </c>
      <c r="D21" s="49" t="str">
        <f>IF($B$18="","",$D$5*2)</f>
        <v/>
      </c>
      <c r="E21" s="65"/>
    </row>
    <row r="22" spans="1:5" s="20" customFormat="1" ht="15.95" customHeight="1" x14ac:dyDescent="0.15">
      <c r="A22" s="84"/>
      <c r="B22" s="77" t="str">
        <f>IF($E$18&lt;10,"",(MIN($E$18,20)-10)*#REF!)</f>
        <v/>
      </c>
      <c r="C22" s="44" t="s">
        <v>42</v>
      </c>
      <c r="D22" s="49" t="str">
        <f>IF($B$18&lt;10,"",(MIN($B$18,20)-10)*$D$6)</f>
        <v/>
      </c>
      <c r="E22" s="65"/>
    </row>
    <row r="23" spans="1:5" s="20" customFormat="1" ht="15.95" customHeight="1" x14ac:dyDescent="0.15">
      <c r="A23" s="84" t="s">
        <v>43</v>
      </c>
      <c r="B23" s="77" t="str">
        <f>IF($B$18&lt;21,"",(MIN($B$18,60)-20)*$B$7)</f>
        <v/>
      </c>
      <c r="C23" s="44" t="s">
        <v>43</v>
      </c>
      <c r="D23" s="49" t="str">
        <f>IF($B$18&lt;21,"",(MIN($B$18,60)-20)*$D$7)</f>
        <v/>
      </c>
      <c r="E23" s="65"/>
    </row>
    <row r="24" spans="1:5" s="20" customFormat="1" ht="15.95" customHeight="1" x14ac:dyDescent="0.15">
      <c r="A24" s="84" t="s">
        <v>44</v>
      </c>
      <c r="B24" s="77" t="str">
        <f>IF($B$18&lt;61,"",(MIN($B$18,100)-60)*$B$8)</f>
        <v/>
      </c>
      <c r="C24" s="44" t="s">
        <v>44</v>
      </c>
      <c r="D24" s="49" t="str">
        <f>IF($B$18&lt;61,"",(MIN($B$18,100)-60)*$D$8)</f>
        <v/>
      </c>
      <c r="E24" s="65"/>
    </row>
    <row r="25" spans="1:5" s="20" customFormat="1" ht="15.95" customHeight="1" x14ac:dyDescent="0.15">
      <c r="A25" s="84" t="s">
        <v>45</v>
      </c>
      <c r="B25" s="77" t="str">
        <f>IF($B$18&lt;101,"",(MIN($B$18,200)-100)*$B$9)</f>
        <v/>
      </c>
      <c r="C25" s="44" t="s">
        <v>34</v>
      </c>
      <c r="D25" s="49" t="str">
        <f>IF($B$18&lt;101,"",(MIN($B$18,200)-100)*$D$9)</f>
        <v/>
      </c>
      <c r="E25" s="65"/>
    </row>
    <row r="26" spans="1:5" s="20" customFormat="1" ht="15.95" customHeight="1" x14ac:dyDescent="0.15">
      <c r="A26" s="84" t="s">
        <v>46</v>
      </c>
      <c r="B26" s="77" t="str">
        <f>IF($B$18&lt;201,"",(MIN($B$18,400)-200)*$B$10)</f>
        <v/>
      </c>
      <c r="C26" s="44" t="s">
        <v>35</v>
      </c>
      <c r="D26" s="49" t="str">
        <f>IF($B$18&lt;201,"",(MIN($B$18,400)-200)*$D$10)</f>
        <v/>
      </c>
      <c r="E26" s="65"/>
    </row>
    <row r="27" spans="1:5" s="20" customFormat="1" ht="15.95" customHeight="1" x14ac:dyDescent="0.15">
      <c r="A27" s="84" t="s">
        <v>47</v>
      </c>
      <c r="B27" s="77" t="str">
        <f>IF($B$18&lt;401,"",(MIN($B$18,1000)-400)*$B$11)</f>
        <v/>
      </c>
      <c r="C27" s="44" t="s">
        <v>36</v>
      </c>
      <c r="D27" s="49" t="str">
        <f>IF($B$18&lt;401,"",(MIN($B$18,1000)-400)*$D$11)</f>
        <v/>
      </c>
      <c r="E27" s="65"/>
    </row>
    <row r="28" spans="1:5" s="20" customFormat="1" ht="15.95" customHeight="1" x14ac:dyDescent="0.15">
      <c r="A28" s="84" t="s">
        <v>48</v>
      </c>
      <c r="B28" s="77" t="str">
        <f>IF($B$18&lt;1001,"",(MIN($B$18,2000)-1000)*$B$12)</f>
        <v/>
      </c>
      <c r="C28" s="44" t="s">
        <v>37</v>
      </c>
      <c r="D28" s="49" t="str">
        <f>IF($B$18&lt;1001,"",(MIN($B$18,2000)-1000)*$D$12)</f>
        <v/>
      </c>
      <c r="E28" s="65"/>
    </row>
    <row r="29" spans="1:5" s="20" customFormat="1" ht="15.95" customHeight="1" x14ac:dyDescent="0.15">
      <c r="A29" s="84" t="s">
        <v>49</v>
      </c>
      <c r="B29" s="77" t="str">
        <f>IF($B$18&lt;2001,"",(MIN($B$18,4000)-2000)*$B$13)</f>
        <v/>
      </c>
      <c r="C29" s="44" t="s">
        <v>50</v>
      </c>
      <c r="D29" s="49" t="str">
        <f>IF($B$18&lt;2001,"",(MIN($B$18,4000)-2000)*$D$13)</f>
        <v/>
      </c>
      <c r="E29" s="65"/>
    </row>
    <row r="30" spans="1:5" s="20" customFormat="1" ht="15.95" customHeight="1" thickBot="1" x14ac:dyDescent="0.2">
      <c r="A30" s="85" t="s">
        <v>38</v>
      </c>
      <c r="B30" s="78" t="str">
        <f>IF($B$18&lt;4001,"",($B$18-4000)*$B$14)</f>
        <v/>
      </c>
      <c r="C30" s="45" t="s">
        <v>51</v>
      </c>
      <c r="D30" s="74" t="str">
        <f>IF($B$18&lt;4001,"",($B$18-4000)*$D$14)</f>
        <v/>
      </c>
      <c r="E30" s="66"/>
    </row>
    <row r="31" spans="1:5" s="20" customFormat="1" ht="15.95" customHeight="1" thickTop="1" x14ac:dyDescent="0.15">
      <c r="A31" s="86" t="s">
        <v>14</v>
      </c>
      <c r="B31" s="79" t="str">
        <f>IF($B$18="","",SUM(B21:B30))</f>
        <v/>
      </c>
      <c r="C31" s="46" t="s">
        <v>14</v>
      </c>
      <c r="D31" s="68" t="str">
        <f>IF($B$18="","",SUM(D21:D30))</f>
        <v/>
      </c>
      <c r="E31" s="69" t="str">
        <f>IF($B$18="","",D31-B31)</f>
        <v/>
      </c>
    </row>
    <row r="32" spans="1:5" s="20" customFormat="1" ht="15.95" customHeight="1" x14ac:dyDescent="0.15">
      <c r="A32" s="87" t="s">
        <v>0</v>
      </c>
      <c r="B32" s="77" t="str">
        <f>IF($B$18="","",ROUNDDOWN(B31*0.1,0))</f>
        <v/>
      </c>
      <c r="C32" s="48" t="s">
        <v>0</v>
      </c>
      <c r="D32" s="70" t="str">
        <f>IF($B$18="","",ROUNDDOWN(D31*0.1,0))</f>
        <v/>
      </c>
      <c r="E32" s="47" t="str">
        <f>IF($B$18="","",D32-B32)</f>
        <v/>
      </c>
    </row>
    <row r="33" spans="1:5" s="20" customFormat="1" ht="15.95" customHeight="1" thickBot="1" x14ac:dyDescent="0.2">
      <c r="A33" s="87" t="s">
        <v>15</v>
      </c>
      <c r="B33" s="77" t="str">
        <f>IF($B$18="","",SUM(B31:B32))</f>
        <v/>
      </c>
      <c r="C33" s="50" t="s">
        <v>15</v>
      </c>
      <c r="D33" s="71" t="str">
        <f>IF($B$18="","",SUM(D31:D32))</f>
        <v/>
      </c>
      <c r="E33" s="51" t="str">
        <f>IF($B$18="","",D33-B33)</f>
        <v/>
      </c>
    </row>
    <row r="34" spans="1:5" ht="15.95" customHeight="1" thickBot="1" x14ac:dyDescent="0.2">
      <c r="A34" s="88"/>
      <c r="B34" s="89"/>
      <c r="C34" s="2"/>
      <c r="D34" s="1"/>
      <c r="E34" s="1"/>
    </row>
    <row r="35" spans="1:5" ht="15.95" customHeight="1" x14ac:dyDescent="0.15">
      <c r="A35" s="90" t="s">
        <v>18</v>
      </c>
      <c r="B35" s="91"/>
      <c r="C35" s="21"/>
      <c r="D35" s="22"/>
      <c r="E35" s="23"/>
    </row>
    <row r="36" spans="1:5" ht="15.95" customHeight="1" thickBot="1" x14ac:dyDescent="0.2">
      <c r="A36" s="92" t="s">
        <v>53</v>
      </c>
      <c r="B36" s="92"/>
      <c r="C36" s="25"/>
      <c r="D36" s="26"/>
      <c r="E36" s="27"/>
    </row>
    <row r="37" spans="1:5" ht="15.95" customHeight="1" thickBot="1" x14ac:dyDescent="0.2">
      <c r="A37" s="93" t="s">
        <v>19</v>
      </c>
      <c r="B37" s="53"/>
      <c r="C37" s="28" t="s">
        <v>17</v>
      </c>
      <c r="D37" s="27"/>
      <c r="E37" s="29"/>
    </row>
    <row r="38" spans="1:5" ht="8.1" customHeight="1" thickBot="1" x14ac:dyDescent="0.2">
      <c r="A38" s="94"/>
      <c r="B38" s="5"/>
      <c r="E38" s="8"/>
    </row>
    <row r="39" spans="1:5" ht="15.95" customHeight="1" x14ac:dyDescent="0.15">
      <c r="A39" s="95" t="s">
        <v>11</v>
      </c>
      <c r="B39" s="96"/>
      <c r="C39" s="57" t="s">
        <v>1</v>
      </c>
      <c r="D39" s="67"/>
      <c r="E39" s="54" t="s">
        <v>13</v>
      </c>
    </row>
    <row r="40" spans="1:5" ht="15.95" customHeight="1" x14ac:dyDescent="0.15">
      <c r="A40" s="97" t="s">
        <v>20</v>
      </c>
      <c r="B40" s="77" t="str">
        <f>IF($B$37="","",$B$5*1)</f>
        <v/>
      </c>
      <c r="C40" s="10" t="s">
        <v>23</v>
      </c>
      <c r="D40" s="49" t="str">
        <f>IF($B$37="","",$D$5*1)</f>
        <v/>
      </c>
      <c r="E40" s="61"/>
    </row>
    <row r="41" spans="1:5" ht="15.95" customHeight="1" x14ac:dyDescent="0.15">
      <c r="A41" s="97"/>
      <c r="B41" s="98" t="str">
        <f>IF($E$18&lt;10,"",(MIN($E$18,20)-10)*#REF!)</f>
        <v/>
      </c>
      <c r="C41" s="10" t="s">
        <v>24</v>
      </c>
      <c r="D41" s="38" t="str">
        <f>IF($B$37&lt;6,"",(MIN($B$37,10)-5)*$D$6)</f>
        <v/>
      </c>
      <c r="E41" s="61"/>
    </row>
    <row r="42" spans="1:5" ht="15.95" customHeight="1" x14ac:dyDescent="0.15">
      <c r="A42" s="99" t="s">
        <v>21</v>
      </c>
      <c r="B42" s="98" t="str">
        <f>IF($B$37&lt;11,"",(MIN($B$37,30)-10)*$B$7)</f>
        <v/>
      </c>
      <c r="C42" s="4" t="s">
        <v>25</v>
      </c>
      <c r="D42" s="75" t="str">
        <f>IF($B$37&lt;11,"",(MIN($B$37,30)-10)*$D$7)</f>
        <v/>
      </c>
      <c r="E42" s="61"/>
    </row>
    <row r="43" spans="1:5" ht="15.95" customHeight="1" x14ac:dyDescent="0.15">
      <c r="A43" s="99" t="s">
        <v>6</v>
      </c>
      <c r="B43" s="98" t="str">
        <f>IF($B$37&lt;31,"",(MIN($B$37,50)-30)*$B$8)</f>
        <v/>
      </c>
      <c r="C43" s="4" t="s">
        <v>26</v>
      </c>
      <c r="D43" s="75" t="str">
        <f>IF($B$37&lt;31,"",(MIN($B$37,50)-30)*$D$8)</f>
        <v/>
      </c>
      <c r="E43" s="61"/>
    </row>
    <row r="44" spans="1:5" ht="15.95" customHeight="1" x14ac:dyDescent="0.15">
      <c r="A44" s="99" t="s">
        <v>7</v>
      </c>
      <c r="B44" s="98" t="str">
        <f>IF($B$37&lt;51,"",(MIN($B$37,100)-50)*$B$9)</f>
        <v/>
      </c>
      <c r="C44" s="4" t="s">
        <v>27</v>
      </c>
      <c r="D44" s="75" t="str">
        <f>IF($B$37&lt;51,"",(MIN($B$37,100)-50)*$D$9)</f>
        <v/>
      </c>
      <c r="E44" s="61"/>
    </row>
    <row r="45" spans="1:5" ht="15.95" customHeight="1" x14ac:dyDescent="0.15">
      <c r="A45" s="99" t="s">
        <v>8</v>
      </c>
      <c r="B45" s="98" t="str">
        <f>IF($B$37&lt;101,"",(MIN($B$37,200)-100)*$B$10)</f>
        <v/>
      </c>
      <c r="C45" s="4" t="s">
        <v>28</v>
      </c>
      <c r="D45" s="75" t="str">
        <f>IF($B$37&lt;101,"",(MIN($B$37,200)-100)*$D$10)</f>
        <v/>
      </c>
      <c r="E45" s="61"/>
    </row>
    <row r="46" spans="1:5" ht="15.95" customHeight="1" x14ac:dyDescent="0.15">
      <c r="A46" s="99" t="s">
        <v>9</v>
      </c>
      <c r="B46" s="98" t="str">
        <f>IF($B$37&lt;201,"",(MIN($B$37,500)-200)*$B$11)</f>
        <v/>
      </c>
      <c r="C46" s="4" t="s">
        <v>9</v>
      </c>
      <c r="D46" s="75" t="str">
        <f>IF($B$37&lt;201,"",(MIN($B$37,500)-200)*$D$11)</f>
        <v/>
      </c>
      <c r="E46" s="61"/>
    </row>
    <row r="47" spans="1:5" ht="15.95" customHeight="1" x14ac:dyDescent="0.15">
      <c r="A47" s="99" t="s">
        <v>22</v>
      </c>
      <c r="B47" s="98" t="str">
        <f>IF($B$37&lt;501,"",(MIN($B$37,1000)-500)*$B$12)</f>
        <v/>
      </c>
      <c r="C47" s="4" t="s">
        <v>29</v>
      </c>
      <c r="D47" s="75" t="str">
        <f>IF($B$37&lt;501,"",(MIN($B$37,1000)-500)*$D$12)</f>
        <v/>
      </c>
      <c r="E47" s="61"/>
    </row>
    <row r="48" spans="1:5" ht="15.95" customHeight="1" x14ac:dyDescent="0.15">
      <c r="A48" s="99" t="s">
        <v>4</v>
      </c>
      <c r="B48" s="98" t="str">
        <f>IF($B$37&lt;1001,"",(MIN($B$37,2000)-1000)*$B$13)</f>
        <v/>
      </c>
      <c r="C48" s="4" t="s">
        <v>4</v>
      </c>
      <c r="D48" s="75" t="str">
        <f>IF($B$37&lt;1001,"",(MIN($B$37,2000)-1000)*$D$13)</f>
        <v/>
      </c>
      <c r="E48" s="61"/>
    </row>
    <row r="49" spans="1:5" ht="15.95" customHeight="1" thickBot="1" x14ac:dyDescent="0.2">
      <c r="A49" s="100" t="s">
        <v>10</v>
      </c>
      <c r="B49" s="101" t="str">
        <f>IF($B$37&lt;2001,"",($B$37-2000)*$B$14)</f>
        <v/>
      </c>
      <c r="C49" s="14" t="s">
        <v>10</v>
      </c>
      <c r="D49" s="76" t="str">
        <f>IF($B$37&lt;2001,"",($B$37-2000)*$D$14)</f>
        <v/>
      </c>
      <c r="E49" s="62"/>
    </row>
    <row r="50" spans="1:5" ht="15.95" customHeight="1" thickTop="1" x14ac:dyDescent="0.15">
      <c r="A50" s="102" t="s">
        <v>14</v>
      </c>
      <c r="B50" s="79" t="str">
        <f>IF($B$37="","",SUM(B40:B49))</f>
        <v/>
      </c>
      <c r="C50" s="15" t="s">
        <v>14</v>
      </c>
      <c r="D50" s="68" t="str">
        <f>IF($B$37="","",SUM(D40:D49))</f>
        <v/>
      </c>
      <c r="E50" s="69" t="str">
        <f>IF($B$37="","",D50-B50)</f>
        <v/>
      </c>
    </row>
    <row r="51" spans="1:5" ht="15.95" customHeight="1" x14ac:dyDescent="0.15">
      <c r="A51" s="103" t="s">
        <v>0</v>
      </c>
      <c r="B51" s="77" t="str">
        <f>IF($B$37="","",ROUNDDOWN(B50*0.1,0))</f>
        <v/>
      </c>
      <c r="C51" s="11" t="s">
        <v>0</v>
      </c>
      <c r="D51" s="70" t="str">
        <f>IF($B$37="","",ROUNDDOWN(D50*0.1,0))</f>
        <v/>
      </c>
      <c r="E51" s="47" t="str">
        <f>IF($B$37="","",D51-B51)</f>
        <v/>
      </c>
    </row>
    <row r="52" spans="1:5" ht="15.95" customHeight="1" thickBot="1" x14ac:dyDescent="0.2">
      <c r="A52" s="103" t="s">
        <v>15</v>
      </c>
      <c r="B52" s="77" t="str">
        <f>IF($B$37="","",SUM(B50:B51))</f>
        <v/>
      </c>
      <c r="C52" s="16" t="s">
        <v>15</v>
      </c>
      <c r="D52" s="71" t="str">
        <f>IF($B$37="","",SUM(D50:D51))</f>
        <v/>
      </c>
      <c r="E52" s="72" t="str">
        <f>IF($B$37="","",D52-B52)</f>
        <v/>
      </c>
    </row>
  </sheetData>
  <sheetProtection algorithmName="SHA-512" hashValue="u8Hvj924Cd4VTAy8ayeJ4Zo0HSFElR4XTvjnQk6hepJb2huS9YDssMywSaJdUvPuuSJtljEOnXLiu/aYNIzmXA==" saltValue="rfmuBBVBT8P3IAUOOuw55g==" spinCount="100000" sheet="1" objects="1" scenarios="1"/>
  <mergeCells count="11">
    <mergeCell ref="A1:E1"/>
    <mergeCell ref="A3:B3"/>
    <mergeCell ref="C3:D3"/>
    <mergeCell ref="A5:A6"/>
    <mergeCell ref="B5:B6"/>
    <mergeCell ref="E40:E49"/>
    <mergeCell ref="A20:B20"/>
    <mergeCell ref="C20:D20"/>
    <mergeCell ref="E21:E30"/>
    <mergeCell ref="A39:B39"/>
    <mergeCell ref="C39:D39"/>
  </mergeCells>
  <phoneticPr fontId="2"/>
  <conditionalFormatting sqref="B37">
    <cfRule type="containsBlanks" dxfId="5" priority="9">
      <formula>LEN(TRIM(B37))=0</formula>
    </cfRule>
  </conditionalFormatting>
  <conditionalFormatting sqref="B18">
    <cfRule type="containsBlanks" dxfId="4" priority="10">
      <formula>LEN(TRIM(B18))=0</formula>
    </cfRule>
  </conditionalFormatting>
  <conditionalFormatting sqref="B40:B52">
    <cfRule type="cellIs" dxfId="3" priority="26" operator="greaterThan">
      <formula>1</formula>
    </cfRule>
    <cfRule type="containsBlanks" dxfId="2" priority="4">
      <formula>LEN(TRIM(B40))=0</formula>
    </cfRule>
  </conditionalFormatting>
  <conditionalFormatting sqref="B21:B33">
    <cfRule type="containsBlanks" dxfId="1" priority="5">
      <formula>LEN(TRIM(B21))=0</formula>
    </cfRule>
    <cfRule type="cellIs" dxfId="0" priority="25" operator="greaterThan">
      <formula>1</formula>
    </cfRule>
  </conditionalFormatting>
  <pageMargins left="0.9055118110236221" right="0.31496062992125984" top="0.74803149606299213" bottom="0.55118110236220474" header="0.31496062992125984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新旧下水道使用料試算</vt:lpstr>
    </vt:vector>
  </TitlesOfParts>
  <Company>神戸市役所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2019-10-29T07:07:08Z</cp:lastPrinted>
  <dcterms:created xsi:type="dcterms:W3CDTF">2018-04-11T05:41:46Z</dcterms:created>
  <dcterms:modified xsi:type="dcterms:W3CDTF">2019-11-05T06:30:20Z</dcterms:modified>
</cp:coreProperties>
</file>