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omments1.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19320" windowHeight="8880"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標準様式4-2（短期入所・共同生活援助・施設入所支援）" sheetId="137" r:id="rId25"/>
    <sheet name="勤務形態一覧表（一般相談支援）" sheetId="106" r:id="rId26"/>
    <sheet name="勤務形態一覧（特定相談支援・障害児相談支援）" sheetId="108" r:id="rId27"/>
    <sheet name="勤務形態一覧表（児童発達支援・放課後デイサービス）" sheetId="109" r:id="rId28"/>
    <sheet name="勤務形態一覧表（児童発達支援・主として重症心身障害児）" sheetId="110" r:id="rId29"/>
    <sheet name="標準様式4-3(児童発達支援・放課後デイサービス)" sheetId="139" r:id="rId30"/>
    <sheet name="勤務形態一覧表（児童発達支援センター）" sheetId="111" r:id="rId31"/>
    <sheet name="勤務形態一覧表（居宅訪問型児童発達支援）" sheetId="112" r:id="rId32"/>
    <sheet name="勤務形態一覧表（保育所等訪問支援）" sheetId="113" r:id="rId33"/>
    <sheet name="勤務形態一覧表（福祉型障害児入所施設）" sheetId="114" r:id="rId34"/>
    <sheet name="勤務形態一覧表（医療型障害児入所施設）" sheetId="115" r:id="rId35"/>
    <sheet name="選択肢" sheetId="90" r:id="rId36"/>
    <sheet name="標準様式４の別紙" sheetId="138" r:id="rId37"/>
  </sheets>
  <definedNames>
    <definedName name="___kk06">#REF!</definedName>
    <definedName name="___kk29">#REF!</definedName>
    <definedName name="__kk06" localSheetId="24">#REF!</definedName>
    <definedName name="__kk06" localSheetId="29">#REF!</definedName>
    <definedName name="__kk06" localSheetId="36">#REF!</definedName>
    <definedName name="__kk06">#REF!</definedName>
    <definedName name="__kk29" localSheetId="24">#REF!</definedName>
    <definedName name="__kk29" localSheetId="29">#REF!</definedName>
    <definedName name="__kk29" localSheetId="36">#REF!</definedName>
    <definedName name="__kk29">#REF!</definedName>
    <definedName name="_xlnm._FilterDatabase" localSheetId="27" hidden="1">'勤務形態一覧表（児童発達支援・放課後デイサービス）'!$AK$5:$AK$6</definedName>
    <definedName name="_kk06" localSheetId="24">#REF!</definedName>
    <definedName name="_kk06" localSheetId="29">#REF!</definedName>
    <definedName name="_kk06" localSheetId="36">#REF!</definedName>
    <definedName name="_kk06">#REF!</definedName>
    <definedName name="_kk29" localSheetId="24">#REF!</definedName>
    <definedName name="_kk29" localSheetId="29">#REF!</definedName>
    <definedName name="_kk29" localSheetId="36">#REF!</definedName>
    <definedName name="_kk29">#REF!</definedName>
    <definedName name="Avrg" localSheetId="24">#REF!</definedName>
    <definedName name="Avrg" localSheetId="29">#REF!</definedName>
    <definedName name="Avrg" localSheetId="36">#REF!</definedName>
    <definedName name="Avrg">#REF!</definedName>
    <definedName name="avrg1" localSheetId="24">#REF!</definedName>
    <definedName name="avrg1" localSheetId="29">#REF!</definedName>
    <definedName name="avrg1" localSheetId="36">#REF!</definedName>
    <definedName name="avrg1">#REF!</definedName>
    <definedName name="DaihyoFurigana" localSheetId="29">#REF!</definedName>
    <definedName name="DaihyoFurigana">#REF!</definedName>
    <definedName name="DaihyoJyusho" localSheetId="29">#REF!</definedName>
    <definedName name="DaihyoJyusho">#REF!</definedName>
    <definedName name="DaihyoShimei" localSheetId="29">#REF!</definedName>
    <definedName name="DaihyoShimei">#REF!</definedName>
    <definedName name="DaihyoShokumei" localSheetId="29">#REF!</definedName>
    <definedName name="DaihyoShokumei">#REF!</definedName>
    <definedName name="DaihyoYubin" localSheetId="29">#REF!</definedName>
    <definedName name="DaihyoYubin">#REF!</definedName>
    <definedName name="houjin" localSheetId="29">#REF!</definedName>
    <definedName name="houjin">#REF!</definedName>
    <definedName name="HoujinShokatsu" localSheetId="29">#REF!</definedName>
    <definedName name="HoujinShokatsu">#REF!</definedName>
    <definedName name="HoujinSyubetsu" localSheetId="29">#REF!</definedName>
    <definedName name="HoujinSyubetsu">#REF!</definedName>
    <definedName name="HoujinSyubetu" localSheetId="29">#REF!</definedName>
    <definedName name="HoujinSyubetu">#REF!</definedName>
    <definedName name="JigyoFax" localSheetId="29">#REF!</definedName>
    <definedName name="JigyoFax">#REF!</definedName>
    <definedName name="jigyoFurigana" localSheetId="29">#REF!</definedName>
    <definedName name="jigyoFurigana">#REF!</definedName>
    <definedName name="JigyoMeisyo" localSheetId="29">#REF!</definedName>
    <definedName name="JigyoMeisyo">#REF!</definedName>
    <definedName name="JigyoShozai" localSheetId="29">#REF!</definedName>
    <definedName name="JigyoShozai">#REF!</definedName>
    <definedName name="JigyoShozaiKana" localSheetId="29">#REF!</definedName>
    <definedName name="JigyoShozaiKana">#REF!</definedName>
    <definedName name="JigyosyoFurigana" localSheetId="29">#REF!</definedName>
    <definedName name="JigyosyoFurigana">#REF!</definedName>
    <definedName name="JigyosyoMei" localSheetId="29">#REF!</definedName>
    <definedName name="JigyosyoMei">#REF!</definedName>
    <definedName name="JigyosyoSyozai" localSheetId="29">#REF!</definedName>
    <definedName name="JigyosyoSyozai">#REF!</definedName>
    <definedName name="JigyosyoYubin" localSheetId="29">#REF!</definedName>
    <definedName name="JigyosyoYubin">#REF!</definedName>
    <definedName name="JigyoTel" localSheetId="29">#REF!</definedName>
    <definedName name="JigyoTel">#REF!</definedName>
    <definedName name="jigyoumeishou" localSheetId="29">#REF!</definedName>
    <definedName name="jigyoumeishou">#REF!</definedName>
    <definedName name="JigyoYubin" localSheetId="29">#REF!</definedName>
    <definedName name="JigyoYubin">#REF!</definedName>
    <definedName name="jiritu" localSheetId="24">#REF!</definedName>
    <definedName name="jiritu" localSheetId="29">#REF!</definedName>
    <definedName name="jiritu" localSheetId="36">#REF!</definedName>
    <definedName name="jiritu">#REF!</definedName>
    <definedName name="kanagawaken" localSheetId="29">#REF!</definedName>
    <definedName name="kanagawaken">#REF!</definedName>
    <definedName name="KanriJyusyo" localSheetId="29">#REF!</definedName>
    <definedName name="KanriJyusyo">#REF!</definedName>
    <definedName name="KanriJyusyoKana" localSheetId="29">#REF!</definedName>
    <definedName name="KanriJyusyoKana">#REF!</definedName>
    <definedName name="KanriShimei" localSheetId="29">#REF!</definedName>
    <definedName name="KanriShimei">#REF!</definedName>
    <definedName name="KanriYubin" localSheetId="29">#REF!</definedName>
    <definedName name="KanriYubin">#REF!</definedName>
    <definedName name="kawasaki" localSheetId="29">#REF!</definedName>
    <definedName name="kawasaki">#REF!</definedName>
    <definedName name="KenmuJigyoMei" localSheetId="29">#REF!</definedName>
    <definedName name="KenmuJigyoMei">#REF!</definedName>
    <definedName name="KenmuJikan" localSheetId="29">#REF!</definedName>
    <definedName name="KenmuJikan">#REF!</definedName>
    <definedName name="KenmuShokushu" localSheetId="29">#REF!</definedName>
    <definedName name="KenmuShokushu">#REF!</definedName>
    <definedName name="KenmuUmu" localSheetId="29">#REF!</definedName>
    <definedName name="KenmuUmu">#REF!</definedName>
    <definedName name="KK_03" localSheetId="24">#REF!</definedName>
    <definedName name="KK_03" localSheetId="29">#REF!</definedName>
    <definedName name="KK_03" localSheetId="36">#REF!</definedName>
    <definedName name="KK_03">#REF!</definedName>
    <definedName name="kk_04" localSheetId="24">#REF!</definedName>
    <definedName name="kk_04" localSheetId="29">#REF!</definedName>
    <definedName name="kk_04" localSheetId="36">#REF!</definedName>
    <definedName name="kk_04">#REF!</definedName>
    <definedName name="KK_06" localSheetId="24">#REF!</definedName>
    <definedName name="KK_06" localSheetId="29">#REF!</definedName>
    <definedName name="KK_06" localSheetId="36">#REF!</definedName>
    <definedName name="KK_06">#REF!</definedName>
    <definedName name="kk_07" localSheetId="24">#REF!</definedName>
    <definedName name="kk_07" localSheetId="29">#REF!</definedName>
    <definedName name="kk_07" localSheetId="36">#REF!</definedName>
    <definedName name="kk_07">#REF!</definedName>
    <definedName name="KK2_3" localSheetId="24">#REF!</definedName>
    <definedName name="KK2_3" localSheetId="29">#REF!</definedName>
    <definedName name="KK2_3" localSheetId="36">#REF!</definedName>
    <definedName name="KK2_3">#REF!</definedName>
    <definedName name="ｋｋｋｋ" localSheetId="29">#REF!</definedName>
    <definedName name="ｋｋｋｋ">#REF!</definedName>
    <definedName name="_xlnm.Print_Area" localSheetId="26">'勤務形態一覧（特定相談支援・障害児相談支援）'!$A$1:$AN$76</definedName>
    <definedName name="_xlnm.Print_Area" localSheetId="34">'勤務形態一覧表（医療型障害児入所施設）'!$A$1:$AN$81</definedName>
    <definedName name="_xlnm.Print_Area" localSheetId="25">'勤務形態一覧表（一般相談支援）'!$A$1:$AN$73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31">'勤務形態一覧表（居宅訪問型児童発達支援）'!$A$1:$AN$73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8">'勤務形態一覧表（児童発達支援・主として重症心身障害児）'!$A$1:$AN$74</definedName>
    <definedName name="_xlnm.Print_Area" localSheetId="27">'勤務形態一覧表（児童発達支援・放課後デイサービス）'!$A$1:$AN$76</definedName>
    <definedName name="_xlnm.Print_Area" localSheetId="30">'勤務形態一覧表（児童発達支援センター）'!$A$1:$AN$81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3">'勤務形態一覧表（福祉型障害児入所施設）'!$A$1:$AN$87</definedName>
    <definedName name="_xlnm.Print_Area" localSheetId="32">'勤務形態一覧表（保育所等訪問支援）'!$A$1:$AN$73</definedName>
    <definedName name="_xlnm.Print_Area" localSheetId="6">'勤務形態一覧表（療養介護）'!$A$1:$AN$81</definedName>
    <definedName name="_xlnm.Print_Area" localSheetId="24">'標準様式4-2（短期入所・共同生活援助・施設入所支援）'!$A$1:$AL$61</definedName>
    <definedName name="_xlnm.Print_Area" localSheetId="29">'標準様式4-3(児童発達支援・放課後デイサービス)'!$A$1:$AK$41</definedName>
    <definedName name="_xlnm.Print_Area" localSheetId="36">標準様式４の別紙!$A$1:$AG$83</definedName>
    <definedName name="_xlnm.Print_Titles" localSheetId="24">'標準様式4-2（短期入所・共同生活援助・施設入所支援）'!$1:$4</definedName>
    <definedName name="Roman_01" localSheetId="24">#REF!</definedName>
    <definedName name="Roman_01" localSheetId="29">#REF!</definedName>
    <definedName name="Roman_01" localSheetId="36">#REF!</definedName>
    <definedName name="Roman_01">#REF!</definedName>
    <definedName name="Roman_03" localSheetId="24">#REF!</definedName>
    <definedName name="Roman_03" localSheetId="29">#REF!</definedName>
    <definedName name="Roman_03" localSheetId="36">#REF!</definedName>
    <definedName name="Roman_03">#REF!</definedName>
    <definedName name="Roman_04" localSheetId="24">#REF!</definedName>
    <definedName name="Roman_04" localSheetId="29">#REF!</definedName>
    <definedName name="Roman_04" localSheetId="36">#REF!</definedName>
    <definedName name="Roman_04">#REF!</definedName>
    <definedName name="Roman_06" localSheetId="24">#REF!</definedName>
    <definedName name="Roman_06" localSheetId="29">#REF!</definedName>
    <definedName name="Roman_06" localSheetId="36">#REF!</definedName>
    <definedName name="Roman_06">#REF!</definedName>
    <definedName name="roman_09" localSheetId="24">#REF!</definedName>
    <definedName name="roman_09" localSheetId="29">#REF!</definedName>
    <definedName name="roman_09" localSheetId="36">#REF!</definedName>
    <definedName name="roman_09">#REF!</definedName>
    <definedName name="roman_11" localSheetId="24">#REF!</definedName>
    <definedName name="roman_11" localSheetId="29">#REF!</definedName>
    <definedName name="roman_11" localSheetId="36">#REF!</definedName>
    <definedName name="roman_11">#REF!</definedName>
    <definedName name="roman11" localSheetId="24">#REF!</definedName>
    <definedName name="roman11" localSheetId="29">#REF!</definedName>
    <definedName name="roman11" localSheetId="36">#REF!</definedName>
    <definedName name="roman11">#REF!</definedName>
    <definedName name="Roman2_1" localSheetId="24">#REF!</definedName>
    <definedName name="Roman2_1" localSheetId="29">#REF!</definedName>
    <definedName name="Roman2_1" localSheetId="36">#REF!</definedName>
    <definedName name="Roman2_1">#REF!</definedName>
    <definedName name="Roman2_3" localSheetId="24">#REF!</definedName>
    <definedName name="Roman2_3" localSheetId="29">#REF!</definedName>
    <definedName name="Roman2_3" localSheetId="36">#REF!</definedName>
    <definedName name="Roman2_3">#REF!</definedName>
    <definedName name="roman31" localSheetId="24">#REF!</definedName>
    <definedName name="roman31" localSheetId="29">#REF!</definedName>
    <definedName name="roman31" localSheetId="36">#REF!</definedName>
    <definedName name="roman31">#REF!</definedName>
    <definedName name="roman33" localSheetId="24">#REF!</definedName>
    <definedName name="roman33" localSheetId="29">#REF!</definedName>
    <definedName name="roman33" localSheetId="36">#REF!</definedName>
    <definedName name="roman33">#REF!</definedName>
    <definedName name="roman4_3" localSheetId="24">#REF!</definedName>
    <definedName name="roman4_3" localSheetId="29">#REF!</definedName>
    <definedName name="roman4_3" localSheetId="36">#REF!</definedName>
    <definedName name="roman4_3">#REF!</definedName>
    <definedName name="roman7_1" localSheetId="24">#REF!</definedName>
    <definedName name="roman7_1" localSheetId="29">#REF!</definedName>
    <definedName name="roman7_1" localSheetId="36">#REF!</definedName>
    <definedName name="roman7_1">#REF!</definedName>
    <definedName name="roman77" localSheetId="24">#REF!</definedName>
    <definedName name="roman77" localSheetId="29">#REF!</definedName>
    <definedName name="roman77" localSheetId="36">#REF!</definedName>
    <definedName name="roman77">#REF!</definedName>
    <definedName name="romann_12" localSheetId="24">#REF!</definedName>
    <definedName name="romann_12" localSheetId="29">#REF!</definedName>
    <definedName name="romann_12" localSheetId="36">#REF!</definedName>
    <definedName name="romann_12">#REF!</definedName>
    <definedName name="romann_66" localSheetId="24">#REF!</definedName>
    <definedName name="romann_66" localSheetId="29">#REF!</definedName>
    <definedName name="romann_66" localSheetId="36">#REF!</definedName>
    <definedName name="romann_66">#REF!</definedName>
    <definedName name="romann33" localSheetId="24">#REF!</definedName>
    <definedName name="romann33" localSheetId="29">#REF!</definedName>
    <definedName name="romann33" localSheetId="36">#REF!</definedName>
    <definedName name="romann33">#REF!</definedName>
    <definedName name="SasekiFuri" localSheetId="29">#REF!</definedName>
    <definedName name="SasekiFuri">#REF!</definedName>
    <definedName name="SasekiJyusyo" localSheetId="29">#REF!</definedName>
    <definedName name="SasekiJyusyo">#REF!</definedName>
    <definedName name="SasekiShimei" localSheetId="29">#REF!</definedName>
    <definedName name="SasekiShimei">#REF!</definedName>
    <definedName name="SasekiYubin" localSheetId="29">#REF!</definedName>
    <definedName name="SasekiYubin">#REF!</definedName>
    <definedName name="serv" localSheetId="24">#REF!</definedName>
    <definedName name="serv" localSheetId="29">#REF!</definedName>
    <definedName name="serv" localSheetId="36">#REF!</definedName>
    <definedName name="serv">#REF!</definedName>
    <definedName name="serv_" localSheetId="24">#REF!</definedName>
    <definedName name="serv_" localSheetId="29">#REF!</definedName>
    <definedName name="serv_" localSheetId="36">#REF!</definedName>
    <definedName name="serv_">#REF!</definedName>
    <definedName name="Serv_LIST" localSheetId="24">#REF!</definedName>
    <definedName name="Serv_LIST" localSheetId="29">#REF!</definedName>
    <definedName name="Serv_LIST" localSheetId="36">#REF!</definedName>
    <definedName name="Serv_LIST">#REF!</definedName>
    <definedName name="servo1" localSheetId="24">#REF!</definedName>
    <definedName name="servo1" localSheetId="29">#REF!</definedName>
    <definedName name="servo1" localSheetId="36">#REF!</definedName>
    <definedName name="servo1">#REF!</definedName>
    <definedName name="ShinseiFax" localSheetId="29">#REF!</definedName>
    <definedName name="ShinseiFax">#REF!</definedName>
    <definedName name="ShinseiMeisyo" localSheetId="29">#REF!</definedName>
    <definedName name="ShinseiMeisyo">#REF!</definedName>
    <definedName name="ShinseiMeisyoKana" localSheetId="29">#REF!</definedName>
    <definedName name="ShinseiMeisyoKana">#REF!</definedName>
    <definedName name="ShinseiSyozai" localSheetId="29">#REF!</definedName>
    <definedName name="ShinseiSyozai">#REF!</definedName>
    <definedName name="ShinseiTel" localSheetId="29">#REF!</definedName>
    <definedName name="ShinseiTel">#REF!</definedName>
    <definedName name="ShinseiYubin" localSheetId="29">#REF!</definedName>
    <definedName name="ShinseiYubin">#REF!</definedName>
    <definedName name="siharai" localSheetId="29">#REF!</definedName>
    <definedName name="siharai">#REF!</definedName>
    <definedName name="sikuchouson" localSheetId="29">#REF!</definedName>
    <definedName name="sikuchouson">#REF!</definedName>
    <definedName name="sinseisaki" localSheetId="29">#REF!</definedName>
    <definedName name="sinseisaki">#REF!</definedName>
    <definedName name="ｔａｂｉｅ＿04" localSheetId="24">#REF!</definedName>
    <definedName name="ｔａｂｉｅ＿04" localSheetId="29">#REF!</definedName>
    <definedName name="ｔａｂｉｅ＿04" localSheetId="36">#REF!</definedName>
    <definedName name="ｔａｂｉｅ＿04">#REF!</definedName>
    <definedName name="table_03" localSheetId="24">#REF!</definedName>
    <definedName name="table_03" localSheetId="29">#REF!</definedName>
    <definedName name="table_03" localSheetId="36">#REF!</definedName>
    <definedName name="table_03">#REF!</definedName>
    <definedName name="table_06" localSheetId="24">#REF!</definedName>
    <definedName name="table_06" localSheetId="29">#REF!</definedName>
    <definedName name="table_06" localSheetId="36">#REF!</definedName>
    <definedName name="table_06">#REF!</definedName>
    <definedName name="table2_3" localSheetId="24">#REF!</definedName>
    <definedName name="table2_3" localSheetId="29">#REF!</definedName>
    <definedName name="table2_3" localSheetId="36">#REF!</definedName>
    <definedName name="table2_3">#REF!</definedName>
    <definedName name="tapi2" localSheetId="24">#REF!</definedName>
    <definedName name="tapi2" localSheetId="29">#REF!</definedName>
    <definedName name="tapi2" localSheetId="36">#REF!</definedName>
    <definedName name="tapi2">#REF!</definedName>
    <definedName name="tebie_o7" localSheetId="24">#REF!</definedName>
    <definedName name="tebie_o7" localSheetId="29">#REF!</definedName>
    <definedName name="tebie_o7" localSheetId="36">#REF!</definedName>
    <definedName name="tebie_o7">#REF!</definedName>
    <definedName name="tebie08" localSheetId="24">#REF!</definedName>
    <definedName name="tebie08" localSheetId="29">#REF!</definedName>
    <definedName name="tebie08" localSheetId="36">#REF!</definedName>
    <definedName name="tebie08">#REF!</definedName>
    <definedName name="tebie33" localSheetId="24">#REF!</definedName>
    <definedName name="tebie33" localSheetId="29">#REF!</definedName>
    <definedName name="tebie33" localSheetId="36">#REF!</definedName>
    <definedName name="tebie33">#REF!</definedName>
    <definedName name="tebiroo" localSheetId="24">#REF!</definedName>
    <definedName name="tebiroo" localSheetId="29">#REF!</definedName>
    <definedName name="tebiroo" localSheetId="36">#REF!</definedName>
    <definedName name="tebiroo">#REF!</definedName>
    <definedName name="teble" localSheetId="24">#REF!</definedName>
    <definedName name="teble" localSheetId="29">#REF!</definedName>
    <definedName name="teble" localSheetId="36">#REF!</definedName>
    <definedName name="teble">#REF!</definedName>
    <definedName name="teble_09" localSheetId="24">#REF!</definedName>
    <definedName name="teble_09" localSheetId="29">#REF!</definedName>
    <definedName name="teble_09" localSheetId="36">#REF!</definedName>
    <definedName name="teble_09">#REF!</definedName>
    <definedName name="teble77" localSheetId="24">#REF!</definedName>
    <definedName name="teble77" localSheetId="29">#REF!</definedName>
    <definedName name="teble77" localSheetId="36">#REF!</definedName>
    <definedName name="teble77">#REF!</definedName>
    <definedName name="yokohama" localSheetId="29">#REF!</definedName>
    <definedName name="yokohama">#REF!</definedName>
    <definedName name="あ" localSheetId="29">#REF!</definedName>
    <definedName name="あ">#REF!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食事" localSheetId="29">#REF!</definedName>
    <definedName name="食事">#REF!</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町っ油" localSheetId="29">#REF!</definedName>
    <definedName name="町っ油">#REF!</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 localSheetId="24">#REF!</definedName>
    <definedName name="利用日数記入例" localSheetId="29">#REF!</definedName>
    <definedName name="利用日数記入例" localSheetId="36">#REF!</definedName>
    <definedName name="利用日数記入例">#REF!</definedName>
    <definedName name="療養介護">選択肢!$B$6:$K$6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2" i="115" l="1"/>
  <c r="AK13" i="115"/>
  <c r="AK14" i="115"/>
  <c r="AK15" i="115"/>
  <c r="AK16" i="115"/>
  <c r="AK17" i="115"/>
  <c r="AK18" i="115"/>
  <c r="AK19" i="115"/>
  <c r="AK20" i="115"/>
  <c r="AK21" i="115"/>
  <c r="AK22" i="115"/>
  <c r="AK23" i="115"/>
  <c r="AK24" i="115"/>
  <c r="AK25" i="115"/>
  <c r="AK26" i="115"/>
  <c r="AK27" i="115"/>
  <c r="AK28" i="115"/>
  <c r="AK29" i="115"/>
  <c r="AK30" i="115"/>
  <c r="AK31" i="115"/>
  <c r="AK11" i="115"/>
  <c r="AK12" i="114"/>
  <c r="AK13" i="114"/>
  <c r="AK14" i="114"/>
  <c r="AK15" i="114"/>
  <c r="AK16" i="114"/>
  <c r="AK17" i="114"/>
  <c r="AK18" i="114"/>
  <c r="AK19" i="114"/>
  <c r="AK20" i="114"/>
  <c r="AK21" i="114"/>
  <c r="AK22" i="114"/>
  <c r="AK23" i="114"/>
  <c r="AK24" i="114"/>
  <c r="AK25" i="114"/>
  <c r="AK26" i="114"/>
  <c r="AK27" i="114"/>
  <c r="AK28" i="114"/>
  <c r="AK29" i="114"/>
  <c r="AK30" i="114"/>
  <c r="AK31" i="114"/>
  <c r="AK11" i="114"/>
  <c r="AK12" i="113"/>
  <c r="AK13" i="113"/>
  <c r="AK14" i="113"/>
  <c r="AK15" i="113"/>
  <c r="AK16" i="113"/>
  <c r="AK17" i="113"/>
  <c r="AK18" i="113"/>
  <c r="AK19" i="113"/>
  <c r="AK20" i="113"/>
  <c r="AK21" i="113"/>
  <c r="AK22" i="113"/>
  <c r="AK23" i="113"/>
  <c r="AK24" i="113"/>
  <c r="AK25" i="113"/>
  <c r="AK26" i="113"/>
  <c r="AK27" i="113"/>
  <c r="AK28" i="113"/>
  <c r="AK29" i="113"/>
  <c r="AK30" i="113"/>
  <c r="AK31" i="113"/>
  <c r="AK11" i="113"/>
  <c r="AK12" i="112"/>
  <c r="AK13" i="112"/>
  <c r="AK14" i="112"/>
  <c r="AK15" i="112"/>
  <c r="AK16" i="112"/>
  <c r="AK17" i="112"/>
  <c r="AK18" i="112"/>
  <c r="AK19" i="112"/>
  <c r="AK20" i="112"/>
  <c r="AK21" i="112"/>
  <c r="AK22" i="112"/>
  <c r="AK23" i="112"/>
  <c r="AK24" i="112"/>
  <c r="AK25" i="112"/>
  <c r="AK26" i="112"/>
  <c r="AK27" i="112"/>
  <c r="AK28" i="112"/>
  <c r="AK29" i="112"/>
  <c r="AK30" i="112"/>
  <c r="AK31" i="112"/>
  <c r="AK11" i="112"/>
  <c r="AK13" i="111"/>
  <c r="AK14" i="111"/>
  <c r="AK15" i="111"/>
  <c r="AK16" i="111"/>
  <c r="AK17" i="111"/>
  <c r="AK18" i="111"/>
  <c r="AK19" i="111"/>
  <c r="AK20" i="111"/>
  <c r="AK21" i="111"/>
  <c r="AK22" i="111"/>
  <c r="AK23" i="111"/>
  <c r="AK24" i="111"/>
  <c r="AK25" i="111"/>
  <c r="AK26" i="111"/>
  <c r="AK27" i="111"/>
  <c r="AK28" i="111"/>
  <c r="AK29" i="111"/>
  <c r="AK30" i="111"/>
  <c r="AK31" i="111"/>
  <c r="AK32" i="111"/>
  <c r="AK12" i="111"/>
  <c r="AK13" i="110"/>
  <c r="AK14" i="110"/>
  <c r="AK15" i="110"/>
  <c r="AK16" i="110"/>
  <c r="AK17" i="110"/>
  <c r="AK18" i="110"/>
  <c r="AK19" i="110"/>
  <c r="AK20" i="110"/>
  <c r="AK21" i="110"/>
  <c r="AK22" i="110"/>
  <c r="AK23" i="110"/>
  <c r="AK24" i="110"/>
  <c r="AK25" i="110"/>
  <c r="AK26" i="110"/>
  <c r="AK27" i="110"/>
  <c r="AK28" i="110"/>
  <c r="AK29" i="110"/>
  <c r="AK30" i="110"/>
  <c r="AK31" i="110"/>
  <c r="AK32" i="110"/>
  <c r="AK12" i="110"/>
  <c r="AK13" i="109"/>
  <c r="AK14" i="109"/>
  <c r="AK15" i="109"/>
  <c r="AK16" i="109"/>
  <c r="AK17" i="109"/>
  <c r="AK18" i="109"/>
  <c r="AK19" i="109"/>
  <c r="AK20" i="109"/>
  <c r="AK21" i="109"/>
  <c r="AK22" i="109"/>
  <c r="AK23" i="109"/>
  <c r="AK24" i="109"/>
  <c r="AK25" i="109"/>
  <c r="AK26" i="109"/>
  <c r="AK27" i="109"/>
  <c r="AK28" i="109"/>
  <c r="AK29" i="109"/>
  <c r="AK30" i="109"/>
  <c r="AK31" i="109"/>
  <c r="AK32" i="109"/>
  <c r="AK12" i="109"/>
  <c r="AK12" i="108"/>
  <c r="AK13" i="108"/>
  <c r="AK14" i="108"/>
  <c r="AK15" i="108"/>
  <c r="AK16" i="108"/>
  <c r="AK17" i="108"/>
  <c r="AK18" i="108"/>
  <c r="AK19" i="108"/>
  <c r="AK20" i="108"/>
  <c r="AK21" i="108"/>
  <c r="AK22" i="108"/>
  <c r="AK23" i="108"/>
  <c r="AK24" i="108"/>
  <c r="AK25" i="108"/>
  <c r="AK26" i="108"/>
  <c r="AK27" i="108"/>
  <c r="AK28" i="108"/>
  <c r="AK29" i="108"/>
  <c r="AK30" i="108"/>
  <c r="AK31" i="108"/>
  <c r="AK11" i="108"/>
  <c r="AK12" i="106"/>
  <c r="AK13" i="106"/>
  <c r="AK14" i="106"/>
  <c r="AK15" i="106"/>
  <c r="AK16" i="106"/>
  <c r="AK17" i="106"/>
  <c r="AK18" i="106"/>
  <c r="AK19" i="106"/>
  <c r="AK20" i="106"/>
  <c r="AK21" i="106"/>
  <c r="AK22" i="106"/>
  <c r="AK23" i="106"/>
  <c r="AK24" i="106"/>
  <c r="AK25" i="106"/>
  <c r="AK26" i="106"/>
  <c r="AK27" i="106"/>
  <c r="AK28" i="106"/>
  <c r="AK29" i="106"/>
  <c r="AK30" i="106"/>
  <c r="AK31" i="106"/>
  <c r="AK11" i="106"/>
  <c r="AK12" i="107"/>
  <c r="AK13" i="107"/>
  <c r="AK14" i="107"/>
  <c r="AK15" i="107"/>
  <c r="AK16" i="107"/>
  <c r="AK17" i="107"/>
  <c r="AK18" i="107"/>
  <c r="AK19" i="107"/>
  <c r="AK20" i="107"/>
  <c r="AK21" i="107"/>
  <c r="AK22" i="107"/>
  <c r="AK23" i="107"/>
  <c r="AK24" i="107"/>
  <c r="AK25" i="107"/>
  <c r="AK26" i="107"/>
  <c r="AK27" i="107"/>
  <c r="AK28" i="107"/>
  <c r="AK29" i="107"/>
  <c r="AK30" i="107"/>
  <c r="AK31" i="107"/>
  <c r="AK11" i="107"/>
  <c r="AK12" i="124"/>
  <c r="AK13" i="124"/>
  <c r="AK14" i="124"/>
  <c r="AK15" i="124"/>
  <c r="AK16" i="124"/>
  <c r="AK17" i="124"/>
  <c r="AK18" i="124"/>
  <c r="AK19" i="124"/>
  <c r="AK20" i="124"/>
  <c r="AK21" i="124"/>
  <c r="AK22" i="124"/>
  <c r="AK23" i="124"/>
  <c r="AK24" i="124"/>
  <c r="AK25" i="124"/>
  <c r="AK26" i="124"/>
  <c r="AK27" i="124"/>
  <c r="AK28" i="124"/>
  <c r="AK29" i="124"/>
  <c r="AK30" i="124"/>
  <c r="AK31" i="124"/>
  <c r="AK11" i="124"/>
  <c r="AK31" i="102"/>
  <c r="AK30" i="102"/>
  <c r="AK29" i="102"/>
  <c r="AK28" i="102"/>
  <c r="AK27" i="102"/>
  <c r="AK26" i="102"/>
  <c r="AK25" i="102"/>
  <c r="AK24" i="102"/>
  <c r="AK23" i="102"/>
  <c r="AK22" i="102"/>
  <c r="AK21" i="102"/>
  <c r="AK20" i="102"/>
  <c r="AK19" i="102"/>
  <c r="AK18" i="102"/>
  <c r="AK17" i="102"/>
  <c r="AK16" i="102"/>
  <c r="AK15" i="102"/>
  <c r="AK14" i="102"/>
  <c r="AK13" i="102"/>
  <c r="AK12" i="102"/>
  <c r="AK11" i="102"/>
  <c r="AK12" i="101"/>
  <c r="AK13" i="101"/>
  <c r="AK14" i="101"/>
  <c r="AK15" i="101"/>
  <c r="AK16" i="101"/>
  <c r="AK17" i="101"/>
  <c r="AK18" i="101"/>
  <c r="AK19" i="101"/>
  <c r="AK20" i="101"/>
  <c r="AK21" i="101"/>
  <c r="AK22" i="101"/>
  <c r="AK23" i="101"/>
  <c r="AK24" i="101"/>
  <c r="AK25" i="101"/>
  <c r="AK26" i="101"/>
  <c r="AK27" i="101"/>
  <c r="AK28" i="101"/>
  <c r="AK29" i="101"/>
  <c r="AK30" i="101"/>
  <c r="AK31" i="101"/>
  <c r="AK11" i="101"/>
  <c r="AK12" i="100"/>
  <c r="AK13" i="100"/>
  <c r="AK14" i="100"/>
  <c r="AK15" i="100"/>
  <c r="AK16" i="100"/>
  <c r="AK17" i="100"/>
  <c r="AK18" i="100"/>
  <c r="AK19" i="100"/>
  <c r="AK20" i="100"/>
  <c r="AK21" i="100"/>
  <c r="AK22" i="100"/>
  <c r="AK23" i="100"/>
  <c r="AK24" i="100"/>
  <c r="AK25" i="100"/>
  <c r="AK26" i="100"/>
  <c r="AK27" i="100"/>
  <c r="AK28" i="100"/>
  <c r="AK29" i="100"/>
  <c r="AK30" i="100"/>
  <c r="AK31" i="100"/>
  <c r="AK11" i="100"/>
  <c r="AK12" i="136"/>
  <c r="AK13" i="136"/>
  <c r="AK14" i="136"/>
  <c r="AK15" i="136"/>
  <c r="AK16" i="136"/>
  <c r="AK17" i="136"/>
  <c r="AK18" i="136"/>
  <c r="AK19" i="136"/>
  <c r="AK20" i="136"/>
  <c r="AK21" i="136"/>
  <c r="AK22" i="136"/>
  <c r="AK23" i="136"/>
  <c r="AK24" i="136"/>
  <c r="AK25" i="136"/>
  <c r="AK26" i="136"/>
  <c r="AK27" i="136"/>
  <c r="AK28" i="136"/>
  <c r="AK29" i="136"/>
  <c r="AK30" i="136"/>
  <c r="AK31" i="136"/>
  <c r="AK11" i="136"/>
  <c r="AK13" i="134"/>
  <c r="AK14" i="134"/>
  <c r="AK15" i="134"/>
  <c r="AK16" i="134"/>
  <c r="AK17" i="134"/>
  <c r="AK18" i="134"/>
  <c r="AK19" i="134"/>
  <c r="AK20" i="134"/>
  <c r="AK21" i="134"/>
  <c r="AK22" i="134"/>
  <c r="AK23" i="134"/>
  <c r="AK24" i="134"/>
  <c r="AK25" i="134"/>
  <c r="AK26" i="134"/>
  <c r="AK27" i="134"/>
  <c r="AK28" i="134"/>
  <c r="AK29" i="134"/>
  <c r="AK30" i="134"/>
  <c r="AK31" i="134"/>
  <c r="AK32" i="134"/>
  <c r="AK12" i="134"/>
  <c r="AK13" i="133"/>
  <c r="AK14" i="133"/>
  <c r="AK15" i="133"/>
  <c r="AK16" i="133"/>
  <c r="AK17" i="133"/>
  <c r="AK18" i="133"/>
  <c r="AK19" i="133"/>
  <c r="AK20" i="133"/>
  <c r="AK21" i="133"/>
  <c r="AK22" i="133"/>
  <c r="AK23" i="133"/>
  <c r="AK24" i="133"/>
  <c r="AK25" i="133"/>
  <c r="AK26" i="133"/>
  <c r="AK27" i="133"/>
  <c r="AK28" i="133"/>
  <c r="AK29" i="133"/>
  <c r="AK30" i="133"/>
  <c r="AK31" i="133"/>
  <c r="AK32" i="133"/>
  <c r="AK12" i="133"/>
  <c r="AK13" i="132"/>
  <c r="AK14" i="132"/>
  <c r="AK15" i="132"/>
  <c r="AK16" i="132"/>
  <c r="AK17" i="132"/>
  <c r="AK18" i="132"/>
  <c r="AK19" i="132"/>
  <c r="AK20" i="132"/>
  <c r="AK21" i="132"/>
  <c r="AK22" i="132"/>
  <c r="AK23" i="132"/>
  <c r="AK24" i="132"/>
  <c r="AK25" i="132"/>
  <c r="AK26" i="132"/>
  <c r="AK27" i="132"/>
  <c r="AK28" i="132"/>
  <c r="AK29" i="132"/>
  <c r="AK30" i="132"/>
  <c r="AK31" i="132"/>
  <c r="AK32" i="132"/>
  <c r="AK12" i="132"/>
  <c r="AK12" i="131"/>
  <c r="AK13" i="131"/>
  <c r="AK14" i="131"/>
  <c r="AK15" i="131"/>
  <c r="AK16" i="131"/>
  <c r="AK17" i="131"/>
  <c r="AK18" i="131"/>
  <c r="AK19" i="131"/>
  <c r="AK20" i="131"/>
  <c r="AK21" i="131"/>
  <c r="AK22" i="131"/>
  <c r="AK23" i="131"/>
  <c r="AK24" i="131"/>
  <c r="AK25" i="131"/>
  <c r="AK26" i="131"/>
  <c r="AK27" i="131"/>
  <c r="AK28" i="131"/>
  <c r="AK29" i="131"/>
  <c r="AK30" i="131"/>
  <c r="AK31" i="131"/>
  <c r="AK11" i="131"/>
  <c r="AK12" i="96"/>
  <c r="AK13" i="96"/>
  <c r="AK14" i="96"/>
  <c r="AK15" i="96"/>
  <c r="AK16" i="96"/>
  <c r="AK17" i="96"/>
  <c r="AK18" i="96"/>
  <c r="AK19" i="96"/>
  <c r="AK20" i="96"/>
  <c r="AK21" i="96"/>
  <c r="AK22" i="96"/>
  <c r="AK23" i="96"/>
  <c r="AK24" i="96"/>
  <c r="AK25" i="96"/>
  <c r="AK26" i="96"/>
  <c r="AK27" i="96"/>
  <c r="AK28" i="96"/>
  <c r="AK29" i="96"/>
  <c r="AK30" i="96"/>
  <c r="AK31" i="96"/>
  <c r="AK11" i="96"/>
  <c r="AK12" i="95"/>
  <c r="AK13" i="95"/>
  <c r="AK14" i="95"/>
  <c r="AK15" i="95"/>
  <c r="AK16" i="95"/>
  <c r="AK17" i="95"/>
  <c r="AK18" i="95"/>
  <c r="AK19" i="95"/>
  <c r="AK20" i="95"/>
  <c r="AK21" i="95"/>
  <c r="AK22" i="95"/>
  <c r="AK23" i="95"/>
  <c r="AK24" i="95"/>
  <c r="AK25" i="95"/>
  <c r="AK26" i="95"/>
  <c r="AK27" i="95"/>
  <c r="AK28" i="95"/>
  <c r="AK29" i="95"/>
  <c r="AK30" i="95"/>
  <c r="AK31" i="95"/>
  <c r="AK11" i="95"/>
  <c r="AK12" i="130"/>
  <c r="AK13" i="130"/>
  <c r="AK14" i="130"/>
  <c r="AK15" i="130"/>
  <c r="AK16" i="130"/>
  <c r="AK17" i="130"/>
  <c r="AK18" i="130"/>
  <c r="AK19" i="130"/>
  <c r="AK20" i="130"/>
  <c r="AK21" i="130"/>
  <c r="AK22" i="130"/>
  <c r="AK23" i="130"/>
  <c r="AK24" i="130"/>
  <c r="AK25" i="130"/>
  <c r="AK26" i="130"/>
  <c r="AK27" i="130"/>
  <c r="AK28" i="130"/>
  <c r="AK29" i="130"/>
  <c r="AK30" i="130"/>
  <c r="AK31" i="130"/>
  <c r="AK11" i="130"/>
  <c r="AK12" i="128"/>
  <c r="AK13" i="128"/>
  <c r="AK14" i="128"/>
  <c r="AK15" i="128"/>
  <c r="AK16" i="128"/>
  <c r="AK17" i="128"/>
  <c r="AK18" i="128"/>
  <c r="AK19" i="128"/>
  <c r="AK20" i="128"/>
  <c r="AK21" i="128"/>
  <c r="AK22" i="128"/>
  <c r="AK23" i="128"/>
  <c r="AK24" i="128"/>
  <c r="AK25" i="128"/>
  <c r="AK26" i="128"/>
  <c r="AK27" i="128"/>
  <c r="AK28" i="128"/>
  <c r="AK29" i="128"/>
  <c r="AK30" i="128"/>
  <c r="AK31" i="128"/>
  <c r="AK11" i="128"/>
  <c r="AK12" i="127"/>
  <c r="AK13" i="127"/>
  <c r="AK14" i="127"/>
  <c r="AK15" i="127"/>
  <c r="AK16" i="127"/>
  <c r="AK17" i="127"/>
  <c r="AK18" i="127"/>
  <c r="AK19" i="127"/>
  <c r="AK20" i="127"/>
  <c r="AK21" i="127"/>
  <c r="AK22" i="127"/>
  <c r="AK23" i="127"/>
  <c r="AK24" i="127"/>
  <c r="AK25" i="127"/>
  <c r="AK26" i="127"/>
  <c r="AK27" i="127"/>
  <c r="AK28" i="127"/>
  <c r="AK29" i="127"/>
  <c r="AK30" i="127"/>
  <c r="AK31" i="127"/>
  <c r="AK11" i="127"/>
  <c r="AK12" i="126"/>
  <c r="AK13" i="126"/>
  <c r="AK14" i="126"/>
  <c r="AK15" i="126"/>
  <c r="AK16" i="126"/>
  <c r="AK17" i="126"/>
  <c r="AK18" i="126"/>
  <c r="AK19" i="126"/>
  <c r="AK20" i="126"/>
  <c r="AK21" i="126"/>
  <c r="AK22" i="126"/>
  <c r="AK23" i="126"/>
  <c r="AK24" i="126"/>
  <c r="AK25" i="126"/>
  <c r="AK26" i="126"/>
  <c r="AK27" i="126"/>
  <c r="AK28" i="126"/>
  <c r="AK29" i="126"/>
  <c r="AK30" i="126"/>
  <c r="AK31" i="126"/>
  <c r="AK11" i="126"/>
  <c r="AK12" i="94"/>
  <c r="AK13" i="94"/>
  <c r="AK14" i="94"/>
  <c r="AK15" i="94"/>
  <c r="AK16" i="94"/>
  <c r="AK17" i="94"/>
  <c r="AK18" i="94"/>
  <c r="AK19" i="94"/>
  <c r="AK20" i="94"/>
  <c r="AK21" i="94"/>
  <c r="AK22" i="94"/>
  <c r="AK23" i="94"/>
  <c r="AK24" i="94"/>
  <c r="AK25" i="94"/>
  <c r="AK26" i="94"/>
  <c r="AK27" i="94"/>
  <c r="AK28" i="94"/>
  <c r="AK29" i="94"/>
  <c r="AK30" i="94"/>
  <c r="AK31" i="94"/>
  <c r="AK11" i="94"/>
  <c r="AK12" i="93"/>
  <c r="AK13" i="93"/>
  <c r="AK14" i="93"/>
  <c r="AK15" i="93"/>
  <c r="AK16" i="93"/>
  <c r="AK17" i="93"/>
  <c r="AK18" i="93"/>
  <c r="AK19" i="93"/>
  <c r="AK20" i="93"/>
  <c r="AK21" i="93"/>
  <c r="AK22" i="93"/>
  <c r="AK23" i="93"/>
  <c r="AK24" i="93"/>
  <c r="AK25" i="93"/>
  <c r="AK26" i="93"/>
  <c r="AK27" i="93"/>
  <c r="AK28" i="93"/>
  <c r="AK29" i="93"/>
  <c r="AK30" i="93"/>
  <c r="AK31" i="93"/>
  <c r="AK11" i="93"/>
  <c r="AK13" i="119"/>
  <c r="AK14" i="119"/>
  <c r="AK15" i="119"/>
  <c r="AK16" i="119"/>
  <c r="AK17" i="119"/>
  <c r="AK18" i="119"/>
  <c r="AK19" i="119"/>
  <c r="AK20" i="119"/>
  <c r="AK21" i="119"/>
  <c r="AK22" i="119"/>
  <c r="AK23" i="119"/>
  <c r="AK24" i="119"/>
  <c r="AK25" i="119"/>
  <c r="AK26" i="119"/>
  <c r="AK27" i="119"/>
  <c r="AK28" i="119"/>
  <c r="AK29" i="119"/>
  <c r="AK30" i="119"/>
  <c r="AK31" i="119"/>
  <c r="AK12" i="119"/>
  <c r="AK13" i="120"/>
  <c r="AK14" i="120"/>
  <c r="AK15" i="120"/>
  <c r="AK16" i="120"/>
  <c r="AK17" i="120"/>
  <c r="AK18" i="120"/>
  <c r="AK19" i="120"/>
  <c r="AK20" i="120"/>
  <c r="AK21" i="120"/>
  <c r="AK22" i="120"/>
  <c r="AK23" i="120"/>
  <c r="AK24" i="120"/>
  <c r="AK25" i="120"/>
  <c r="AK26" i="120"/>
  <c r="AK27" i="120"/>
  <c r="AK28" i="120"/>
  <c r="AK29" i="120"/>
  <c r="AK30" i="120"/>
  <c r="AK31" i="120"/>
  <c r="AK12" i="120"/>
  <c r="AK13" i="117"/>
  <c r="AK14" i="117"/>
  <c r="AK15" i="117"/>
  <c r="AK16" i="117"/>
  <c r="AK17" i="117"/>
  <c r="AK18" i="117"/>
  <c r="AK19" i="117"/>
  <c r="AK20" i="117"/>
  <c r="AK21" i="117"/>
  <c r="AK22" i="117"/>
  <c r="AK23" i="117"/>
  <c r="AK24" i="117"/>
  <c r="AK25" i="117"/>
  <c r="AK26" i="117"/>
  <c r="AK27" i="117"/>
  <c r="AK28" i="117"/>
  <c r="AK29" i="117"/>
  <c r="AK30" i="117"/>
  <c r="AK31" i="117"/>
  <c r="AK12" i="117"/>
  <c r="AK31" i="60"/>
  <c r="AK13" i="116"/>
  <c r="AK14" i="116"/>
  <c r="AK15" i="116"/>
  <c r="AK16" i="116"/>
  <c r="AK17" i="116"/>
  <c r="AK18" i="116"/>
  <c r="AK19" i="116"/>
  <c r="AK20" i="116"/>
  <c r="AK21" i="116"/>
  <c r="AK22" i="116"/>
  <c r="AK23" i="116"/>
  <c r="AK24" i="116"/>
  <c r="AK25" i="116"/>
  <c r="AK26" i="116"/>
  <c r="AK27" i="116"/>
  <c r="AK28" i="116"/>
  <c r="AK29" i="116"/>
  <c r="AK30" i="116"/>
  <c r="AK12" i="116"/>
  <c r="AK13" i="60" l="1"/>
  <c r="AK14" i="60"/>
  <c r="AK15" i="60"/>
  <c r="AK16" i="60"/>
  <c r="AK17" i="60"/>
  <c r="AK18" i="60"/>
  <c r="AK19" i="60"/>
  <c r="AK20" i="60"/>
  <c r="AK21" i="60"/>
  <c r="AK22" i="60"/>
  <c r="AK23" i="60"/>
  <c r="AK24" i="60"/>
  <c r="AK25" i="60"/>
  <c r="AK26" i="60"/>
  <c r="AK27" i="60"/>
  <c r="AK28" i="60"/>
  <c r="AK29" i="60"/>
  <c r="AK30" i="60"/>
  <c r="AK12" i="60"/>
  <c r="AK11" i="60"/>
  <c r="F41" i="139" l="1"/>
  <c r="F40" i="139"/>
  <c r="F39" i="139"/>
  <c r="F38" i="139"/>
  <c r="F37" i="139"/>
  <c r="F36" i="139"/>
  <c r="F35" i="139"/>
  <c r="AJ31" i="139"/>
  <c r="AH31" i="139"/>
  <c r="AG31" i="139"/>
  <c r="AF31" i="139"/>
  <c r="AE31" i="139"/>
  <c r="AD31" i="139"/>
  <c r="AC31" i="139"/>
  <c r="AB31" i="139"/>
  <c r="AA31" i="139"/>
  <c r="Z31" i="139"/>
  <c r="Y31" i="139"/>
  <c r="X31" i="139"/>
  <c r="W31" i="139"/>
  <c r="V31" i="139"/>
  <c r="U31" i="139"/>
  <c r="T31" i="139"/>
  <c r="S31" i="139"/>
  <c r="R31" i="139"/>
  <c r="Q31" i="139"/>
  <c r="P31" i="139"/>
  <c r="O31" i="139"/>
  <c r="N31" i="139"/>
  <c r="M31" i="139"/>
  <c r="L31" i="139"/>
  <c r="K31" i="139"/>
  <c r="J31" i="139"/>
  <c r="I31" i="139"/>
  <c r="H31" i="139"/>
  <c r="G31" i="139"/>
  <c r="AI30" i="139" s="1"/>
  <c r="AJ30" i="139" s="1"/>
  <c r="AK30" i="139" s="1"/>
  <c r="AJ29" i="139"/>
  <c r="AH29" i="139"/>
  <c r="AG29" i="139"/>
  <c r="AF29" i="139"/>
  <c r="AE29" i="139"/>
  <c r="AD29" i="139"/>
  <c r="AC29" i="139"/>
  <c r="AB29" i="139"/>
  <c r="AA29" i="139"/>
  <c r="Z29" i="139"/>
  <c r="Y29" i="139"/>
  <c r="X29" i="139"/>
  <c r="W29" i="139"/>
  <c r="V29" i="139"/>
  <c r="U29" i="139"/>
  <c r="T29" i="139"/>
  <c r="S29" i="139"/>
  <c r="R29" i="139"/>
  <c r="Q29" i="139"/>
  <c r="P29" i="139"/>
  <c r="O29" i="139"/>
  <c r="AI28" i="139" s="1"/>
  <c r="AJ28" i="139" s="1"/>
  <c r="AK28" i="139" s="1"/>
  <c r="N29" i="139"/>
  <c r="M29" i="139"/>
  <c r="L29" i="139"/>
  <c r="K29" i="139"/>
  <c r="J29" i="139"/>
  <c r="I29" i="139"/>
  <c r="H29" i="139"/>
  <c r="G29" i="139"/>
  <c r="AJ22" i="139"/>
  <c r="AH22" i="139"/>
  <c r="AG22" i="139"/>
  <c r="AF22" i="139"/>
  <c r="AE22" i="139"/>
  <c r="AD22" i="139"/>
  <c r="AC22" i="139"/>
  <c r="AB22" i="139"/>
  <c r="AA22" i="139"/>
  <c r="Z22" i="139"/>
  <c r="Y22" i="139"/>
  <c r="X22" i="139"/>
  <c r="W22" i="139"/>
  <c r="V22" i="139"/>
  <c r="U22" i="139"/>
  <c r="T22" i="139"/>
  <c r="S22" i="139"/>
  <c r="R22" i="139"/>
  <c r="Q22" i="139"/>
  <c r="P22" i="139"/>
  <c r="O22" i="139"/>
  <c r="N22" i="139"/>
  <c r="M22" i="139"/>
  <c r="L22" i="139"/>
  <c r="K22" i="139"/>
  <c r="J22" i="139"/>
  <c r="I22" i="139"/>
  <c r="H22" i="139"/>
  <c r="G22" i="139"/>
  <c r="AI21" i="139" s="1"/>
  <c r="AJ21" i="139" s="1"/>
  <c r="AK21" i="139" s="1"/>
  <c r="AJ20" i="139"/>
  <c r="AH20" i="139"/>
  <c r="AG20" i="139"/>
  <c r="AF20" i="139"/>
  <c r="AE20" i="139"/>
  <c r="AD20" i="139"/>
  <c r="AC20" i="139"/>
  <c r="AB20" i="139"/>
  <c r="AA20" i="139"/>
  <c r="Z20" i="139"/>
  <c r="Y20" i="139"/>
  <c r="X20" i="139"/>
  <c r="W20" i="139"/>
  <c r="V20" i="139"/>
  <c r="U20" i="139"/>
  <c r="T20" i="139"/>
  <c r="S20" i="139"/>
  <c r="R20" i="139"/>
  <c r="Q20" i="139"/>
  <c r="P20" i="139"/>
  <c r="O20" i="139"/>
  <c r="N20" i="139"/>
  <c r="AI19" i="139" s="1"/>
  <c r="AJ19" i="139" s="1"/>
  <c r="AK19" i="139" s="1"/>
  <c r="M20" i="139"/>
  <c r="L20" i="139"/>
  <c r="K20" i="139"/>
  <c r="J20" i="139"/>
  <c r="I20" i="139"/>
  <c r="H20" i="139"/>
  <c r="G20" i="139"/>
  <c r="AJ18" i="139"/>
  <c r="AH18" i="139"/>
  <c r="AG18" i="139"/>
  <c r="AF18" i="139"/>
  <c r="AE18" i="139"/>
  <c r="AD18" i="139"/>
  <c r="AC18" i="139"/>
  <c r="AB18" i="139"/>
  <c r="AA18" i="139"/>
  <c r="Z18" i="139"/>
  <c r="Y18" i="139"/>
  <c r="X18" i="139"/>
  <c r="W18" i="139"/>
  <c r="V18" i="139"/>
  <c r="U18" i="139"/>
  <c r="T18" i="139"/>
  <c r="S18" i="139"/>
  <c r="R18" i="139"/>
  <c r="Q18" i="139"/>
  <c r="P18" i="139"/>
  <c r="O18" i="139"/>
  <c r="N18" i="139"/>
  <c r="M18" i="139"/>
  <c r="L18" i="139"/>
  <c r="K18" i="139"/>
  <c r="J18" i="139"/>
  <c r="AI17" i="139" s="1"/>
  <c r="AJ17" i="139" s="1"/>
  <c r="AK17" i="139" s="1"/>
  <c r="I18" i="139"/>
  <c r="H18" i="139"/>
  <c r="G18" i="139"/>
  <c r="AF16" i="139"/>
  <c r="AD16" i="139"/>
  <c r="T16" i="139"/>
  <c r="H16" i="139"/>
  <c r="AJ15" i="139"/>
  <c r="AH15" i="139"/>
  <c r="AG15" i="139"/>
  <c r="AF15" i="139"/>
  <c r="AE15" i="139"/>
  <c r="AD15" i="139"/>
  <c r="AC15" i="139"/>
  <c r="AB15" i="139"/>
  <c r="AB23" i="139" s="1"/>
  <c r="AA15" i="139"/>
  <c r="AA23" i="139" s="1"/>
  <c r="Z15" i="139"/>
  <c r="Z23" i="139" s="1"/>
  <c r="Y15" i="139"/>
  <c r="Y23" i="139" s="1"/>
  <c r="X15" i="139"/>
  <c r="W15" i="139"/>
  <c r="V15" i="139"/>
  <c r="U15" i="139"/>
  <c r="T15" i="139"/>
  <c r="S15" i="139"/>
  <c r="R15" i="139"/>
  <c r="Q15" i="139"/>
  <c r="P15" i="139"/>
  <c r="P23" i="139" s="1"/>
  <c r="O15" i="139"/>
  <c r="O23" i="139" s="1"/>
  <c r="N15" i="139"/>
  <c r="N23" i="139" s="1"/>
  <c r="M15" i="139"/>
  <c r="AI14" i="139" s="1"/>
  <c r="AJ14" i="139" s="1"/>
  <c r="AK14" i="139" s="1"/>
  <c r="L15" i="139"/>
  <c r="K15" i="139"/>
  <c r="J15" i="139"/>
  <c r="I15" i="139"/>
  <c r="H15" i="139"/>
  <c r="G15" i="139"/>
  <c r="AJ13" i="139"/>
  <c r="AH13" i="139"/>
  <c r="AH16" i="139" s="1"/>
  <c r="AG13" i="139"/>
  <c r="AG16" i="139" s="1"/>
  <c r="AF13" i="139"/>
  <c r="AE13" i="139"/>
  <c r="AD13" i="139"/>
  <c r="AC13" i="139"/>
  <c r="AB13" i="139"/>
  <c r="AA13" i="139"/>
  <c r="Z13" i="139"/>
  <c r="Z16" i="139" s="1"/>
  <c r="Y13" i="139"/>
  <c r="Y16" i="139" s="1"/>
  <c r="X13" i="139"/>
  <c r="X16" i="139" s="1"/>
  <c r="W13" i="139"/>
  <c r="W16" i="139" s="1"/>
  <c r="V13" i="139"/>
  <c r="V16" i="139" s="1"/>
  <c r="U13" i="139"/>
  <c r="U16" i="139" s="1"/>
  <c r="T13" i="139"/>
  <c r="S13" i="139"/>
  <c r="R13" i="139"/>
  <c r="Q13" i="139"/>
  <c r="P13" i="139"/>
  <c r="O13" i="139"/>
  <c r="N13" i="139"/>
  <c r="N16" i="139" s="1"/>
  <c r="M13" i="139"/>
  <c r="M16" i="139" s="1"/>
  <c r="L13" i="139"/>
  <c r="L16" i="139" s="1"/>
  <c r="K13" i="139"/>
  <c r="K16" i="139" s="1"/>
  <c r="J13" i="139"/>
  <c r="J16" i="139" s="1"/>
  <c r="I13" i="139"/>
  <c r="I16" i="139" s="1"/>
  <c r="H13" i="139"/>
  <c r="G13" i="139"/>
  <c r="AI12" i="139" s="1"/>
  <c r="AJ12" i="139" s="1"/>
  <c r="AK12" i="139" s="1"/>
  <c r="AJ11" i="139"/>
  <c r="AH11" i="139"/>
  <c r="AH23" i="139" s="1"/>
  <c r="AG11" i="139"/>
  <c r="AG23" i="139" s="1"/>
  <c r="AF11" i="139"/>
  <c r="AF23" i="139" s="1"/>
  <c r="AE11" i="139"/>
  <c r="AE16" i="139" s="1"/>
  <c r="AD11" i="139"/>
  <c r="AD23" i="139" s="1"/>
  <c r="AC11" i="139"/>
  <c r="AC16" i="139" s="1"/>
  <c r="AB11" i="139"/>
  <c r="AB16" i="139" s="1"/>
  <c r="AA11" i="139"/>
  <c r="AA16" i="139" s="1"/>
  <c r="Z11" i="139"/>
  <c r="Y11" i="139"/>
  <c r="X11" i="139"/>
  <c r="X23" i="139" s="1"/>
  <c r="W11" i="139"/>
  <c r="W23" i="139" s="1"/>
  <c r="V11" i="139"/>
  <c r="V23" i="139" s="1"/>
  <c r="U11" i="139"/>
  <c r="U23" i="139" s="1"/>
  <c r="T11" i="139"/>
  <c r="T23" i="139" s="1"/>
  <c r="S11" i="139"/>
  <c r="S16" i="139" s="1"/>
  <c r="R11" i="139"/>
  <c r="R16" i="139" s="1"/>
  <c r="Q11" i="139"/>
  <c r="Q16" i="139" s="1"/>
  <c r="P11" i="139"/>
  <c r="P16" i="139" s="1"/>
  <c r="O11" i="139"/>
  <c r="O16" i="139" s="1"/>
  <c r="N11" i="139"/>
  <c r="M11" i="139"/>
  <c r="L11" i="139"/>
  <c r="L23" i="139" s="1"/>
  <c r="K11" i="139"/>
  <c r="K23" i="139" s="1"/>
  <c r="J11" i="139"/>
  <c r="J23" i="139" s="1"/>
  <c r="I11" i="139"/>
  <c r="I23" i="139" s="1"/>
  <c r="H11" i="139"/>
  <c r="H23" i="139" s="1"/>
  <c r="G11" i="139"/>
  <c r="G16" i="139" s="1"/>
  <c r="C61" i="137"/>
  <c r="C60" i="137"/>
  <c r="C59" i="137"/>
  <c r="C58" i="137"/>
  <c r="C57" i="137"/>
  <c r="C56" i="137"/>
  <c r="C55" i="137"/>
  <c r="C54" i="137"/>
  <c r="C53" i="137"/>
  <c r="C52" i="137"/>
  <c r="C51" i="137"/>
  <c r="C50" i="137"/>
  <c r="C49" i="137"/>
  <c r="C48" i="137"/>
  <c r="C47" i="137"/>
  <c r="C46" i="137"/>
  <c r="C45" i="137"/>
  <c r="C44" i="137"/>
  <c r="C43" i="137"/>
  <c r="C42" i="137"/>
  <c r="C41" i="137"/>
  <c r="C40" i="137"/>
  <c r="C39" i="137"/>
  <c r="C38" i="137"/>
  <c r="C37" i="137"/>
  <c r="C36" i="137"/>
  <c r="C35" i="137"/>
  <c r="C34" i="137"/>
  <c r="C33" i="137"/>
  <c r="C32" i="137"/>
  <c r="AE25" i="137"/>
  <c r="AD25" i="137"/>
  <c r="AC25" i="137"/>
  <c r="AB25" i="137"/>
  <c r="AA25" i="137"/>
  <c r="Z25" i="137"/>
  <c r="Y25" i="137"/>
  <c r="X25" i="137"/>
  <c r="W25" i="137"/>
  <c r="V25" i="137"/>
  <c r="U25" i="137"/>
  <c r="T25" i="137"/>
  <c r="S25" i="137"/>
  <c r="R25" i="137"/>
  <c r="Q25" i="137"/>
  <c r="P25" i="137"/>
  <c r="O25" i="137"/>
  <c r="N25" i="137"/>
  <c r="M25" i="137"/>
  <c r="L25" i="137"/>
  <c r="K25" i="137"/>
  <c r="J25" i="137"/>
  <c r="I25" i="137"/>
  <c r="H25" i="137"/>
  <c r="G25" i="137"/>
  <c r="F25" i="137"/>
  <c r="E25" i="137"/>
  <c r="D25" i="137"/>
  <c r="AF24" i="137" s="1"/>
  <c r="AH24" i="137" s="1"/>
  <c r="AJ24" i="137" s="1"/>
  <c r="AE23" i="137"/>
  <c r="AD23" i="137"/>
  <c r="AC23" i="137"/>
  <c r="AB23" i="137"/>
  <c r="AA23" i="137"/>
  <c r="Z23" i="137"/>
  <c r="Y23" i="137"/>
  <c r="X23" i="137"/>
  <c r="W23" i="137"/>
  <c r="V23" i="137"/>
  <c r="U23" i="137"/>
  <c r="T23" i="137"/>
  <c r="S23" i="137"/>
  <c r="R23" i="137"/>
  <c r="Q23" i="137"/>
  <c r="P23" i="137"/>
  <c r="O23" i="137"/>
  <c r="N23" i="137"/>
  <c r="M23" i="137"/>
  <c r="L23" i="137"/>
  <c r="K23" i="137"/>
  <c r="J23" i="137"/>
  <c r="AF22" i="137" s="1"/>
  <c r="AH22" i="137" s="1"/>
  <c r="AJ22" i="137" s="1"/>
  <c r="I23" i="137"/>
  <c r="H23" i="137"/>
  <c r="G23" i="137"/>
  <c r="F23" i="137"/>
  <c r="E23" i="137"/>
  <c r="D23" i="137"/>
  <c r="AE21" i="137"/>
  <c r="AD21" i="137"/>
  <c r="AC21" i="137"/>
  <c r="AB21" i="137"/>
  <c r="AA21" i="137"/>
  <c r="Z21" i="137"/>
  <c r="Y21" i="137"/>
  <c r="X21" i="137"/>
  <c r="W21" i="137"/>
  <c r="V21" i="137"/>
  <c r="U21" i="137"/>
  <c r="T21" i="137"/>
  <c r="S21" i="137"/>
  <c r="R21" i="137"/>
  <c r="Q21" i="137"/>
  <c r="P21" i="137"/>
  <c r="O21" i="137"/>
  <c r="N21" i="137"/>
  <c r="M21" i="137"/>
  <c r="L21" i="137"/>
  <c r="K21" i="137"/>
  <c r="J21" i="137"/>
  <c r="I21" i="137"/>
  <c r="H21" i="137"/>
  <c r="G21" i="137"/>
  <c r="F21" i="137"/>
  <c r="E21" i="137"/>
  <c r="AF20" i="137" s="1"/>
  <c r="AH20" i="137" s="1"/>
  <c r="AJ20" i="137" s="1"/>
  <c r="D21" i="137"/>
  <c r="AE19" i="137"/>
  <c r="AD19" i="137"/>
  <c r="AC19" i="137"/>
  <c r="AB19" i="137"/>
  <c r="AA19" i="137"/>
  <c r="Z19" i="137"/>
  <c r="Y19" i="137"/>
  <c r="X19" i="137"/>
  <c r="W19" i="137"/>
  <c r="V19" i="137"/>
  <c r="U19" i="137"/>
  <c r="T19" i="137"/>
  <c r="S19" i="137"/>
  <c r="R19" i="137"/>
  <c r="Q19" i="137"/>
  <c r="P19" i="137"/>
  <c r="O19" i="137"/>
  <c r="N19" i="137"/>
  <c r="M19" i="137"/>
  <c r="L19" i="137"/>
  <c r="AF18" i="137" s="1"/>
  <c r="AH18" i="137" s="1"/>
  <c r="AJ18" i="137" s="1"/>
  <c r="K19" i="137"/>
  <c r="J19" i="137"/>
  <c r="I19" i="137"/>
  <c r="H19" i="137"/>
  <c r="G19" i="137"/>
  <c r="F19" i="137"/>
  <c r="E19" i="137"/>
  <c r="D19" i="137"/>
  <c r="AE17" i="137"/>
  <c r="AD17" i="137"/>
  <c r="AC17" i="137"/>
  <c r="AB17" i="137"/>
  <c r="AA17" i="137"/>
  <c r="Z17" i="137"/>
  <c r="Y17" i="137"/>
  <c r="X17" i="137"/>
  <c r="W17" i="137"/>
  <c r="V17" i="137"/>
  <c r="U17" i="137"/>
  <c r="T17" i="137"/>
  <c r="S17" i="137"/>
  <c r="R17" i="137"/>
  <c r="Q17" i="137"/>
  <c r="P17" i="137"/>
  <c r="O17" i="137"/>
  <c r="N17" i="137"/>
  <c r="M17" i="137"/>
  <c r="L17" i="137"/>
  <c r="K17" i="137"/>
  <c r="J17" i="137"/>
  <c r="I17" i="137"/>
  <c r="H17" i="137"/>
  <c r="G17" i="137"/>
  <c r="F17" i="137"/>
  <c r="E17" i="137"/>
  <c r="D17" i="137"/>
  <c r="AF16" i="137" s="1"/>
  <c r="AH16" i="137" s="1"/>
  <c r="AJ16" i="137" s="1"/>
  <c r="AE15" i="137"/>
  <c r="AD15" i="137"/>
  <c r="AC15" i="137"/>
  <c r="AB15" i="137"/>
  <c r="AA15" i="137"/>
  <c r="Z15" i="137"/>
  <c r="Y15" i="137"/>
  <c r="X15" i="137"/>
  <c r="W15" i="137"/>
  <c r="V15" i="137"/>
  <c r="U15" i="137"/>
  <c r="T15" i="137"/>
  <c r="S15" i="137"/>
  <c r="R15" i="137"/>
  <c r="Q15" i="137"/>
  <c r="P15" i="137"/>
  <c r="O15" i="137"/>
  <c r="N15" i="137"/>
  <c r="M15" i="137"/>
  <c r="L15" i="137"/>
  <c r="K15" i="137"/>
  <c r="J15" i="137"/>
  <c r="I15" i="137"/>
  <c r="H15" i="137"/>
  <c r="G15" i="137"/>
  <c r="F15" i="137"/>
  <c r="E15" i="137"/>
  <c r="D15" i="137"/>
  <c r="AF14" i="137" s="1"/>
  <c r="AH14" i="137" s="1"/>
  <c r="AJ14" i="137" s="1"/>
  <c r="AE13" i="137"/>
  <c r="AD13" i="137"/>
  <c r="AC13" i="137"/>
  <c r="AB13" i="137"/>
  <c r="AA13" i="137"/>
  <c r="Z13" i="137"/>
  <c r="Y13" i="137"/>
  <c r="X13" i="137"/>
  <c r="W13" i="137"/>
  <c r="V13" i="137"/>
  <c r="U13" i="137"/>
  <c r="T13" i="137"/>
  <c r="S13" i="137"/>
  <c r="R13" i="137"/>
  <c r="Q13" i="137"/>
  <c r="P13" i="137"/>
  <c r="O13" i="137"/>
  <c r="N13" i="137"/>
  <c r="M13" i="137"/>
  <c r="L13" i="137"/>
  <c r="K13" i="137"/>
  <c r="J13" i="137"/>
  <c r="I13" i="137"/>
  <c r="AF12" i="137" s="1"/>
  <c r="H13" i="137"/>
  <c r="G13" i="137"/>
  <c r="F13" i="137"/>
  <c r="E13" i="137"/>
  <c r="D13" i="137"/>
  <c r="M23" i="139" l="1"/>
  <c r="Q23" i="139"/>
  <c r="S23" i="139"/>
  <c r="AC23" i="139"/>
  <c r="R23" i="139"/>
  <c r="G23" i="139"/>
  <c r="AE23" i="139"/>
  <c r="AI10" i="139"/>
  <c r="AH12" i="137"/>
  <c r="AF26" i="137"/>
  <c r="AL50" i="136"/>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L31" i="136" s="1"/>
  <c r="F31" i="136"/>
  <c r="AL30" i="136"/>
  <c r="AL29" i="136"/>
  <c r="AL28" i="136"/>
  <c r="AL27" i="136"/>
  <c r="AL26" i="136"/>
  <c r="AL25" i="136"/>
  <c r="AL24" i="136"/>
  <c r="AL23" i="136"/>
  <c r="AL22" i="136"/>
  <c r="AL21" i="136"/>
  <c r="AL20" i="136"/>
  <c r="AL19" i="136"/>
  <c r="AL18" i="136"/>
  <c r="AL17" i="136"/>
  <c r="AL16" i="136"/>
  <c r="AL15" i="136"/>
  <c r="AL14" i="136"/>
  <c r="AL13" i="136"/>
  <c r="AL12" i="136"/>
  <c r="AL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L31" i="134"/>
  <c r="AL30" i="134"/>
  <c r="AL29" i="134"/>
  <c r="AL28" i="134"/>
  <c r="AL27" i="134"/>
  <c r="AL26" i="134"/>
  <c r="AL25" i="134"/>
  <c r="AL24" i="134"/>
  <c r="AL23" i="134"/>
  <c r="AL22" i="134"/>
  <c r="AL21" i="134"/>
  <c r="AL20" i="134"/>
  <c r="AL19" i="134"/>
  <c r="AL18" i="134"/>
  <c r="AL17" i="134"/>
  <c r="AL16" i="134"/>
  <c r="AL15" i="134"/>
  <c r="AL14" i="134"/>
  <c r="AL13" i="134"/>
  <c r="AL12" i="134"/>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L30" i="133"/>
  <c r="AL29"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L30" i="132"/>
  <c r="AL29" i="132"/>
  <c r="AL28" i="132"/>
  <c r="AL27" i="132"/>
  <c r="AL26" i="132"/>
  <c r="AL25" i="132"/>
  <c r="AL24" i="132"/>
  <c r="AL23" i="132"/>
  <c r="AL22" i="132"/>
  <c r="AL21" i="132"/>
  <c r="AL20" i="132"/>
  <c r="AL19" i="132"/>
  <c r="AL18" i="132"/>
  <c r="AL17" i="132"/>
  <c r="AL16" i="132"/>
  <c r="AL15" i="132"/>
  <c r="AL14" i="132"/>
  <c r="AL13" i="132"/>
  <c r="AL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L30" i="131"/>
  <c r="AL29" i="131"/>
  <c r="AL28" i="131"/>
  <c r="AL27" i="131"/>
  <c r="AL26" i="131"/>
  <c r="AL25" i="131"/>
  <c r="AL24" i="131"/>
  <c r="AL23" i="131"/>
  <c r="AL22" i="131"/>
  <c r="AL21" i="131"/>
  <c r="AL20" i="131"/>
  <c r="AL19" i="131"/>
  <c r="AL18" i="131"/>
  <c r="AL17" i="131"/>
  <c r="AL16" i="131"/>
  <c r="AL15" i="131"/>
  <c r="AL14" i="131"/>
  <c r="AL13" i="131"/>
  <c r="AL12" i="131"/>
  <c r="AL11" i="13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I23" i="139" l="1"/>
  <c r="AJ23" i="139" s="1"/>
  <c r="AK23" i="139" s="1"/>
  <c r="AI16" i="139"/>
  <c r="AJ16" i="139" s="1"/>
  <c r="AK16" i="139" s="1"/>
  <c r="AJ10" i="139"/>
  <c r="AK10" i="139" s="1"/>
  <c r="AH26" i="137"/>
  <c r="AJ12" i="137"/>
  <c r="AJ26" i="137" s="1"/>
  <c r="AJ10" i="131"/>
  <c r="AL38" i="131"/>
  <c r="C43" i="131" s="1"/>
  <c r="AH9" i="131"/>
  <c r="AL31" i="131"/>
  <c r="E50" i="132"/>
  <c r="AJ11" i="132"/>
  <c r="AH10" i="132"/>
  <c r="AL32" i="132"/>
  <c r="AL15" i="133"/>
  <c r="AL23" i="133"/>
  <c r="AL31" i="133"/>
  <c r="AL16" i="133"/>
  <c r="AL24" i="133"/>
  <c r="AD49" i="133"/>
  <c r="AI11" i="133"/>
  <c r="X50" i="133"/>
  <c r="AL32" i="133"/>
  <c r="AH10" i="133"/>
  <c r="AJ11" i="133"/>
  <c r="AL19" i="133"/>
  <c r="AL27" i="133"/>
  <c r="AD50" i="133"/>
  <c r="AI10" i="133"/>
  <c r="AL12" i="133"/>
  <c r="AL20" i="133"/>
  <c r="AL28" i="133"/>
  <c r="AI11" i="134"/>
  <c r="AL32" i="134"/>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L30" i="130"/>
  <c r="AL29" i="130"/>
  <c r="AL28" i="130"/>
  <c r="AL27" i="130"/>
  <c r="AL26" i="130"/>
  <c r="AL25" i="130"/>
  <c r="AL24" i="130"/>
  <c r="AL23" i="130"/>
  <c r="AL22" i="130"/>
  <c r="AL21" i="130"/>
  <c r="AL20" i="130"/>
  <c r="AL19" i="130"/>
  <c r="AL18" i="130"/>
  <c r="AL17" i="130"/>
  <c r="AL16" i="130"/>
  <c r="AL15" i="130"/>
  <c r="AL14" i="130"/>
  <c r="AL13" i="130"/>
  <c r="AL12" i="130"/>
  <c r="AL11" i="130"/>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L31" i="130" l="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L29" i="128"/>
  <c r="AL28" i="128"/>
  <c r="AL27" i="128"/>
  <c r="AL26" i="128"/>
  <c r="AL25" i="128"/>
  <c r="AL24" i="128"/>
  <c r="AL23" i="128"/>
  <c r="AL22" i="128"/>
  <c r="AL21" i="128"/>
  <c r="AL20" i="128"/>
  <c r="AL19" i="128"/>
  <c r="AL18" i="128"/>
  <c r="AL17" i="128"/>
  <c r="AL16" i="128"/>
  <c r="AL15" i="128"/>
  <c r="AL14" i="128"/>
  <c r="AL13" i="128"/>
  <c r="AL12" i="128"/>
  <c r="AL11" i="128"/>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L29" i="127"/>
  <c r="AL28" i="127"/>
  <c r="AL27" i="127"/>
  <c r="AL26" i="127"/>
  <c r="AL25" i="127"/>
  <c r="AL24" i="127"/>
  <c r="AL23" i="127"/>
  <c r="AL22" i="127"/>
  <c r="AL21" i="127"/>
  <c r="AL20" i="127"/>
  <c r="AL19" i="127"/>
  <c r="AL18" i="127"/>
  <c r="AL17" i="127"/>
  <c r="AL16" i="127"/>
  <c r="AL15" i="127"/>
  <c r="AL14" i="127"/>
  <c r="AL13" i="127"/>
  <c r="AL12" i="127"/>
  <c r="AL11" i="127"/>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L30" i="126"/>
  <c r="AL29" i="126"/>
  <c r="AL28" i="126"/>
  <c r="AL27" i="126"/>
  <c r="AL26" i="126"/>
  <c r="AL25" i="126"/>
  <c r="AL24" i="126"/>
  <c r="AL23" i="126"/>
  <c r="AL22" i="126"/>
  <c r="AL21" i="126"/>
  <c r="AL20" i="126"/>
  <c r="AL19" i="126"/>
  <c r="AL18" i="126"/>
  <c r="AL17" i="126"/>
  <c r="AL16" i="126"/>
  <c r="AL15" i="126"/>
  <c r="AL14" i="126"/>
  <c r="AL13" i="126"/>
  <c r="AL12" i="126"/>
  <c r="AL11" i="126"/>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L31" i="127" l="1"/>
  <c r="AL31" i="128"/>
  <c r="AH10" i="128"/>
  <c r="AH10" i="127"/>
  <c r="AH9" i="127"/>
  <c r="AI10" i="127"/>
  <c r="AI9" i="127"/>
  <c r="AI9" i="126"/>
  <c r="AL31" i="126"/>
  <c r="AH10" i="126"/>
  <c r="AH9" i="126"/>
  <c r="AI10" i="126"/>
  <c r="C69" i="107"/>
  <c r="C53" i="114"/>
  <c r="E67" i="107"/>
  <c r="C54" i="114"/>
  <c r="E68" i="107"/>
  <c r="D53" i="114"/>
  <c r="F67" i="107"/>
  <c r="F68" i="107"/>
  <c r="AA54" i="101" l="1"/>
  <c r="I44" i="116" l="1"/>
  <c r="O46" i="95"/>
  <c r="O48" i="96"/>
  <c r="U48" i="96"/>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K40" i="120"/>
  <c r="AM40" i="120" s="1"/>
  <c r="AM40" i="117"/>
  <c r="AH41" i="116"/>
  <c r="AK41" i="116" s="1"/>
  <c r="AH40" i="116"/>
  <c r="C45" i="96"/>
  <c r="F42" i="116"/>
  <c r="AM43" i="117" a="1"/>
  <c r="AM43" i="120" a="1"/>
  <c r="AM43" i="119" a="1"/>
  <c r="AM43" i="117" l="1"/>
  <c r="AM43" i="120"/>
  <c r="AM43" i="119"/>
  <c r="AJ50" i="107"/>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L2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L30" i="120"/>
  <c r="AL29" i="120"/>
  <c r="AL28" i="120"/>
  <c r="AL27" i="120"/>
  <c r="AL26" i="120"/>
  <c r="AL25" i="120"/>
  <c r="AL24" i="120"/>
  <c r="AL23" i="120"/>
  <c r="AL22" i="120"/>
  <c r="AL21" i="120"/>
  <c r="AL20" i="120"/>
  <c r="AL19" i="120"/>
  <c r="AL18" i="120"/>
  <c r="AL17" i="120"/>
  <c r="AL16" i="120"/>
  <c r="AL15" i="120"/>
  <c r="AL14" i="120"/>
  <c r="AL13" i="120"/>
  <c r="AL12" i="120"/>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L30" i="119"/>
  <c r="AL29" i="119"/>
  <c r="AL28" i="119"/>
  <c r="AL27" i="119"/>
  <c r="AL26" i="119"/>
  <c r="AL25" i="119"/>
  <c r="AL24" i="119"/>
  <c r="AL23" i="119"/>
  <c r="AL22" i="119"/>
  <c r="AL21" i="119"/>
  <c r="AL20" i="119"/>
  <c r="AL19" i="119"/>
  <c r="AL18" i="119"/>
  <c r="AL17" i="119"/>
  <c r="AL16" i="119"/>
  <c r="AL15" i="119"/>
  <c r="AL13" i="119"/>
  <c r="AL12"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L30" i="117"/>
  <c r="AL29" i="117"/>
  <c r="AL28" i="117"/>
  <c r="AL27" i="117"/>
  <c r="AL26" i="117"/>
  <c r="AL25" i="117"/>
  <c r="AL24" i="117"/>
  <c r="AL23" i="117"/>
  <c r="AL22" i="117"/>
  <c r="AL21" i="117"/>
  <c r="AL20" i="117"/>
  <c r="AL19" i="117"/>
  <c r="AL18" i="117"/>
  <c r="AL17" i="117"/>
  <c r="AL16" i="117"/>
  <c r="AL15" i="117"/>
  <c r="AL13" i="117"/>
  <c r="AL12"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L30" i="116"/>
  <c r="AL29" i="116"/>
  <c r="AL28" i="116"/>
  <c r="AL27" i="116"/>
  <c r="AL26" i="116"/>
  <c r="AL25" i="116"/>
  <c r="AL24" i="116"/>
  <c r="AL23" i="116"/>
  <c r="AL22" i="116"/>
  <c r="AL21" i="116"/>
  <c r="AL20" i="116"/>
  <c r="AL19" i="116"/>
  <c r="AL18" i="116"/>
  <c r="AL17" i="116"/>
  <c r="AL16" i="116"/>
  <c r="AL15" i="116"/>
  <c r="AL14" i="116"/>
  <c r="AL13" i="116"/>
  <c r="AL12"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L25" i="114"/>
  <c r="AL17" i="114"/>
  <c r="AL16" i="114"/>
  <c r="AL14" i="114"/>
  <c r="AL13"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L28"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L23" i="112"/>
  <c r="AL15"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L31" i="110"/>
  <c r="AL13"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L25" i="108"/>
  <c r="AL17"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O63" i="107"/>
  <c r="I63" i="107"/>
  <c r="E63" i="107"/>
  <c r="C63"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L31" i="106" s="1"/>
  <c r="K31" i="106"/>
  <c r="J31" i="106"/>
  <c r="I31" i="106"/>
  <c r="H31" i="106"/>
  <c r="G31" i="106"/>
  <c r="F31" i="106"/>
  <c r="AL29" i="106"/>
  <c r="AL21" i="106"/>
  <c r="AL15" i="106"/>
  <c r="AL13"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L22"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A58" i="101"/>
  <c r="AL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L25" i="100"/>
  <c r="AL21" i="100"/>
  <c r="AL17" i="100"/>
  <c r="AL13"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L24" i="96"/>
  <c r="AL16" i="96"/>
  <c r="U52" i="96"/>
  <c r="O52"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L30" i="95"/>
  <c r="AL29" i="95"/>
  <c r="AL27" i="95"/>
  <c r="AL26" i="95"/>
  <c r="AL25" i="95"/>
  <c r="AL24" i="95"/>
  <c r="AL23" i="95"/>
  <c r="AL22" i="95"/>
  <c r="AL21" i="95"/>
  <c r="AL19" i="95"/>
  <c r="AL18" i="95"/>
  <c r="AL17" i="95"/>
  <c r="AL16" i="95"/>
  <c r="AL14" i="95"/>
  <c r="AL13" i="95"/>
  <c r="AL11"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L30" i="94"/>
  <c r="AL29" i="94"/>
  <c r="AL28" i="94"/>
  <c r="AL27" i="94"/>
  <c r="AL26" i="94"/>
  <c r="AL25" i="94"/>
  <c r="AL24" i="94"/>
  <c r="AL23" i="94"/>
  <c r="AL22" i="94"/>
  <c r="AL21" i="94"/>
  <c r="AL20" i="94"/>
  <c r="AL19" i="94"/>
  <c r="AL18" i="94"/>
  <c r="AL17" i="94"/>
  <c r="AL16" i="94"/>
  <c r="AL15" i="94"/>
  <c r="AL14" i="94"/>
  <c r="AL13" i="94"/>
  <c r="AL12" i="94"/>
  <c r="AL11"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L30" i="93"/>
  <c r="AL29" i="93"/>
  <c r="AL28" i="93"/>
  <c r="AL27" i="93"/>
  <c r="AL26" i="93"/>
  <c r="AL25" i="93"/>
  <c r="AL24" i="93"/>
  <c r="AL23" i="93"/>
  <c r="AL22" i="93"/>
  <c r="AL21" i="93"/>
  <c r="AL20" i="93"/>
  <c r="AL19" i="93"/>
  <c r="AL18" i="93"/>
  <c r="AL17" i="93"/>
  <c r="AL16" i="93"/>
  <c r="AL15" i="93"/>
  <c r="AL14" i="93"/>
  <c r="AL13" i="93"/>
  <c r="AL12" i="93"/>
  <c r="AL11"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31" i="116" l="1"/>
  <c r="AL31" i="116" s="1"/>
  <c r="AL14" i="124"/>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L31" i="102"/>
  <c r="AL15" i="60"/>
  <c r="AL14" i="60"/>
  <c r="AL24" i="60"/>
  <c r="AL11" i="60"/>
  <c r="AL13" i="60"/>
  <c r="AL23" i="60"/>
  <c r="AL30" i="60"/>
  <c r="AL22" i="60"/>
  <c r="AL19" i="60"/>
  <c r="AL29" i="60"/>
  <c r="AL21" i="60"/>
  <c r="AL18" i="60"/>
  <c r="AL27" i="60"/>
  <c r="AL31" i="60"/>
  <c r="AL16" i="60"/>
  <c r="AL26" i="60"/>
  <c r="AL31" i="115"/>
  <c r="AL52" i="96"/>
  <c r="I58" i="101"/>
  <c r="AA52" i="96"/>
  <c r="AG52" i="96"/>
  <c r="O58" i="101"/>
  <c r="I52" i="96"/>
  <c r="X54" i="102"/>
  <c r="F53" i="116"/>
  <c r="AG58" i="101"/>
  <c r="L52" i="116"/>
  <c r="L49" i="119"/>
  <c r="I50" i="119"/>
  <c r="AL58" i="101"/>
  <c r="L47" i="115"/>
  <c r="U58" i="101"/>
  <c r="D51" i="96"/>
  <c r="C52" i="96"/>
  <c r="O57" i="94"/>
  <c r="I57" i="94"/>
  <c r="E57" i="94"/>
  <c r="E52" i="96"/>
  <c r="AL31" i="96"/>
  <c r="U49" i="93"/>
  <c r="C49" i="93"/>
  <c r="AL31" i="93"/>
  <c r="AJ9" i="101"/>
  <c r="AL18" i="101"/>
  <c r="AL23" i="101"/>
  <c r="AL26" i="101"/>
  <c r="AL19" i="101"/>
  <c r="AH10" i="101"/>
  <c r="AL17" i="101"/>
  <c r="AL38" i="101"/>
  <c r="AL25" i="101"/>
  <c r="AL20" i="101"/>
  <c r="AL28" i="101"/>
  <c r="AL21" i="101"/>
  <c r="AI9" i="101"/>
  <c r="AH9" i="101"/>
  <c r="AL14" i="101"/>
  <c r="AL22" i="101"/>
  <c r="AL30" i="101"/>
  <c r="AM40" i="112"/>
  <c r="E47" i="115"/>
  <c r="AA48" i="114"/>
  <c r="AL30" i="114"/>
  <c r="AL31" i="114"/>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J10" i="117"/>
  <c r="AI10" i="117"/>
  <c r="AL31" i="117"/>
  <c r="AL31" i="120"/>
  <c r="E50" i="119"/>
  <c r="L48" i="119"/>
  <c r="AI9" i="93"/>
  <c r="AJ10" i="93"/>
  <c r="AI10" i="93"/>
  <c r="I43" i="93"/>
  <c r="E49" i="93"/>
  <c r="AL31" i="94"/>
  <c r="AJ38" i="94"/>
  <c r="AI9" i="95"/>
  <c r="AH10" i="95"/>
  <c r="E48" i="95"/>
  <c r="AL31" i="95"/>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L31" i="100"/>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L32" i="110"/>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L31" i="113"/>
  <c r="AL13" i="113"/>
  <c r="AL21" i="113"/>
  <c r="AH9" i="113"/>
  <c r="AL12" i="113"/>
  <c r="AJ9" i="113"/>
  <c r="AL19" i="113"/>
  <c r="AI9" i="113"/>
  <c r="AL24" i="112"/>
  <c r="AL19" i="112"/>
  <c r="AL31" i="112"/>
  <c r="AL12" i="112"/>
  <c r="AL28" i="112"/>
  <c r="AL22" i="112"/>
  <c r="AH10" i="111"/>
  <c r="AL17" i="111"/>
  <c r="AL32" i="111"/>
  <c r="AI10" i="111"/>
  <c r="AL18" i="111"/>
  <c r="AL19" i="111"/>
  <c r="AL24" i="111"/>
  <c r="AJ10" i="111"/>
  <c r="AL14" i="111"/>
  <c r="AL29" i="111"/>
  <c r="AL32" i="109"/>
  <c r="AL19" i="109"/>
  <c r="AL26" i="109"/>
  <c r="AI11" i="109"/>
  <c r="AJ11" i="109"/>
  <c r="AL18" i="109"/>
  <c r="AL27" i="109"/>
  <c r="AL20" i="109"/>
  <c r="AL21" i="109"/>
  <c r="AL29" i="109"/>
  <c r="AL26" i="108"/>
  <c r="AL13" i="108"/>
  <c r="AL29" i="108"/>
  <c r="AL15" i="108"/>
  <c r="AL31" i="108"/>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L31" i="10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L31" i="124"/>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L31" i="107"/>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L31" i="119"/>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I51" i="101"/>
  <c r="AL43" i="107"/>
  <c r="C56" i="107" s="1"/>
  <c r="C48" i="102"/>
  <c r="E51" i="101"/>
  <c r="I51" i="124"/>
  <c r="AM43" i="107"/>
  <c r="E56" i="107" s="1"/>
  <c r="E51" i="124"/>
  <c r="C51" i="124"/>
  <c r="AM43" i="116" a="1"/>
  <c r="AM43" i="116" l="1"/>
</calcChain>
</file>

<file path=xl/comments1.xml><?xml version="1.0" encoding="utf-8"?>
<comments xmlns="http://schemas.openxmlformats.org/spreadsheetml/2006/main">
  <authors>
    <author>作成者</author>
  </authors>
  <commentList>
    <comment ref="D10" authorId="0" shapeId="0">
      <text>
        <r>
          <rPr>
            <b/>
            <sz val="12"/>
            <color indexed="81"/>
            <rFont val="MS P ゴシック"/>
            <family val="3"/>
            <charset val="128"/>
          </rPr>
          <t xml:space="preserve">・曜日を記入してください。
</t>
        </r>
      </text>
    </comment>
    <comment ref="D12" authorId="0" shapeId="0">
      <text>
        <r>
          <rPr>
            <b/>
            <sz val="12"/>
            <color indexed="81"/>
            <rFont val="MS P ゴシック"/>
            <family val="3"/>
            <charset val="128"/>
          </rPr>
          <t>・祝日などで営業していない場合は勤務時間は「休」と記入してください。
・有給休暇、病休、欠勤などの場合は「欠」と記入してください。
・常勤換算は休、欠の日を除いた時間数を分母として計算します。例えば、週40時間勤務で4週のうち休1日と欠1日の合計2日あり、4週の合計が160-（8×2）＝144時間となる場合、144時間の勤務があれば常勤換算１として扱い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<sst xmlns="http://schemas.openxmlformats.org/spreadsheetml/2006/main" count="3910" uniqueCount="562">
  <si>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</si>
  <si>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</si>
  <si>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受付番号</t>
    <rPh sb="0" eb="2">
      <t>ウケツケ</t>
    </rPh>
    <rPh sb="2" eb="4">
      <t>バンゴウ</t>
    </rPh>
    <phoneticPr fontId="9"/>
  </si>
  <si>
    <t>フリガナ</t>
    <phoneticPr fontId="9"/>
  </si>
  <si>
    <t>施</t>
    <rPh sb="0" eb="1">
      <t>ホドコ</t>
    </rPh>
    <phoneticPr fontId="9"/>
  </si>
  <si>
    <t>名　　称</t>
    <rPh sb="0" eb="1">
      <t>メイ</t>
    </rPh>
    <rPh sb="3" eb="4">
      <t>ショウ</t>
    </rPh>
    <phoneticPr fontId="9"/>
  </si>
  <si>
    <t>所在地</t>
    <rPh sb="0" eb="3">
      <t>ショザイチ</t>
    </rPh>
    <phoneticPr fontId="9"/>
  </si>
  <si>
    <t>（郵便番号　　　　　－　　　　　）</t>
    <rPh sb="1" eb="3">
      <t>ユウビン</t>
    </rPh>
    <rPh sb="3" eb="5">
      <t>バンゴウ</t>
    </rPh>
    <phoneticPr fontId="9"/>
  </si>
  <si>
    <t>設</t>
    <rPh sb="0" eb="1">
      <t>セツ</t>
    </rPh>
    <phoneticPr fontId="9"/>
  </si>
  <si>
    <t>県</t>
    <rPh sb="0" eb="1">
      <t>ケン</t>
    </rPh>
    <phoneticPr fontId="9"/>
  </si>
  <si>
    <t>郡・市</t>
    <rPh sb="0" eb="1">
      <t>グン</t>
    </rPh>
    <rPh sb="2" eb="3">
      <t>シ</t>
    </rPh>
    <phoneticPr fontId="9"/>
  </si>
  <si>
    <t>連 絡 先</t>
    <rPh sb="0" eb="1">
      <t>レン</t>
    </rPh>
    <rPh sb="2" eb="3">
      <t>ラク</t>
    </rPh>
    <rPh sb="4" eb="5">
      <t>サキ</t>
    </rPh>
    <phoneticPr fontId="9"/>
  </si>
  <si>
    <t>電話番号</t>
    <rPh sb="0" eb="2">
      <t>デンワ</t>
    </rPh>
    <rPh sb="2" eb="4">
      <t>バンゴウ</t>
    </rPh>
    <phoneticPr fontId="9"/>
  </si>
  <si>
    <t>ＦＡＸ番号</t>
    <rPh sb="3" eb="5">
      <t>バンゴウ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</si>
  <si>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</si>
  <si>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条第　　項第　　号</t>
    <rPh sb="0" eb="1">
      <t>ダイ</t>
    </rPh>
    <rPh sb="3" eb="4">
      <t>ジョウ</t>
    </rPh>
    <rPh sb="4" eb="5">
      <t>ダイ</t>
    </rPh>
    <rPh sb="7" eb="8">
      <t>コウ</t>
    </rPh>
    <rPh sb="8" eb="9">
      <t>ダイ</t>
    </rPh>
    <rPh sb="11" eb="12">
      <t>ゴウ</t>
    </rPh>
    <phoneticPr fontId="9"/>
  </si>
  <si>
    <t>サービス</t>
    <phoneticPr fontId="9"/>
  </si>
  <si>
    <t>住 所</t>
    <rPh sb="0" eb="1">
      <t>ジュウ</t>
    </rPh>
    <rPh sb="2" eb="3">
      <t>トコロ</t>
    </rPh>
    <phoneticPr fontId="9"/>
  </si>
  <si>
    <t>（郵便番号　　　　　－　　　　　）</t>
  </si>
  <si>
    <t>管理責任者</t>
    <rPh sb="0" eb="2">
      <t>カンリ</t>
    </rPh>
    <rPh sb="2" eb="5">
      <t>セキニンシャ</t>
    </rPh>
    <phoneticPr fontId="9"/>
  </si>
  <si>
    <t>氏　名</t>
    <rPh sb="0" eb="1">
      <t>シ</t>
    </rPh>
    <rPh sb="2" eb="3">
      <t>メイ</t>
    </rPh>
    <phoneticPr fontId="9"/>
  </si>
  <si>
    <t>従業者の職種・員数</t>
    <rPh sb="0" eb="3">
      <t>ジュウギョウシャ</t>
    </rPh>
    <rPh sb="4" eb="6">
      <t>ショクシュ</t>
    </rPh>
    <rPh sb="7" eb="9">
      <t>インズウ</t>
    </rPh>
    <phoneticPr fontId="9"/>
  </si>
  <si>
    <t>医　師</t>
    <rPh sb="0" eb="1">
      <t>イ</t>
    </rPh>
    <rPh sb="2" eb="3">
      <t>シ</t>
    </rPh>
    <phoneticPr fontId="9"/>
  </si>
  <si>
    <t>サービス管理責任者</t>
    <rPh sb="4" eb="6">
      <t>カンリ</t>
    </rPh>
    <rPh sb="6" eb="9">
      <t>セキニンシャ</t>
    </rPh>
    <phoneticPr fontId="9"/>
  </si>
  <si>
    <t>看護職員</t>
    <rPh sb="0" eb="2">
      <t>カンゴ</t>
    </rPh>
    <rPh sb="2" eb="4">
      <t>ショクイン</t>
    </rPh>
    <phoneticPr fontId="9"/>
  </si>
  <si>
    <t>理学療法士</t>
    <rPh sb="0" eb="2">
      <t>リガク</t>
    </rPh>
    <rPh sb="2" eb="5">
      <t>リョウホウシ</t>
    </rPh>
    <phoneticPr fontId="9"/>
  </si>
  <si>
    <t>作業療法士</t>
    <rPh sb="0" eb="2">
      <t>サギョウ</t>
    </rPh>
    <rPh sb="2" eb="5">
      <t>リョウホウシ</t>
    </rPh>
    <phoneticPr fontId="9"/>
  </si>
  <si>
    <t>専従</t>
    <rPh sb="0" eb="2">
      <t>センジュウ</t>
    </rPh>
    <phoneticPr fontId="9"/>
  </si>
  <si>
    <t>※兼務</t>
    <rPh sb="1" eb="3">
      <t>ケンム</t>
    </rPh>
    <phoneticPr fontId="9"/>
  </si>
  <si>
    <t>従業者数</t>
    <rPh sb="0" eb="2">
      <t>ジュウギョウ</t>
    </rPh>
    <rPh sb="2" eb="3">
      <t>シャ</t>
    </rPh>
    <rPh sb="3" eb="4">
      <t>カズ</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</si>
  <si>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</si>
  <si>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</si>
  <si>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</si>
  <si>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</si>
  <si>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</si>
  <si>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</si>
  <si>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</si>
  <si>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その他の従業者</t>
    <rPh sb="2" eb="3">
      <t>タ</t>
    </rPh>
    <rPh sb="4" eb="7">
      <t>ジュウギョウシャ</t>
    </rPh>
    <phoneticPr fontId="9"/>
  </si>
  <si>
    <t>前年度の平均
実利用者数（人）</t>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</si>
  <si>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</si>
  <si>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サービス単位</t>
    <rPh sb="4" eb="6">
      <t>タンイ</t>
    </rPh>
    <phoneticPr fontId="9"/>
  </si>
  <si>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</si>
  <si>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</si>
  <si>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</si>
  <si>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</si>
  <si>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サービス単位２</t>
    <rPh sb="4" eb="6">
      <t>タンイ</t>
    </rPh>
    <phoneticPr fontId="9"/>
  </si>
  <si>
    <t>サービス単位３</t>
    <rPh sb="4" eb="6">
      <t>タンイ</t>
    </rPh>
    <phoneticPr fontId="9"/>
  </si>
  <si>
    <t>主な掲示事項</t>
    <rPh sb="0" eb="1">
      <t>オモ</t>
    </rPh>
    <rPh sb="2" eb="4">
      <t>ケイジ</t>
    </rPh>
    <rPh sb="4" eb="6">
      <t>ジコウ</t>
    </rPh>
    <phoneticPr fontId="9"/>
  </si>
  <si>
    <t>営業日</t>
    <rPh sb="0" eb="3">
      <t>エイギョウビ</t>
    </rPh>
    <phoneticPr fontId="9"/>
  </si>
  <si>
    <t>単位ごとの営業日</t>
    <phoneticPr fontId="9"/>
  </si>
  <si>
    <t>営業時間</t>
    <rPh sb="0" eb="2">
      <t>エイギョウ</t>
    </rPh>
    <rPh sb="2" eb="4">
      <t>ジカン</t>
    </rPh>
    <phoneticPr fontId="9"/>
  </si>
  <si>
    <t>単位ごとのサービス提供時間（送迎時間を除く）（①　　：　　～　　：　　②　　：　　～　　：　　）</t>
    <phoneticPr fontId="9"/>
  </si>
  <si>
    <t>主たる対象者</t>
    <rPh sb="0" eb="1">
      <t>シュ</t>
    </rPh>
    <rPh sb="3" eb="6">
      <t>タイショウシャ</t>
    </rPh>
    <phoneticPr fontId="9"/>
  </si>
  <si>
    <t>特定無し</t>
    <rPh sb="0" eb="2">
      <t>トクテイ</t>
    </rPh>
    <rPh sb="2" eb="3">
      <t>ム</t>
    </rPh>
    <phoneticPr fontId="9"/>
  </si>
  <si>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</si>
  <si>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</si>
  <si>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</si>
  <si>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視覚障害</t>
    <rPh sb="0" eb="2">
      <t>シカク</t>
    </rPh>
    <rPh sb="2" eb="4">
      <t>ショウガイ</t>
    </rPh>
    <phoneticPr fontId="9"/>
  </si>
  <si>
    <t>聴覚・言語</t>
    <rPh sb="0" eb="2">
      <t>チョウカク</t>
    </rPh>
    <rPh sb="3" eb="5">
      <t>ゲンゴ</t>
    </rPh>
    <phoneticPr fontId="9"/>
  </si>
  <si>
    <t>内部障害</t>
    <rPh sb="0" eb="2">
      <t>ナイブ</t>
    </rPh>
    <rPh sb="2" eb="4">
      <t>ショウガイ</t>
    </rPh>
    <phoneticPr fontId="9"/>
  </si>
  <si>
    <t>知的障害者</t>
    <rPh sb="0" eb="2">
      <t>チテキ</t>
    </rPh>
    <rPh sb="2" eb="5">
      <t>ショウガイシャ</t>
    </rPh>
    <phoneticPr fontId="9"/>
  </si>
  <si>
    <t>精神障害者</t>
    <rPh sb="0" eb="2">
      <t>セイシン</t>
    </rPh>
    <rPh sb="2" eb="5">
      <t>ショウガイシャ</t>
    </rPh>
    <phoneticPr fontId="9"/>
  </si>
  <si>
    <t>難病等対象者</t>
    <rPh sb="0" eb="2">
      <t>ナンビョウ</t>
    </rPh>
    <rPh sb="2" eb="3">
      <t>トウ</t>
    </rPh>
    <rPh sb="3" eb="6">
      <t>タイショウシャ</t>
    </rPh>
    <phoneticPr fontId="9"/>
  </si>
  <si>
    <t>利用定員</t>
    <rPh sb="0" eb="2">
      <t>リヨウ</t>
    </rPh>
    <rPh sb="2" eb="4">
      <t>テイイン</t>
    </rPh>
    <phoneticPr fontId="9"/>
  </si>
  <si>
    <t>人（単位ごとの定員）（①　　　　　　　　②　　　　　　　　　）</t>
    <phoneticPr fontId="9"/>
  </si>
  <si>
    <t>基準上の必要定員</t>
    <rPh sb="0" eb="2">
      <t>キジュン</t>
    </rPh>
    <rPh sb="2" eb="3">
      <t>ジョウ</t>
    </rPh>
    <rPh sb="4" eb="6">
      <t>ヒツヨウ</t>
    </rPh>
    <rPh sb="6" eb="8">
      <t>テイイン</t>
    </rPh>
    <phoneticPr fontId="9"/>
  </si>
  <si>
    <t>多機能型実施の有無</t>
    <rPh sb="0" eb="3">
      <t>タキノウ</t>
    </rPh>
    <rPh sb="3" eb="4">
      <t>ガタ</t>
    </rPh>
    <rPh sb="4" eb="6">
      <t>ジッシ</t>
    </rPh>
    <rPh sb="7" eb="9">
      <t>ウム</t>
    </rPh>
    <phoneticPr fontId="9"/>
  </si>
  <si>
    <t>有　　・　　無</t>
    <rPh sb="0" eb="1">
      <t>ア</t>
    </rPh>
    <rPh sb="6" eb="7">
      <t>ナ</t>
    </rPh>
    <phoneticPr fontId="9"/>
  </si>
  <si>
    <t>利用料</t>
    <rPh sb="0" eb="3">
      <t>リヨウリョウ</t>
    </rPh>
    <phoneticPr fontId="9"/>
  </si>
  <si>
    <t>その他の費用</t>
    <rPh sb="2" eb="3">
      <t>タ</t>
    </rPh>
    <rPh sb="4" eb="6">
      <t>ヒヨウ</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</si>
  <si>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</si>
  <si>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</si>
  <si>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phoneticPr fontId="9"/>
  </si>
  <si>
    <t>苦情解決の措置概要</t>
    <rPh sb="0" eb="2">
      <t>クジョウ</t>
    </rPh>
    <rPh sb="2" eb="4">
      <t>カイケツ</t>
    </rPh>
    <rPh sb="5" eb="7">
      <t>ソチ</t>
    </rPh>
    <rPh sb="7" eb="9">
      <t>ガイヨウ</t>
    </rPh>
    <phoneticPr fontId="9"/>
  </si>
  <si>
    <t>窓口（連絡先）</t>
    <rPh sb="0" eb="2">
      <t>マドグチ</t>
    </rPh>
    <rPh sb="3" eb="6">
      <t>レンラクサキ</t>
    </rPh>
    <phoneticPr fontId="9"/>
  </si>
  <si>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</si>
  <si>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</si>
  <si>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</si>
  <si>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名　称</t>
    <rPh sb="0" eb="1">
      <t>メイ</t>
    </rPh>
    <rPh sb="2" eb="3">
      <t>ショウ</t>
    </rPh>
    <phoneticPr fontId="9"/>
  </si>
  <si>
    <t>主な診療科名</t>
    <rPh sb="0" eb="1">
      <t>オモ</t>
    </rPh>
    <rPh sb="2" eb="5">
      <t>シンリョウカ</t>
    </rPh>
    <rPh sb="5" eb="6">
      <t>メイ</t>
    </rPh>
    <phoneticPr fontId="9"/>
  </si>
  <si>
    <t>一体的に管理運営する
他の事業所</t>
    <rPh sb="0" eb="3">
      <t>イッタイテキ</t>
    </rPh>
    <rPh sb="4" eb="6">
      <t>カンリ</t>
    </rPh>
    <rPh sb="6" eb="8">
      <t>ウンエイ</t>
    </rPh>
    <rPh sb="11" eb="12">
      <t>タ</t>
    </rPh>
    <rPh sb="13" eb="16">
      <t>ジギョウショ</t>
    </rPh>
    <phoneticPr fontId="9"/>
  </si>
  <si>
    <t>添付書類</t>
    <rPh sb="0" eb="2">
      <t>テンプ</t>
    </rPh>
    <rPh sb="2" eb="4">
      <t>ショルイ</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</si>
  <si>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</si>
  <si>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（備考）</t>
    <rPh sb="1" eb="3">
      <t>ビコウ</t>
    </rPh>
    <phoneticPr fontId="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</si>
  <si>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</si>
  <si>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</si>
  <si>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</si>
  <si>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</si>
  <si>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</si>
  <si>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</si>
  <si>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</si>
  <si>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</si>
  <si>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サービス種別</t>
    <rPh sb="4" eb="6">
      <t>シュベツ</t>
    </rPh>
    <phoneticPr fontId="2"/>
  </si>
  <si>
    <t>！申請するサービス類型を選択してください</t>
    <rPh sb="1" eb="3">
      <t>シンセイ</t>
    </rPh>
    <rPh sb="9" eb="11">
      <t>ルイケイ</t>
    </rPh>
    <rPh sb="12" eb="14">
      <t>センタク</t>
    </rPh>
    <phoneticPr fontId="4"/>
  </si>
  <si>
    <t>年</t>
    <rPh sb="0" eb="1">
      <t>ネン</t>
    </rPh>
    <phoneticPr fontId="9"/>
  </si>
  <si>
    <t>月</t>
    <rPh sb="0" eb="1">
      <t>ゲツ</t>
    </rPh>
    <phoneticPr fontId="9"/>
  </si>
  <si>
    <t>事業所名</t>
    <rPh sb="0" eb="3">
      <t>ジギョウショ</t>
    </rPh>
    <rPh sb="3" eb="4">
      <t>メイ</t>
    </rPh>
    <phoneticPr fontId="2"/>
  </si>
  <si>
    <t>(1)記載する期間</t>
    <rPh sb="3" eb="5">
      <t>キサイ</t>
    </rPh>
    <rPh sb="7" eb="9">
      <t>キカン</t>
    </rPh>
    <phoneticPr fontId="9"/>
  </si>
  <si>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</si>
  <si>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</si>
  <si>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9"/>
  </si>
  <si>
    <t>時間/月</t>
    <rPh sb="0" eb="2">
      <t>ジカン</t>
    </rPh>
    <rPh sb="3" eb="4">
      <t>ツキ</t>
    </rPh>
    <phoneticPr fontId="9"/>
  </si>
  <si>
    <t>No.</t>
    <phoneticPr fontId="9"/>
  </si>
  <si>
    <t>(4)職種</t>
    <rPh sb="3" eb="5">
      <t>ショクシュ</t>
    </rPh>
    <phoneticPr fontId="9"/>
  </si>
  <si>
    <t>(5)勤務形態</t>
    <rPh sb="3" eb="5">
      <t>キンム</t>
    </rPh>
    <rPh sb="5" eb="7">
      <t>ケイタイ</t>
    </rPh>
    <phoneticPr fontId="9"/>
  </si>
  <si>
    <t>(6)資格</t>
    <rPh sb="3" eb="5">
      <t>シカク</t>
    </rPh>
    <phoneticPr fontId="9"/>
  </si>
  <si>
    <t>(7)氏名</t>
    <rPh sb="3" eb="5">
      <t>シメイ</t>
    </rPh>
    <phoneticPr fontId="9"/>
  </si>
  <si>
    <t>(8)</t>
    <phoneticPr fontId="9"/>
  </si>
  <si>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</si>
  <si>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</si>
  <si>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(11)兼務状況
（兼務先／兼務する職務の内容）等</t>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</si>
  <si>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</si>
  <si>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</si>
  <si>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</si>
  <si>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</si>
  <si>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第５週</t>
    <rPh sb="0" eb="1">
      <t>ダイ</t>
    </rPh>
    <rPh sb="2" eb="3">
      <t>シュウ</t>
    </rPh>
    <phoneticPr fontId="9"/>
  </si>
  <si>
    <t>合計</t>
    <rPh sb="0" eb="2">
      <t>ゴウケイ</t>
    </rPh>
    <phoneticPr fontId="9"/>
  </si>
  <si>
    <t>サービス提供時間</t>
    <rPh sb="4" eb="6">
      <t>テイキョウ</t>
    </rPh>
    <rPh sb="6" eb="8">
      <t>ジカン</t>
    </rPh>
    <phoneticPr fontId="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</si>
  <si>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</si>
  <si>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(1) 「４週」・「暦月」のいずれかを選択してください。</t>
    <rPh sb="7" eb="8">
      <t>シュウ</t>
    </rPh>
    <rPh sb="11" eb="12">
      <t>レキ</t>
    </rPh>
    <rPh sb="12" eb="13">
      <t>ツキ</t>
    </rPh>
    <rPh sb="20" eb="22">
      <t>センタク</t>
    </rPh>
    <phoneticPr fontId="2"/>
  </si>
  <si>
    <t>　(2) 「予定」・「実績」のいずれかを選択してください。</t>
    <rPh sb="6" eb="8">
      <t>ヨテイ</t>
    </rPh>
    <rPh sb="11" eb="13">
      <t>ジッセキ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</si>
  <si>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</si>
  <si>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従業者の職種を入力してください。</t>
    <rPh sb="5" eb="8">
      <t>ジュウギョウシャ</t>
    </rPh>
    <rPh sb="9" eb="11">
      <t>ショクシュ</t>
    </rPh>
    <rPh sb="12" eb="14">
      <t>ニュウリョク</t>
    </rPh>
    <phoneticPr fontId="2"/>
  </si>
  <si>
    <t xml:space="preserve"> 　　 記入の順序は、職種ごとにまとめてください。</t>
    <rPh sb="4" eb="6">
      <t>キニュウ</t>
    </rPh>
    <rPh sb="7" eb="9">
      <t>ジュンジョ</t>
    </rPh>
    <rPh sb="11" eb="13">
      <t>ショクシュ</t>
    </rPh>
    <phoneticPr fontId="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</si>
  <si>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
  </si>
  <si>
    <t>記号</t>
    <rPh sb="0" eb="2">
      <t>キゴウ</t>
    </rPh>
    <phoneticPr fontId="2"/>
  </si>
  <si>
    <t>区分</t>
    <rPh sb="0" eb="2">
      <t>クブン</t>
    </rPh>
    <phoneticPr fontId="2"/>
  </si>
  <si>
    <t>A</t>
  </si>
  <si>
    <t>常勤で専従</t>
    <rPh sb="0" eb="2">
      <t>ジョウキン</t>
    </rPh>
    <rPh sb="3" eb="5">
      <t>センジュウ</t>
    </rPh>
    <phoneticPr fontId="2"/>
  </si>
  <si>
    <t>B</t>
  </si>
  <si>
    <t>常勤で兼務</t>
    <rPh sb="0" eb="2">
      <t>ジョウキン</t>
    </rPh>
    <rPh sb="3" eb="5">
      <t>ケンム</t>
    </rPh>
    <phoneticPr fontId="2"/>
  </si>
  <si>
    <t>C</t>
  </si>
  <si>
    <t>非常勤で専従</t>
    <rPh sb="0" eb="3">
      <t>ヒジョウキン</t>
    </rPh>
    <rPh sb="4" eb="6">
      <t>センジュウ</t>
    </rPh>
    <phoneticPr fontId="2"/>
  </si>
  <si>
    <t>D</t>
  </si>
  <si>
    <t>非常勤で兼務</t>
    <rPh sb="0" eb="3">
      <t>ヒジョウキン</t>
    </rPh>
    <rPh sb="4" eb="6">
      <t>ケンム</t>
    </rPh>
    <phoneticPr fontId="2"/>
  </si>
  <si>
    <t>（注）常勤・非常勤の区分について</t>
    <rPh sb="1" eb="2">
      <t>チュウ</t>
    </rPh>
    <rPh sb="3" eb="5">
      <t>ジョウキン</t>
    </rPh>
    <rPh sb="6" eb="9">
      <t>ヒジョウキン</t>
    </rPh>
    <rPh sb="10" eb="12">
      <t>クブン</t>
    </rPh>
    <phoneticPr fontId="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</si>
  <si>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</si>
  <si>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</si>
  <si>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　(6) 従業者の保有する資格を入力してください。</t>
    <rPh sb="5" eb="8">
      <t>ジュウギョウシャ</t>
    </rPh>
    <rPh sb="9" eb="11">
      <t>ホユウ</t>
    </rPh>
    <rPh sb="13" eb="15">
      <t>シカク</t>
    </rPh>
    <rPh sb="16" eb="18">
      <t>ニュウリョク</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</si>
  <si>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</si>
  <si>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</si>
  <si>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(7) 従業者の氏名を記入してください。</t>
    <rPh sb="5" eb="8">
      <t>ジュウギョウシャ</t>
    </rPh>
    <rPh sb="9" eb="11">
      <t>シメイ</t>
    </rPh>
    <rPh sb="12" eb="14">
      <t>キニュウ</t>
    </rPh>
    <phoneticPr fontId="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</si>
  <si>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</si>
  <si>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</si>
  <si>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</si>
  <si>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</si>
  <si>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</si>
  <si>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</si>
  <si>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</si>
  <si>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</si>
  <si>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</si>
  <si>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　　　 その他、特記事項欄としてもご活用ください。</t>
    <rPh sb="6" eb="7">
      <t>タ</t>
    </rPh>
    <rPh sb="8" eb="10">
      <t>トッキ</t>
    </rPh>
    <rPh sb="10" eb="12">
      <t>ジコウ</t>
    </rPh>
    <rPh sb="12" eb="13">
      <t>ラン</t>
    </rPh>
    <rPh sb="18" eb="20">
      <t>カツヨウ</t>
    </rPh>
    <phoneticPr fontId="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</si>
  <si>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</si>
  <si>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 xml:space="preserve"> （14) 必要項目を満たしていれば、各事業所で使用するシフト表等をもって代替書類として差し支えありません。</t>
    <phoneticPr fontId="9"/>
  </si>
  <si>
    <t>居宅介護</t>
  </si>
  <si>
    <t>４週</t>
  </si>
  <si>
    <t>※選択肢にない職種については直接入力してください</t>
    <phoneticPr fontId="4"/>
  </si>
  <si>
    <t>管理者</t>
    <rPh sb="0" eb="3">
      <t>カンリシャ</t>
    </rPh>
    <phoneticPr fontId="4"/>
  </si>
  <si>
    <t>サービス提供責任者</t>
    <rPh sb="4" eb="6">
      <t>テイキョウ</t>
    </rPh>
    <rPh sb="6" eb="9">
      <t>セキニンシャ</t>
    </rPh>
    <phoneticPr fontId="4"/>
  </si>
  <si>
    <t>従業者</t>
    <rPh sb="0" eb="3">
      <t>ジュウギョウシャ</t>
    </rPh>
    <phoneticPr fontId="4"/>
  </si>
  <si>
    <t>E</t>
    <phoneticPr fontId="5"/>
  </si>
  <si>
    <t>F</t>
    <phoneticPr fontId="5"/>
  </si>
  <si>
    <t>G</t>
    <phoneticPr fontId="5"/>
  </si>
  <si>
    <t>H</t>
    <phoneticPr fontId="5"/>
  </si>
  <si>
    <t>I</t>
    <phoneticPr fontId="5"/>
  </si>
  <si>
    <t>J</t>
    <phoneticPr fontId="5"/>
  </si>
  <si>
    <t>＜人員に関する基準＞</t>
    <rPh sb="1" eb="3">
      <t>ジンイン</t>
    </rPh>
    <rPh sb="4" eb="5">
      <t>カン</t>
    </rPh>
    <rPh sb="7" eb="9">
      <t>キジュン</t>
    </rPh>
    <phoneticPr fontId="9"/>
  </si>
  <si>
    <t>（新規申請の場合は推定数）</t>
    <phoneticPr fontId="5"/>
  </si>
  <si>
    <t>○サービス提供責任者</t>
    <rPh sb="5" eb="7">
      <t>テイキョウ</t>
    </rPh>
    <rPh sb="7" eb="10">
      <t>セキニンシャ</t>
    </rPh>
    <phoneticPr fontId="5"/>
  </si>
  <si>
    <t>合計</t>
    <rPh sb="0" eb="2">
      <t>ゴウケイ</t>
    </rPh>
    <phoneticPr fontId="5"/>
  </si>
  <si>
    <t>区分</t>
    <rPh sb="0" eb="2">
      <t>クブン</t>
    </rPh>
    <phoneticPr fontId="5"/>
  </si>
  <si>
    <t>各区分の値とそれに基づく配置数</t>
    <phoneticPr fontId="4"/>
  </si>
  <si>
    <t>必要な配置数</t>
    <rPh sb="0" eb="2">
      <t>ヒツヨウ</t>
    </rPh>
    <rPh sb="3" eb="6">
      <t>ハイチスウ</t>
    </rPh>
    <phoneticPr fontId="5"/>
  </si>
  <si>
    <t>利用者数（通院等乗降介助以外）</t>
    <rPh sb="0" eb="3">
      <t>リヨウシャ</t>
    </rPh>
    <rPh sb="3" eb="4">
      <t>スウ</t>
    </rPh>
    <phoneticPr fontId="5"/>
  </si>
  <si>
    <t>○</t>
  </si>
  <si>
    <t>常勤換算方法によらない場合</t>
    <phoneticPr fontId="4"/>
  </si>
  <si>
    <t>サービス提供時間が450時間又はその端数を増すごとに1人以上</t>
    <phoneticPr fontId="4"/>
  </si>
  <si>
    <t>h</t>
    <phoneticPr fontId="5"/>
  </si>
  <si>
    <t>利用者数（通院等乗降介助）</t>
    <rPh sb="0" eb="3">
      <t>リヨウシャ</t>
    </rPh>
    <rPh sb="3" eb="4">
      <t>スウ</t>
    </rPh>
    <phoneticPr fontId="5"/>
  </si>
  <si>
    <t>従業者数が10人又はその端数を増すごとに1人以上</t>
    <phoneticPr fontId="4"/>
  </si>
  <si>
    <t>人</t>
    <rPh sb="0" eb="1">
      <t>ニン</t>
    </rPh>
    <phoneticPr fontId="5"/>
  </si>
  <si>
    <t>利用者数が40人又はその端数を増すごとに1人以上</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</si>
  <si>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5"/>
  </si>
  <si>
    <t>（平均利用者数）</t>
    <phoneticPr fontId="5"/>
  </si>
  <si>
    <t>常勤換算方法による場合</t>
  </si>
  <si>
    <t>次の条件を満たす場合は「○」を選択→</t>
    <rPh sb="0" eb="1">
      <t>ツギ</t>
    </rPh>
    <rPh sb="2" eb="4">
      <t>ジョウケン</t>
    </rPh>
    <rPh sb="5" eb="6">
      <t>ミ</t>
    </rPh>
    <rPh sb="8" eb="10">
      <t>バアイ</t>
    </rPh>
    <rPh sb="15" eb="17">
      <t>センタク</t>
    </rPh>
    <phoneticPr fontId="4"/>
  </si>
  <si>
    <t>①常勤のサービス提供責任者を３人以上配置</t>
    <phoneticPr fontId="4"/>
  </si>
  <si>
    <t>②サービス提供責任者の業務に主として従事する者を1人以上配置</t>
    <phoneticPr fontId="4"/>
  </si>
  <si>
    <t>③サービス提供責任者が行う業務が効率的に行われている</t>
    <phoneticPr fontId="4"/>
  </si>
  <si>
    <t>＜人員基準に関する実人数集計＞</t>
    <rPh sb="1" eb="5">
      <t>ジンインキジュン</t>
    </rPh>
    <rPh sb="6" eb="7">
      <t>カン</t>
    </rPh>
    <rPh sb="9" eb="10">
      <t>ジツ</t>
    </rPh>
    <rPh sb="10" eb="12">
      <t>ニンズウ</t>
    </rPh>
    <rPh sb="12" eb="14">
      <t>シュウケイ</t>
    </rPh>
    <phoneticPr fontId="9"/>
  </si>
  <si>
    <t>専従</t>
    <rPh sb="0" eb="2">
      <t>センジュウ</t>
    </rPh>
    <phoneticPr fontId="5"/>
  </si>
  <si>
    <t>兼務</t>
    <rPh sb="0" eb="2">
      <t>ケンム</t>
    </rPh>
    <phoneticPr fontId="5"/>
  </si>
  <si>
    <t>常勤</t>
    <rPh sb="0" eb="2">
      <t>ジョウキン</t>
    </rPh>
    <phoneticPr fontId="9"/>
  </si>
  <si>
    <t>非常勤</t>
    <rPh sb="0" eb="3">
      <t>ヒジョウキン</t>
    </rPh>
    <phoneticPr fontId="9"/>
  </si>
  <si>
    <t>常勤換算数</t>
    <rPh sb="0" eb="5">
      <t>ジョウキンカンサンスウ</t>
    </rPh>
    <phoneticPr fontId="4"/>
  </si>
  <si>
    <t>重度訪問介護</t>
    <rPh sb="0" eb="2">
      <t>ジュウド</t>
    </rPh>
    <rPh sb="2" eb="4">
      <t>ホウモン</t>
    </rPh>
    <rPh sb="4" eb="6">
      <t>カイゴ</t>
    </rPh>
    <phoneticPr fontId="4"/>
  </si>
  <si>
    <t>利用者数</t>
    <rPh sb="0" eb="3">
      <t>リヨウシャ</t>
    </rPh>
    <rPh sb="3" eb="4">
      <t>スウ</t>
    </rPh>
    <phoneticPr fontId="5"/>
  </si>
  <si>
    <t>サービス提供時間が1000時間又はその端数を増すごとに1人以上</t>
    <phoneticPr fontId="4"/>
  </si>
  <si>
    <t>（平均利用者数）</t>
    <phoneticPr fontId="4"/>
  </si>
  <si>
    <t>従業者数が20人又はその端数を増すごとに1人以上</t>
    <phoneticPr fontId="4"/>
  </si>
  <si>
    <t>利用者数が10人又はその端数を増すごとに1人以上</t>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</si>
  <si>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</si>
  <si>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同行援護</t>
    <rPh sb="0" eb="2">
      <t>ドウコウ</t>
    </rPh>
    <rPh sb="2" eb="4">
      <t>エンゴ</t>
    </rPh>
    <phoneticPr fontId="4"/>
  </si>
  <si>
    <t>従業者</t>
    <phoneticPr fontId="4"/>
  </si>
  <si>
    <t>（平均利用者数）</t>
  </si>
  <si>
    <t>行動援護</t>
    <rPh sb="0" eb="4">
      <t>コウドウエンゴ</t>
    </rPh>
    <phoneticPr fontId="4"/>
  </si>
  <si>
    <t>療養介護</t>
    <rPh sb="0" eb="2">
      <t>リョウヨウ</t>
    </rPh>
    <rPh sb="2" eb="4">
      <t>カイゴ</t>
    </rPh>
    <phoneticPr fontId="9"/>
  </si>
  <si>
    <t>サービス管理責任者</t>
    <rPh sb="4" eb="6">
      <t>カンリ</t>
    </rPh>
    <rPh sb="6" eb="9">
      <t>セキニンシャ</t>
    </rPh>
    <phoneticPr fontId="4"/>
  </si>
  <si>
    <t>医師</t>
    <rPh sb="0" eb="2">
      <t>イシ</t>
    </rPh>
    <phoneticPr fontId="4"/>
  </si>
  <si>
    <t>看護職員</t>
    <rPh sb="0" eb="4">
      <t>カンゴショクイン</t>
    </rPh>
    <phoneticPr fontId="4"/>
  </si>
  <si>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</si>
  <si>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計</t>
    <rPh sb="0" eb="1">
      <t>ケイ</t>
    </rPh>
    <phoneticPr fontId="9"/>
  </si>
  <si>
    <t>平均利用者数</t>
    <rPh sb="0" eb="2">
      <t>ヘイキン</t>
    </rPh>
    <rPh sb="2" eb="6">
      <t>リヨウシャスウ</t>
    </rPh>
    <phoneticPr fontId="9"/>
  </si>
  <si>
    <t>利用者延べ数</t>
    <rPh sb="3" eb="4">
      <t>ノ</t>
    </rPh>
    <phoneticPr fontId="9"/>
  </si>
  <si>
    <t>開所日数</t>
    <rPh sb="0" eb="2">
      <t>カイショ</t>
    </rPh>
    <rPh sb="2" eb="4">
      <t>ニッスウ</t>
    </rPh>
    <phoneticPr fontId="5"/>
  </si>
  <si>
    <t>生活支援員</t>
    <rPh sb="0" eb="5">
      <t>セイカツシエンイン</t>
    </rPh>
    <phoneticPr fontId="4"/>
  </si>
  <si>
    <t>兼務</t>
    <rPh sb="0" eb="2">
      <t>ケンム</t>
    </rPh>
    <phoneticPr fontId="9"/>
  </si>
  <si>
    <t>生活介護</t>
    <rPh sb="0" eb="2">
      <t>セイカツ</t>
    </rPh>
    <rPh sb="2" eb="4">
      <t>カイゴ</t>
    </rPh>
    <phoneticPr fontId="9"/>
  </si>
  <si>
    <t>平均障害支援区分</t>
    <rPh sb="0" eb="2">
      <t>ヘイキン</t>
    </rPh>
    <rPh sb="2" eb="4">
      <t>ショウガイ</t>
    </rPh>
    <rPh sb="4" eb="6">
      <t>シエン</t>
    </rPh>
    <rPh sb="6" eb="8">
      <t>クブン</t>
    </rPh>
    <phoneticPr fontId="9"/>
  </si>
  <si>
    <t>利用者延べ数計</t>
    <rPh sb="3" eb="4">
      <t>ノ</t>
    </rPh>
    <rPh sb="6" eb="7">
      <t>ケイ</t>
    </rPh>
    <phoneticPr fontId="9"/>
  </si>
  <si>
    <t>　区分２の延べ利用者数</t>
    <rPh sb="1" eb="3">
      <t>クブン</t>
    </rPh>
    <rPh sb="5" eb="6">
      <t>ノ</t>
    </rPh>
    <rPh sb="7" eb="11">
      <t>リヨウシャスウ</t>
    </rPh>
    <phoneticPr fontId="4"/>
  </si>
  <si>
    <t>　区分３の延べ利用者数</t>
    <rPh sb="1" eb="3">
      <t>クブン</t>
    </rPh>
    <rPh sb="5" eb="6">
      <t>ノ</t>
    </rPh>
    <rPh sb="7" eb="11">
      <t>リヨウシャスウ</t>
    </rPh>
    <phoneticPr fontId="4"/>
  </si>
  <si>
    <t>　区分４の延べ利用者数</t>
    <rPh sb="1" eb="3">
      <t>クブン</t>
    </rPh>
    <rPh sb="5" eb="6">
      <t>ノ</t>
    </rPh>
    <rPh sb="7" eb="11">
      <t>リヨウシャスウ</t>
    </rPh>
    <phoneticPr fontId="4"/>
  </si>
  <si>
    <t>　区分５の延べ利用者数</t>
    <rPh sb="1" eb="3">
      <t>クブン</t>
    </rPh>
    <rPh sb="5" eb="6">
      <t>ノ</t>
    </rPh>
    <rPh sb="7" eb="11">
      <t>リヨウシャスウ</t>
    </rPh>
    <phoneticPr fontId="4"/>
  </si>
  <si>
    <t>　区分６の延べ利用者数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</si>
  <si>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</si>
  <si>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</si>
  <si>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(※)利用者延べ数の内数を記載してください。所要時間は、送迎や障害特性等による配慮事項を含む、個別支援計画に位置付けられた標準的な時間を指します。</t>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</si>
  <si>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</si>
  <si>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9"/>
  </si>
  <si>
    <t>短期入所・空床利用型</t>
    <rPh sb="0" eb="2">
      <t>タンキ</t>
    </rPh>
    <rPh sb="2" eb="4">
      <t>ニュウショ</t>
    </rPh>
    <rPh sb="5" eb="7">
      <t>クウショウ</t>
    </rPh>
    <rPh sb="7" eb="9">
      <t>リヨウ</t>
    </rPh>
    <rPh sb="9" eb="10">
      <t>ガタ</t>
    </rPh>
    <phoneticPr fontId="9"/>
  </si>
  <si>
    <t>短期入所・単独型</t>
    <rPh sb="0" eb="2">
      <t>タンキ</t>
    </rPh>
    <rPh sb="2" eb="4">
      <t>ニュウショ</t>
    </rPh>
    <rPh sb="5" eb="7">
      <t>タンドク</t>
    </rPh>
    <rPh sb="7" eb="8">
      <t>ガタ</t>
    </rPh>
    <phoneticPr fontId="9"/>
  </si>
  <si>
    <t>重度障害者等包括支援</t>
    <rPh sb="0" eb="10">
      <t>ジュウドショウガイシャトウホウカツシエン</t>
    </rPh>
    <phoneticPr fontId="9"/>
  </si>
  <si>
    <t>機能訓練</t>
    <rPh sb="0" eb="2">
      <t>キノウ</t>
    </rPh>
    <rPh sb="2" eb="4">
      <t>クンレン</t>
    </rPh>
    <phoneticPr fontId="9"/>
  </si>
  <si>
    <t>理学療法士</t>
    <rPh sb="0" eb="5">
      <t>リガクリョウホウシ</t>
    </rPh>
    <phoneticPr fontId="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</si>
  <si>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</si>
  <si>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生活訓練</t>
    <rPh sb="0" eb="2">
      <t>セイカツ</t>
    </rPh>
    <rPh sb="2" eb="4">
      <t>クンレン</t>
    </rPh>
    <phoneticPr fontId="9"/>
  </si>
  <si>
    <t>地域移行支援員</t>
    <rPh sb="0" eb="4">
      <t>チイキイコウ</t>
    </rPh>
    <rPh sb="4" eb="7">
      <t>シエンイン</t>
    </rPh>
    <phoneticPr fontId="4"/>
  </si>
  <si>
    <t xml:space="preserve"> 宿泊型自立訓練以外の
 利用者</t>
    <rPh sb="1" eb="4">
      <t>シュクハクガタ</t>
    </rPh>
    <rPh sb="4" eb="8">
      <t>ジリツクンレン</t>
    </rPh>
    <rPh sb="8" eb="10">
      <t>イガイ</t>
    </rPh>
    <rPh sb="13" eb="16">
      <t>リヨウシャ</t>
    </rPh>
    <phoneticPr fontId="9"/>
  </si>
  <si>
    <t xml:space="preserve"> 宿泊型自立訓練の利用者</t>
    <rPh sb="1" eb="4">
      <t>シュクハクガタ</t>
    </rPh>
    <rPh sb="4" eb="8">
      <t>ジリツクンレン</t>
    </rPh>
    <rPh sb="9" eb="12">
      <t>リヨウシャ</t>
    </rPh>
    <phoneticPr fontId="9"/>
  </si>
  <si>
    <t xml:space="preserve"> 　　 保有資格を全て記入するのではなく、人員基準・加配加算上、求められる資格等を入力してください。</t>
    <phoneticPr fontId="2"/>
  </si>
  <si>
    <t>就労選択支援</t>
    <rPh sb="0" eb="2">
      <t>シュウロウ</t>
    </rPh>
    <rPh sb="2" eb="4">
      <t>センタク</t>
    </rPh>
    <rPh sb="4" eb="6">
      <t>シエン</t>
    </rPh>
    <phoneticPr fontId="9"/>
  </si>
  <si>
    <t>就労選択支援員</t>
    <rPh sb="0" eb="2">
      <t>シュウロウ</t>
    </rPh>
    <rPh sb="2" eb="4">
      <t>センタク</t>
    </rPh>
    <rPh sb="4" eb="7">
      <t>シエンイン</t>
    </rPh>
    <phoneticPr fontId="4"/>
  </si>
  <si>
    <t>就労移行支援</t>
    <rPh sb="0" eb="2">
      <t>シュウロウ</t>
    </rPh>
    <rPh sb="2" eb="4">
      <t>イコウ</t>
    </rPh>
    <rPh sb="4" eb="6">
      <t>シエン</t>
    </rPh>
    <phoneticPr fontId="9"/>
  </si>
  <si>
    <t>　　(3)施設外就労の有無</t>
    <rPh sb="5" eb="7">
      <t>シセツ</t>
    </rPh>
    <rPh sb="7" eb="8">
      <t>ガイ</t>
    </rPh>
    <rPh sb="8" eb="10">
      <t>シュウロウ</t>
    </rPh>
    <rPh sb="11" eb="13">
      <t>ウム</t>
    </rPh>
    <phoneticPr fontId="9"/>
  </si>
  <si>
    <t>有</t>
  </si>
  <si>
    <t>就労支援員</t>
    <rPh sb="0" eb="5">
      <t>シュウロウシエンイン</t>
    </rPh>
    <phoneticPr fontId="4"/>
  </si>
  <si>
    <t>職業指導員</t>
    <rPh sb="0" eb="4">
      <t>ショクギョウシドウ</t>
    </rPh>
    <rPh sb="4" eb="5">
      <t>イン</t>
    </rPh>
    <phoneticPr fontId="4"/>
  </si>
  <si>
    <t>職業指導員及び生活支援員</t>
    <rPh sb="0" eb="2">
      <t>ショクギョウ</t>
    </rPh>
    <rPh sb="2" eb="4">
      <t>シドウ</t>
    </rPh>
    <rPh sb="4" eb="5">
      <t>イン</t>
    </rPh>
    <rPh sb="5" eb="6">
      <t>オヨ</t>
    </rPh>
    <rPh sb="7" eb="9">
      <t>セイカツ</t>
    </rPh>
    <rPh sb="9" eb="11">
      <t>シエン</t>
    </rPh>
    <rPh sb="11" eb="12">
      <t>イン</t>
    </rPh>
    <phoneticPr fontId="4"/>
  </si>
  <si>
    <t>就労支援員</t>
  </si>
  <si>
    <t>　(3) 施設外就労について「有」「無」のいずれかを選択してください。</t>
    <rPh sb="5" eb="10">
      <t>シセツガイシュウロウ</t>
    </rPh>
    <rPh sb="15" eb="16">
      <t>ア</t>
    </rPh>
    <rPh sb="18" eb="19">
      <t>ナ</t>
    </rPh>
    <rPh sb="26" eb="28">
      <t>センタク</t>
    </rPh>
    <phoneticPr fontId="2"/>
  </si>
  <si>
    <t>認定指定就労移行支援</t>
    <rPh sb="0" eb="2">
      <t>ニンテイ</t>
    </rPh>
    <rPh sb="2" eb="4">
      <t>シテイ</t>
    </rPh>
    <rPh sb="4" eb="6">
      <t>シュウロウ</t>
    </rPh>
    <rPh sb="6" eb="8">
      <t>イコウ</t>
    </rPh>
    <rPh sb="8" eb="10">
      <t>シエン</t>
    </rPh>
    <phoneticPr fontId="9"/>
  </si>
  <si>
    <t>生活支援員</t>
    <rPh sb="0" eb="2">
      <t>セイカツ</t>
    </rPh>
    <rPh sb="2" eb="5">
      <t>シエンイン</t>
    </rPh>
    <phoneticPr fontId="4"/>
  </si>
  <si>
    <t>就労継続支援Ａ型・Ｂ型</t>
    <rPh sb="0" eb="2">
      <t>シュウロウ</t>
    </rPh>
    <rPh sb="2" eb="4">
      <t>ケイゾク</t>
    </rPh>
    <rPh sb="4" eb="6">
      <t>シエン</t>
    </rPh>
    <rPh sb="7" eb="8">
      <t>ガタ</t>
    </rPh>
    <rPh sb="10" eb="11">
      <t>ガタ</t>
    </rPh>
    <phoneticPr fontId="9"/>
  </si>
  <si>
    <t>就労定着支援</t>
    <rPh sb="0" eb="2">
      <t>シュウロウ</t>
    </rPh>
    <rPh sb="2" eb="4">
      <t>テイチャク</t>
    </rPh>
    <rPh sb="4" eb="6">
      <t>シエン</t>
    </rPh>
    <phoneticPr fontId="9"/>
  </si>
  <si>
    <t>就労定着支援員</t>
    <rPh sb="0" eb="2">
      <t>シュウロウ</t>
    </rPh>
    <rPh sb="2" eb="7">
      <t>テイチャクシエンイン</t>
    </rPh>
    <phoneticPr fontId="4"/>
  </si>
  <si>
    <t>就労定着支援員</t>
    <rPh sb="0" eb="4">
      <t>シュウロウテイチャク</t>
    </rPh>
    <rPh sb="4" eb="7">
      <t>シエンイン</t>
    </rPh>
    <phoneticPr fontId="4"/>
  </si>
  <si>
    <t>自立生活援助</t>
    <rPh sb="0" eb="2">
      <t>ジリツ</t>
    </rPh>
    <rPh sb="2" eb="4">
      <t>セイカツ</t>
    </rPh>
    <rPh sb="4" eb="6">
      <t>エンジョ</t>
    </rPh>
    <phoneticPr fontId="9"/>
  </si>
  <si>
    <t>地域生活支援員</t>
    <rPh sb="0" eb="7">
      <t>チイキセイカツシエンイン</t>
    </rPh>
    <phoneticPr fontId="4"/>
  </si>
  <si>
    <t>サービス管理責任者
（常勤の場合）</t>
    <rPh sb="4" eb="6">
      <t>カンリ</t>
    </rPh>
    <rPh sb="6" eb="9">
      <t>セキニンシャ</t>
    </rPh>
    <rPh sb="11" eb="13">
      <t>ジョウキン</t>
    </rPh>
    <rPh sb="14" eb="16">
      <t>バアイ</t>
    </rPh>
    <phoneticPr fontId="4"/>
  </si>
  <si>
    <t>サービス管理責任者
（常勤以外の場合）</t>
    <rPh sb="4" eb="6">
      <t>カンリ</t>
    </rPh>
    <rPh sb="6" eb="8">
      <t>セキニン</t>
    </rPh>
    <rPh sb="8" eb="9">
      <t>シャ</t>
    </rPh>
    <rPh sb="11" eb="13">
      <t>ジョウキン</t>
    </rPh>
    <rPh sb="13" eb="15">
      <t>イガイ</t>
    </rPh>
    <rPh sb="16" eb="18">
      <t>バアイ</t>
    </rPh>
    <phoneticPr fontId="4"/>
  </si>
  <si>
    <t>地域生活支援員の数の標準</t>
    <rPh sb="0" eb="7">
      <t>チイキセイカツシエンイン</t>
    </rPh>
    <rPh sb="8" eb="9">
      <t>カズ</t>
    </rPh>
    <rPh sb="10" eb="12">
      <t>ヒョウジュン</t>
    </rPh>
    <phoneticPr fontId="4"/>
  </si>
  <si>
    <t>共同生活援助・介護サービス包括型</t>
    <rPh sb="0" eb="2">
      <t>キョウドウ</t>
    </rPh>
    <rPh sb="2" eb="4">
      <t>セイカツ</t>
    </rPh>
    <rPh sb="4" eb="6">
      <t>エンジョ</t>
    </rPh>
    <phoneticPr fontId="9"/>
  </si>
  <si>
    <t>世話人</t>
    <rPh sb="0" eb="3">
      <t>セワニン</t>
    </rPh>
    <phoneticPr fontId="4"/>
  </si>
  <si>
    <t>個人居宅介護
利用者数平均</t>
    <rPh sb="11" eb="13">
      <t>ヘイキン</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</si>
  <si>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</si>
  <si>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</si>
  <si>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</si>
  <si>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生活支援員</t>
  </si>
  <si>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</si>
  <si>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</si>
  <si>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夜間支援従事者</t>
    <rPh sb="0" eb="2">
      <t>ヤカン</t>
    </rPh>
    <rPh sb="2" eb="4">
      <t>シエン</t>
    </rPh>
    <rPh sb="4" eb="7">
      <t>ジュウジシャ</t>
    </rPh>
    <phoneticPr fontId="4"/>
  </si>
  <si>
    <t>障害者支援施設</t>
    <rPh sb="0" eb="3">
      <t>ショウガイシャ</t>
    </rPh>
    <rPh sb="3" eb="5">
      <t>シエン</t>
    </rPh>
    <rPh sb="5" eb="7">
      <t>シセツ</t>
    </rPh>
    <phoneticPr fontId="9"/>
  </si>
  <si>
    <t>E</t>
    <phoneticPr fontId="4"/>
  </si>
  <si>
    <t>＜実施する昼間サービス＞※実施するものに「○」を選択してください。</t>
    <rPh sb="1" eb="3">
      <t>ジッシ</t>
    </rPh>
    <rPh sb="5" eb="7">
      <t>チュウカン</t>
    </rPh>
    <rPh sb="13" eb="15">
      <t>ジッシ</t>
    </rPh>
    <rPh sb="24" eb="26">
      <t>センタク</t>
    </rPh>
    <phoneticPr fontId="9"/>
  </si>
  <si>
    <t>サービス類型</t>
    <rPh sb="4" eb="6">
      <t>ルイケイ</t>
    </rPh>
    <phoneticPr fontId="4"/>
  </si>
  <si>
    <t>生活介護</t>
    <rPh sb="0" eb="4">
      <t>セイカツカイゴ</t>
    </rPh>
    <phoneticPr fontId="4"/>
  </si>
  <si>
    <t>自立訓練（機能訓練）</t>
    <phoneticPr fontId="4"/>
  </si>
  <si>
    <t>自立訓練（生活訓練）</t>
    <rPh sb="5" eb="7">
      <t>セイカツ</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</si>
  <si>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</si>
  <si>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</si>
  <si>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実施の有無</t>
    <rPh sb="0" eb="2">
      <t>ジッシ</t>
    </rPh>
    <rPh sb="3" eb="5">
      <t>ウム</t>
    </rPh>
    <phoneticPr fontId="4"/>
  </si>
  <si>
    <t>当該サービスを利用する利用者の数</t>
    <rPh sb="0" eb="2">
      <t>トウガイ</t>
    </rPh>
    <rPh sb="7" eb="9">
      <t>リヨウ</t>
    </rPh>
    <rPh sb="11" eb="14">
      <t>リヨウシャ</t>
    </rPh>
    <rPh sb="15" eb="16">
      <t>カズ</t>
    </rPh>
    <phoneticPr fontId="4"/>
  </si>
  <si>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9"/>
  </si>
  <si>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</si>
  <si>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</si>
  <si>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</si>
  <si>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</si>
  <si>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</si>
  <si>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</si>
  <si>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一般相談支援事業</t>
    <rPh sb="2" eb="4">
      <t>ソウダン</t>
    </rPh>
    <rPh sb="4" eb="6">
      <t>シエン</t>
    </rPh>
    <rPh sb="6" eb="8">
      <t>ジギョウ</t>
    </rPh>
    <phoneticPr fontId="9"/>
  </si>
  <si>
    <t>特定相談支援・障害児相談支援</t>
    <rPh sb="0" eb="2">
      <t>トクテイ</t>
    </rPh>
    <rPh sb="2" eb="4">
      <t>ソウダン</t>
    </rPh>
    <rPh sb="4" eb="6">
      <t>シエン</t>
    </rPh>
    <rPh sb="7" eb="10">
      <t>ショウガイジ</t>
    </rPh>
    <rPh sb="10" eb="12">
      <t>ソウダン</t>
    </rPh>
    <rPh sb="12" eb="14">
      <t>シエン</t>
    </rPh>
    <phoneticPr fontId="2"/>
  </si>
  <si>
    <t>相談支援専門員</t>
    <rPh sb="0" eb="7">
      <t>ソウダンシエンセンモンイン</t>
    </rPh>
    <phoneticPr fontId="4"/>
  </si>
  <si>
    <t>相談支援員</t>
    <rPh sb="0" eb="2">
      <t>ソウダン</t>
    </rPh>
    <rPh sb="2" eb="5">
      <t>シエンイン</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</si>
  <si>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9"/>
  </si>
  <si>
    <t>相談支援専門員の数の標準</t>
    <rPh sb="0" eb="2">
      <t>ソウダン</t>
    </rPh>
    <rPh sb="2" eb="7">
      <t>シエンセンモンイン</t>
    </rPh>
    <rPh sb="8" eb="9">
      <t>カズ</t>
    </rPh>
    <rPh sb="10" eb="12">
      <t>ヒョウジュン</t>
    </rPh>
    <phoneticPr fontId="9"/>
  </si>
  <si>
    <t>障害者</t>
    <rPh sb="0" eb="3">
      <t>ショウガイシャ</t>
    </rPh>
    <phoneticPr fontId="9"/>
  </si>
  <si>
    <t>障害児</t>
    <rPh sb="0" eb="3">
      <t>ショウガイジ</t>
    </rPh>
    <phoneticPr fontId="5"/>
  </si>
  <si>
    <t>児童発達支援・放課後等デイサービス</t>
    <rPh sb="0" eb="2">
      <t>ジドウ</t>
    </rPh>
    <rPh sb="2" eb="4">
      <t>ハッタツ</t>
    </rPh>
    <rPh sb="4" eb="6">
      <t>シエン</t>
    </rPh>
    <rPh sb="7" eb="11">
      <t>ホウカゴトウ</t>
    </rPh>
    <phoneticPr fontId="2"/>
  </si>
  <si>
    <t>(2)-2　定員</t>
    <rPh sb="6" eb="8">
      <t>テイイン</t>
    </rPh>
    <phoneticPr fontId="4"/>
  </si>
  <si>
    <t>児童発達支援管理責任者</t>
  </si>
  <si>
    <t>児童指導員</t>
    <rPh sb="0" eb="2">
      <t>ジドウ</t>
    </rPh>
    <rPh sb="2" eb="5">
      <t>シドウイン</t>
    </rPh>
    <phoneticPr fontId="4"/>
  </si>
  <si>
    <t>保育士</t>
    <rPh sb="0" eb="3">
      <t>ホイクシ</t>
    </rPh>
    <phoneticPr fontId="4"/>
  </si>
  <si>
    <t>その他職員</t>
    <rPh sb="2" eb="3">
      <t>タ</t>
    </rPh>
    <rPh sb="3" eb="5">
      <t>ショクイン</t>
    </rPh>
    <phoneticPr fontId="4"/>
  </si>
  <si>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9"/>
  </si>
  <si>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</si>
  <si>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2"/>
  </si>
  <si>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</si>
  <si>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嘱託医</t>
    <rPh sb="0" eb="2">
      <t>ショクタク</t>
    </rPh>
    <phoneticPr fontId="4"/>
  </si>
  <si>
    <t>児童発達支援・児童発達支援センターであるもの</t>
    <rPh sb="0" eb="6">
      <t>ジドウハッタツシエン</t>
    </rPh>
    <rPh sb="7" eb="11">
      <t>ジドウハッタツ</t>
    </rPh>
    <rPh sb="11" eb="13">
      <t>シエン</t>
    </rPh>
    <phoneticPr fontId="4"/>
  </si>
  <si>
    <t>居宅訪問型児童発達支援</t>
    <rPh sb="0" eb="2">
      <t>キョタク</t>
    </rPh>
    <rPh sb="2" eb="4">
      <t>ホウモン</t>
    </rPh>
    <rPh sb="4" eb="5">
      <t>ガタ</t>
    </rPh>
    <rPh sb="5" eb="7">
      <t>ジドウ</t>
    </rPh>
    <rPh sb="7" eb="9">
      <t>ハッタツ</t>
    </rPh>
    <rPh sb="9" eb="11">
      <t>シエン</t>
    </rPh>
    <phoneticPr fontId="2"/>
  </si>
  <si>
    <t>児童発達支援管理責任者</t>
    <rPh sb="0" eb="2">
      <t>ジドウ</t>
    </rPh>
    <rPh sb="2" eb="6">
      <t>ハッタツシエン</t>
    </rPh>
    <rPh sb="6" eb="8">
      <t>カンリ</t>
    </rPh>
    <rPh sb="8" eb="11">
      <t>セキニンシャ</t>
    </rPh>
    <phoneticPr fontId="4"/>
  </si>
  <si>
    <t>訪問支援員</t>
    <rPh sb="0" eb="2">
      <t>ホウモン</t>
    </rPh>
    <rPh sb="2" eb="5">
      <t>シエンイン</t>
    </rPh>
    <phoneticPr fontId="4"/>
  </si>
  <si>
    <t>保育所等訪問支援</t>
    <rPh sb="0" eb="3">
      <t>ホイクショ</t>
    </rPh>
    <rPh sb="3" eb="4">
      <t>トウ</t>
    </rPh>
    <rPh sb="4" eb="6">
      <t>ホウモン</t>
    </rPh>
    <rPh sb="6" eb="8">
      <t>シエン</t>
    </rPh>
    <phoneticPr fontId="2"/>
  </si>
  <si>
    <t>福祉型障害児入所施設</t>
    <rPh sb="0" eb="3">
      <t>フクシガタ</t>
    </rPh>
    <rPh sb="3" eb="6">
      <t>ショウガイジ</t>
    </rPh>
    <rPh sb="6" eb="8">
      <t>ニュウショ</t>
    </rPh>
    <rPh sb="8" eb="10">
      <t>シセツ</t>
    </rPh>
    <phoneticPr fontId="2"/>
  </si>
  <si>
    <t>心理担当職員</t>
    <rPh sb="0" eb="6">
      <t>シンリタントウショクイン</t>
    </rPh>
    <phoneticPr fontId="4"/>
  </si>
  <si>
    <t>B</t>
    <phoneticPr fontId="4"/>
  </si>
  <si>
    <t>＜主な対象者及び障害児の数＞</t>
    <rPh sb="1" eb="2">
      <t>オモ</t>
    </rPh>
    <rPh sb="3" eb="5">
      <t>タイショウ</t>
    </rPh>
    <rPh sb="5" eb="6">
      <t>シャ</t>
    </rPh>
    <rPh sb="6" eb="7">
      <t>オヨ</t>
    </rPh>
    <rPh sb="8" eb="11">
      <t>ショウガイジ</t>
    </rPh>
    <rPh sb="12" eb="13">
      <t>カズ</t>
    </rPh>
    <phoneticPr fontId="9"/>
  </si>
  <si>
    <t>主な対象者の区分</t>
    <rPh sb="0" eb="1">
      <t>オモ</t>
    </rPh>
    <rPh sb="2" eb="5">
      <t>タイショウシャ</t>
    </rPh>
    <rPh sb="6" eb="8">
      <t>クブン</t>
    </rPh>
    <phoneticPr fontId="4"/>
  </si>
  <si>
    <t>障害児の数</t>
    <rPh sb="0" eb="3">
      <t>ショウガイジ</t>
    </rPh>
    <rPh sb="4" eb="5">
      <t>カズ</t>
    </rPh>
    <phoneticPr fontId="4"/>
  </si>
  <si>
    <t>主として盲ろうあ児を入所させる福祉型障害児入所施設</t>
    <phoneticPr fontId="4"/>
  </si>
  <si>
    <t>児童指導員及び保育士</t>
    <rPh sb="0" eb="2">
      <t>ジドウ</t>
    </rPh>
    <rPh sb="2" eb="5">
      <t>シドウイン</t>
    </rPh>
    <rPh sb="5" eb="6">
      <t>オヨ</t>
    </rPh>
    <rPh sb="7" eb="10">
      <t>ホイクシ</t>
    </rPh>
    <phoneticPr fontId="4"/>
  </si>
  <si>
    <t>医療型障害児入所施設</t>
    <rPh sb="0" eb="2">
      <t>イリョウ</t>
    </rPh>
    <rPh sb="2" eb="3">
      <t>ガタ</t>
    </rPh>
    <rPh sb="3" eb="6">
      <t>ショウガイジ</t>
    </rPh>
    <rPh sb="6" eb="8">
      <t>ニュウショ</t>
    </rPh>
    <rPh sb="8" eb="10">
      <t>シセツ</t>
    </rPh>
    <phoneticPr fontId="2"/>
  </si>
  <si>
    <t>障害児である乳幼児の数</t>
    <rPh sb="0" eb="3">
      <t>ショウガイジ</t>
    </rPh>
    <rPh sb="6" eb="9">
      <t>ニュウヨウジ</t>
    </rPh>
    <rPh sb="10" eb="11">
      <t>カズ</t>
    </rPh>
    <phoneticPr fontId="4"/>
  </si>
  <si>
    <t>障害児である少年の数</t>
    <rPh sb="0" eb="3">
      <t>ショウガイジ</t>
    </rPh>
    <rPh sb="6" eb="8">
      <t>ショウネン</t>
    </rPh>
    <rPh sb="9" eb="10">
      <t>カズ</t>
    </rPh>
    <phoneticPr fontId="4"/>
  </si>
  <si>
    <t>主として知的障害のある児童を入所させる福祉型障害児入所施設</t>
  </si>
  <si>
    <t>職種①</t>
    <rPh sb="0" eb="2">
      <t>ショクシュ</t>
    </rPh>
    <phoneticPr fontId="4"/>
  </si>
  <si>
    <t>職種②</t>
    <rPh sb="0" eb="2">
      <t>ショクシュ</t>
    </rPh>
    <phoneticPr fontId="4"/>
  </si>
  <si>
    <t>職種③</t>
    <rPh sb="0" eb="2">
      <t>ショクシュ</t>
    </rPh>
    <phoneticPr fontId="4"/>
  </si>
  <si>
    <t>職種④</t>
    <rPh sb="0" eb="2">
      <t>ショクシュ</t>
    </rPh>
    <phoneticPr fontId="4"/>
  </si>
  <si>
    <t>職種⑤</t>
    <rPh sb="0" eb="2">
      <t>ショクシュ</t>
    </rPh>
    <phoneticPr fontId="4"/>
  </si>
  <si>
    <t>職種⑥</t>
    <rPh sb="0" eb="2">
      <t>ショクシュ</t>
    </rPh>
    <phoneticPr fontId="4"/>
  </si>
  <si>
    <t>職種⑦</t>
    <rPh sb="0" eb="2">
      <t>ショクシュ</t>
    </rPh>
    <phoneticPr fontId="4"/>
  </si>
  <si>
    <t>職種⑧</t>
    <rPh sb="0" eb="2">
      <t>ショクシュ</t>
    </rPh>
    <phoneticPr fontId="4"/>
  </si>
  <si>
    <t>職種⑨</t>
    <phoneticPr fontId="4"/>
  </si>
  <si>
    <t>職種⑩</t>
    <phoneticPr fontId="4"/>
  </si>
  <si>
    <t>居宅介護</t>
    <phoneticPr fontId="9"/>
  </si>
  <si>
    <t>作業療法士</t>
    <rPh sb="0" eb="5">
      <t>サギョウリョウホウシ</t>
    </rPh>
    <phoneticPr fontId="4"/>
  </si>
  <si>
    <t>言語聴覚士</t>
    <rPh sb="0" eb="2">
      <t>ゲンゴ</t>
    </rPh>
    <rPh sb="2" eb="5">
      <t>チョウカクシ</t>
    </rPh>
    <phoneticPr fontId="4"/>
  </si>
  <si>
    <t>短期入所・併設型</t>
    <rPh sb="0" eb="2">
      <t>タンキ</t>
    </rPh>
    <rPh sb="2" eb="4">
      <t>ニュウショ</t>
    </rPh>
    <rPh sb="5" eb="8">
      <t>ヘイセツガタ</t>
    </rPh>
    <phoneticPr fontId="9"/>
  </si>
  <si>
    <t>短期入所・空床利用型</t>
    <rPh sb="0" eb="2">
      <t>タンキ</t>
    </rPh>
    <rPh sb="2" eb="4">
      <t>ニュウショ</t>
    </rPh>
    <rPh sb="5" eb="7">
      <t>クウショウ</t>
    </rPh>
    <rPh sb="7" eb="10">
      <t>リヨウガタ</t>
    </rPh>
    <phoneticPr fontId="9"/>
  </si>
  <si>
    <t>短期入所・単独型</t>
    <rPh sb="0" eb="2">
      <t>タンキ</t>
    </rPh>
    <rPh sb="2" eb="4">
      <t>ニュウショ</t>
    </rPh>
    <rPh sb="5" eb="8">
      <t>タンドクガタ</t>
    </rPh>
    <phoneticPr fontId="9"/>
  </si>
  <si>
    <t>重度障害者等包括支援</t>
    <rPh sb="0" eb="2">
      <t>ジュウド</t>
    </rPh>
    <rPh sb="2" eb="5">
      <t>ショウガイシャ</t>
    </rPh>
    <rPh sb="5" eb="6">
      <t>ナド</t>
    </rPh>
    <rPh sb="6" eb="8">
      <t>ホウカツ</t>
    </rPh>
    <rPh sb="8" eb="10">
      <t>シエン</t>
    </rPh>
    <phoneticPr fontId="9"/>
  </si>
  <si>
    <t>夜間支援従事者</t>
    <rPh sb="0" eb="7">
      <t>ヤカンシエンジュウジシャ</t>
    </rPh>
    <phoneticPr fontId="4"/>
  </si>
  <si>
    <t>就労支援員</t>
    <rPh sb="0" eb="2">
      <t>シュウロウ</t>
    </rPh>
    <rPh sb="2" eb="5">
      <t>シエンイン</t>
    </rPh>
    <phoneticPr fontId="4"/>
  </si>
  <si>
    <t>職業指導員</t>
    <rPh sb="0" eb="2">
      <t>ショクギョウ</t>
    </rPh>
    <rPh sb="2" eb="4">
      <t>シドウ</t>
    </rPh>
    <rPh sb="4" eb="5">
      <t>イン</t>
    </rPh>
    <phoneticPr fontId="4"/>
  </si>
  <si>
    <t>就労選択支援</t>
    <rPh sb="0" eb="2">
      <t>シュウロウ</t>
    </rPh>
    <rPh sb="2" eb="4">
      <t>センタク</t>
    </rPh>
    <rPh sb="4" eb="6">
      <t>シエン</t>
    </rPh>
    <phoneticPr fontId="4"/>
  </si>
  <si>
    <t>機能訓練担当職員</t>
    <rPh sb="0" eb="4">
      <t>キノウクンレン</t>
    </rPh>
    <rPh sb="4" eb="6">
      <t>タントウ</t>
    </rPh>
    <rPh sb="6" eb="8">
      <t>ショクイン</t>
    </rPh>
    <phoneticPr fontId="4"/>
  </si>
  <si>
    <t>栄養士</t>
    <rPh sb="0" eb="3">
      <t>エイヨウシ</t>
    </rPh>
    <phoneticPr fontId="4"/>
  </si>
  <si>
    <t>調理員</t>
    <rPh sb="0" eb="3">
      <t>チョウリイン</t>
    </rPh>
    <phoneticPr fontId="4"/>
  </si>
  <si>
    <t>理学療法士又は作業療法士</t>
    <rPh sb="0" eb="5">
      <t>リガクリョウホウシ</t>
    </rPh>
    <rPh sb="5" eb="6">
      <t>マタ</t>
    </rPh>
    <rPh sb="7" eb="12">
      <t>サギョウリョウホウシ</t>
    </rPh>
    <phoneticPr fontId="4"/>
  </si>
  <si>
    <t>職業指導員</t>
    <rPh sb="0" eb="5">
      <t>ショクギョウシドウイン</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</si>
  <si>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</si>
  <si>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(9)</t>
    <phoneticPr fontId="9"/>
  </si>
  <si>
    <t>(5)職種</t>
    <rPh sb="3" eb="5">
      <t>ショクシュ</t>
    </rPh>
    <phoneticPr fontId="9"/>
  </si>
  <si>
    <t>(6)勤務形態</t>
    <rPh sb="3" eb="5">
      <t>キンム</t>
    </rPh>
    <rPh sb="5" eb="7">
      <t>ケイタイ</t>
    </rPh>
    <phoneticPr fontId="9"/>
  </si>
  <si>
    <t>(7)資格</t>
    <rPh sb="3" eb="5">
      <t>シカク</t>
    </rPh>
    <phoneticPr fontId="9"/>
  </si>
  <si>
    <t>(8)氏名</t>
    <rPh sb="3" eb="5">
      <t>シメイ</t>
    </rPh>
    <phoneticPr fontId="9"/>
  </si>
  <si>
    <t>(10)勤務時間数合計</t>
    <rPh sb="4" eb="6">
      <t>キンム</t>
    </rPh>
    <rPh sb="6" eb="8">
      <t>ジカン</t>
    </rPh>
    <rPh sb="8" eb="9">
      <t>スウ</t>
    </rPh>
    <rPh sb="9" eb="11">
      <t>ゴウケイ</t>
    </rPh>
    <phoneticPr fontId="9"/>
  </si>
  <si>
    <t>(11)週平均の勤務時間数</t>
    <rPh sb="4" eb="7">
      <t>シュウヘイキン</t>
    </rPh>
    <rPh sb="8" eb="10">
      <t>キンム</t>
    </rPh>
    <rPh sb="10" eb="12">
      <t>ジカン</t>
    </rPh>
    <rPh sb="12" eb="13">
      <t>スウ</t>
    </rPh>
    <phoneticPr fontId="9"/>
  </si>
  <si>
    <t>(12)兼務状況
（兼務先／兼務する職務の内容）等</t>
    <phoneticPr fontId="9"/>
  </si>
  <si>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</si>
  <si>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(5) 従業者の職種を入力してください。</t>
    <rPh sb="5" eb="8">
      <t>ジュウギョウシャ</t>
    </rPh>
    <rPh sb="9" eb="11">
      <t>ショクシュ</t>
    </rPh>
    <rPh sb="12" eb="14">
      <t>ニュウリョク</t>
    </rPh>
    <phoneticPr fontId="2"/>
  </si>
  <si>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
  </si>
  <si>
    <t>　(7) 従業者の保有する資格を入力してください。</t>
    <rPh sb="5" eb="8">
      <t>ジュウギョウシャ</t>
    </rPh>
    <rPh sb="9" eb="11">
      <t>ホユウ</t>
    </rPh>
    <rPh sb="13" eb="15">
      <t>シカク</t>
    </rPh>
    <rPh sb="16" eb="18">
      <t>ニュウリョク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</si>
  <si>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</si>
  <si>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</si>
  <si>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2"/>
  </si>
  <si>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9"/>
  </si>
  <si>
    <t xml:space="preserve"> ・必要項目を満たしていれば、各事業所で使用するシフト表等をもって代替書類として差し支えありません。</t>
    <phoneticPr fontId="9"/>
  </si>
  <si>
    <t>　(11) 従業者ごとに、合計勤務時間数を入力してください。</t>
    <rPh sb="6" eb="9">
      <t>ジュウギョウシャ</t>
    </rPh>
    <rPh sb="13" eb="15">
      <t>ゴウケイ</t>
    </rPh>
    <rPh sb="15" eb="17">
      <t>キンム</t>
    </rPh>
    <rPh sb="17" eb="20">
      <t>ジカンスウ</t>
    </rPh>
    <rPh sb="21" eb="23">
      <t>ニュウリョク</t>
    </rPh>
    <phoneticPr fontId="2"/>
  </si>
  <si>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</si>
  <si>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
  </si>
  <si>
    <t>管理者</t>
  </si>
  <si>
    <t>就労選択支援員</t>
  </si>
  <si>
    <t>-</t>
  </si>
  <si>
    <t>サービス管理責任者</t>
  </si>
  <si>
    <t>職業指導員</t>
  </si>
  <si>
    <t>就労定着支援員</t>
  </si>
  <si>
    <t xml:space="preserve"> 従業者の勤務の体制及び勤務形態一覧表</t>
    <phoneticPr fontId="9"/>
  </si>
  <si>
    <t>（　　　</t>
    <phoneticPr fontId="9"/>
  </si>
  <si>
    <t>）</t>
    <phoneticPr fontId="9"/>
  </si>
  <si>
    <t>サービスの種類</t>
    <rPh sb="5" eb="7">
      <t>シュルイ</t>
    </rPh>
    <phoneticPr fontId="9"/>
  </si>
  <si>
    <t>事業所・施設名</t>
    <rPh sb="0" eb="3">
      <t>ジギョウショ</t>
    </rPh>
    <rPh sb="4" eb="6">
      <t>シセツ</t>
    </rPh>
    <rPh sb="6" eb="7">
      <t>メイ</t>
    </rPh>
    <phoneticPr fontId="9"/>
  </si>
  <si>
    <t>定員</t>
    <rPh sb="0" eb="2">
      <t>テイイン</t>
    </rPh>
    <phoneticPr fontId="9"/>
  </si>
  <si>
    <t>　</t>
    <phoneticPr fontId="9"/>
  </si>
  <si>
    <r>
      <t xml:space="preserve">共同生活住居名
</t>
    </r>
    <r>
      <rPr>
        <sz val="10"/>
        <rFont val="ＭＳ ゴシック"/>
        <family val="3"/>
        <charset val="128"/>
      </rPr>
      <t>（共同生活援助のみ）</t>
    </r>
    <rPh sb="0" eb="2">
      <t>キョウドウ</t>
    </rPh>
    <rPh sb="2" eb="4">
      <t>セイカツ</t>
    </rPh>
    <rPh sb="4" eb="6">
      <t>ジュウキョ</t>
    </rPh>
    <rPh sb="6" eb="7">
      <t>メイ</t>
    </rPh>
    <rPh sb="9" eb="15">
      <t>キョウドウセイカツエンジョ</t>
    </rPh>
    <phoneticPr fontId="9"/>
  </si>
  <si>
    <t>前年度の平均利用者数</t>
    <rPh sb="0" eb="3">
      <t>ゼンネンド</t>
    </rPh>
    <rPh sb="4" eb="6">
      <t>ヘイキン</t>
    </rPh>
    <rPh sb="6" eb="8">
      <t>リヨウ</t>
    </rPh>
    <rPh sb="8" eb="9">
      <t>シャ</t>
    </rPh>
    <rPh sb="9" eb="10">
      <t>スウ</t>
    </rPh>
    <phoneticPr fontId="9"/>
  </si>
  <si>
    <t>勤務形態</t>
    <rPh sb="2" eb="4">
      <t>ケイタイ</t>
    </rPh>
    <phoneticPr fontId="9"/>
  </si>
  <si>
    <t>第　１　週</t>
    <phoneticPr fontId="9"/>
  </si>
  <si>
    <t>第　２　週</t>
    <phoneticPr fontId="9"/>
  </si>
  <si>
    <t>第　３　週</t>
    <phoneticPr fontId="9"/>
  </si>
  <si>
    <t>第　４　週</t>
    <phoneticPr fontId="9"/>
  </si>
  <si>
    <t>４週の合計</t>
    <rPh sb="3" eb="5">
      <t>ゴウケイ</t>
    </rPh>
    <phoneticPr fontId="9"/>
  </si>
  <si>
    <t>週平均の勤務時間</t>
    <rPh sb="4" eb="6">
      <t>キンム</t>
    </rPh>
    <rPh sb="6" eb="8">
      <t>ジカン</t>
    </rPh>
    <phoneticPr fontId="9"/>
  </si>
  <si>
    <t>常勤換算人数</t>
    <rPh sb="0" eb="2">
      <t>ジョウキン</t>
    </rPh>
    <rPh sb="2" eb="4">
      <t>カンサン</t>
    </rPh>
    <rPh sb="4" eb="6">
      <t>ニンズウ</t>
    </rPh>
    <phoneticPr fontId="9"/>
  </si>
  <si>
    <t>職  　種</t>
    <phoneticPr fontId="9"/>
  </si>
  <si>
    <t>氏   名</t>
    <phoneticPr fontId="9"/>
  </si>
  <si>
    <t>備考</t>
    <rPh sb="0" eb="2">
      <t>ビコウ</t>
    </rPh>
    <phoneticPr fontId="9"/>
  </si>
  <si>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9"/>
  </si>
  <si>
    <t>←必ず記入</t>
    <rPh sb="1" eb="2">
      <t>カナラ</t>
    </rPh>
    <rPh sb="3" eb="5">
      <t>キニュウ</t>
    </rPh>
    <phoneticPr fontId="9"/>
  </si>
  <si>
    <t>サービス提供時間の区分</t>
    <rPh sb="4" eb="6">
      <t>テイキョウ</t>
    </rPh>
    <rPh sb="6" eb="8">
      <t>ジカン</t>
    </rPh>
    <rPh sb="9" eb="11">
      <t>クブン</t>
    </rPh>
    <phoneticPr fontId="9"/>
  </si>
  <si>
    <t>ａ</t>
    <phoneticPr fontId="9"/>
  </si>
  <si>
    <t>：　～　：</t>
    <phoneticPr fontId="9"/>
  </si>
  <si>
    <t>ｂ</t>
    <phoneticPr fontId="9"/>
  </si>
  <si>
    <t>ｃ</t>
    <phoneticPr fontId="9"/>
  </si>
  <si>
    <t>ｄ</t>
    <phoneticPr fontId="9"/>
  </si>
  <si>
    <t>勤務時間及び所定労働時間の区分</t>
    <rPh sb="0" eb="2">
      <t>キンム</t>
    </rPh>
    <rPh sb="2" eb="4">
      <t>ジカン</t>
    </rPh>
    <rPh sb="4" eb="5">
      <t>オヨ</t>
    </rPh>
    <rPh sb="6" eb="8">
      <t>ショテイ</t>
    </rPh>
    <rPh sb="8" eb="10">
      <t>ロウドウ</t>
    </rPh>
    <rPh sb="10" eb="12">
      <t>ジカン</t>
    </rPh>
    <rPh sb="13" eb="15">
      <t>クブン</t>
    </rPh>
    <phoneticPr fontId="9"/>
  </si>
  <si>
    <t>区分</t>
    <rPh sb="0" eb="2">
      <t>クブン</t>
    </rPh>
    <phoneticPr fontId="9"/>
  </si>
  <si>
    <t>実働時間</t>
    <rPh sb="0" eb="4">
      <t>ジツドウジカン</t>
    </rPh>
    <phoneticPr fontId="9"/>
  </si>
  <si>
    <t>開始</t>
    <rPh sb="0" eb="2">
      <t>カイシ</t>
    </rPh>
    <phoneticPr fontId="9"/>
  </si>
  <si>
    <t>終了</t>
    <rPh sb="0" eb="2">
      <t>シュウリョウ</t>
    </rPh>
    <phoneticPr fontId="9"/>
  </si>
  <si>
    <t>休憩</t>
    <rPh sb="0" eb="2">
      <t>キュウケイ</t>
    </rPh>
    <phoneticPr fontId="9"/>
  </si>
  <si>
    <t xml:space="preserve"> 備考１ 日付の下の欄には、当該月の曜日を記載してください。                                                                                                                      </t>
    <rPh sb="5" eb="7">
      <t>ヒヅケ</t>
    </rPh>
    <rPh sb="8" eb="9">
      <t>シタ</t>
    </rPh>
    <rPh sb="21" eb="23">
      <t>キサイ</t>
    </rPh>
    <phoneticPr fontId="9"/>
  </si>
  <si>
    <t>①</t>
    <phoneticPr fontId="9"/>
  </si>
  <si>
    <t xml:space="preserve"> 　　２ サービス提供時間の欄には、当該日におけるサービス提供時間の区分を、記号(a,b,…)であらわしてください。</t>
    <rPh sb="9" eb="11">
      <t>テイキョウ</t>
    </rPh>
    <rPh sb="11" eb="13">
      <t>ジカン</t>
    </rPh>
    <rPh sb="14" eb="15">
      <t>ラン</t>
    </rPh>
    <rPh sb="18" eb="20">
      <t>トウガイ</t>
    </rPh>
    <rPh sb="20" eb="21">
      <t>ヒ</t>
    </rPh>
    <rPh sb="29" eb="31">
      <t>テイキョウ</t>
    </rPh>
    <rPh sb="31" eb="33">
      <t>ジカン</t>
    </rPh>
    <rPh sb="34" eb="36">
      <t>クブン</t>
    </rPh>
    <rPh sb="38" eb="40">
      <t>キゴウ</t>
    </rPh>
    <phoneticPr fontId="9"/>
  </si>
  <si>
    <t>②</t>
    <phoneticPr fontId="9"/>
  </si>
  <si>
    <t>　　　　※複数単位実施の場合、その全てを記載してください。</t>
    <rPh sb="5" eb="7">
      <t>フクスウ</t>
    </rPh>
    <rPh sb="7" eb="9">
      <t>タンイ</t>
    </rPh>
    <rPh sb="9" eb="11">
      <t>ジッシ</t>
    </rPh>
    <rPh sb="12" eb="14">
      <t>バアイ</t>
    </rPh>
    <rPh sb="17" eb="18">
      <t>スベ</t>
    </rPh>
    <rPh sb="20" eb="22">
      <t>キサイ</t>
    </rPh>
    <phoneticPr fontId="9"/>
  </si>
  <si>
    <t>③</t>
    <phoneticPr fontId="9"/>
  </si>
  <si>
    <t xml:space="preserve"> 　　３ 申請する事業に係る従業者全員（管理者を含む。）について、書いてください。</t>
    <rPh sb="33" eb="34">
      <t>カ</t>
    </rPh>
    <phoneticPr fontId="9"/>
  </si>
  <si>
    <t>④</t>
    <phoneticPr fontId="9"/>
  </si>
  <si>
    <t xml:space="preserve"> 　　４ ４週間分の勤務時間の区分を、記号（①，②，・・・）であらわしてください。</t>
    <rPh sb="12" eb="14">
      <t>ジカン</t>
    </rPh>
    <rPh sb="15" eb="17">
      <t>クブン</t>
    </rPh>
    <rPh sb="19" eb="21">
      <t>キゴウ</t>
    </rPh>
    <phoneticPr fontId="9"/>
  </si>
  <si>
    <t>⑤</t>
    <phoneticPr fontId="9"/>
  </si>
  <si>
    <t xml:space="preserve"> 　　５ 職種ごとに下記の勤務形態の区分の順にまとめて記載してください。</t>
    <phoneticPr fontId="9"/>
  </si>
  <si>
    <t>⑥</t>
    <phoneticPr fontId="9"/>
  </si>
  <si>
    <t xml:space="preserve"> 　　　 勤務形態の区分　Ａ：常勤で専従　Ｂ：常勤で兼務　Ｃ：常勤以外で専従　Ｄ：常勤以外で兼務</t>
    <phoneticPr fontId="9"/>
  </si>
  <si>
    <t>⑦</t>
    <phoneticPr fontId="9"/>
  </si>
  <si>
    <t>　 　６ 施設において使用している勤務割表等により、職種、勤務形態、氏名及び当該業務の勤務時間が確認できる場合は、</t>
    <phoneticPr fontId="9"/>
  </si>
  <si>
    <t>⑧</t>
    <phoneticPr fontId="9"/>
  </si>
  <si>
    <t>　　　　その書類をもって添付書類として差し支えありません。</t>
    <phoneticPr fontId="9"/>
  </si>
  <si>
    <t>⑨</t>
    <phoneticPr fontId="9"/>
  </si>
  <si>
    <t>⑩</t>
    <phoneticPr fontId="9"/>
  </si>
  <si>
    <t>⑪</t>
    <phoneticPr fontId="9"/>
  </si>
  <si>
    <t>⑫</t>
    <phoneticPr fontId="9"/>
  </si>
  <si>
    <t>⑬</t>
    <phoneticPr fontId="9"/>
  </si>
  <si>
    <t>⑭</t>
    <phoneticPr fontId="9"/>
  </si>
  <si>
    <t>⑮</t>
    <phoneticPr fontId="9"/>
  </si>
  <si>
    <t>⑯</t>
    <phoneticPr fontId="9"/>
  </si>
  <si>
    <t>⑰</t>
    <phoneticPr fontId="9"/>
  </si>
  <si>
    <t>⑱</t>
    <phoneticPr fontId="9"/>
  </si>
  <si>
    <t>⑲</t>
    <phoneticPr fontId="9"/>
  </si>
  <si>
    <t>⑳</t>
    <phoneticPr fontId="9"/>
  </si>
  <si>
    <t>㉑</t>
    <phoneticPr fontId="9"/>
  </si>
  <si>
    <t>㉒</t>
    <phoneticPr fontId="9"/>
  </si>
  <si>
    <t>㉓</t>
    <phoneticPr fontId="9"/>
  </si>
  <si>
    <t>㉔</t>
    <phoneticPr fontId="9"/>
  </si>
  <si>
    <t>㉕</t>
    <phoneticPr fontId="9"/>
  </si>
  <si>
    <t>㉖</t>
    <phoneticPr fontId="9"/>
  </si>
  <si>
    <t>㉗</t>
    <phoneticPr fontId="9"/>
  </si>
  <si>
    <t>㉘</t>
    <phoneticPr fontId="9"/>
  </si>
  <si>
    <t>㉙</t>
    <phoneticPr fontId="9"/>
  </si>
  <si>
    <t>㉚</t>
    <phoneticPr fontId="9"/>
  </si>
  <si>
    <t>H2912-01</t>
    <phoneticPr fontId="9"/>
  </si>
  <si>
    <t>休</t>
    <rPh sb="0" eb="1">
      <t>キュウ</t>
    </rPh>
    <phoneticPr fontId="9"/>
  </si>
  <si>
    <t>欠</t>
    <rPh sb="0" eb="1">
      <t>ケツ</t>
    </rPh>
    <phoneticPr fontId="9"/>
  </si>
  <si>
    <t>サービスの種類</t>
    <phoneticPr fontId="9"/>
  </si>
  <si>
    <t>【直接サービス提供職員】</t>
    <rPh sb="1" eb="3">
      <t>チョクセツ</t>
    </rPh>
    <rPh sb="7" eb="9">
      <t>テイキョウ</t>
    </rPh>
    <rPh sb="9" eb="11">
      <t>ショクイン</t>
    </rPh>
    <phoneticPr fontId="9"/>
  </si>
  <si>
    <t>【勤務形態】</t>
    <rPh sb="1" eb="5">
      <t>キンムケイタイ</t>
    </rPh>
    <phoneticPr fontId="9"/>
  </si>
  <si>
    <t>共同生活援助</t>
    <phoneticPr fontId="9"/>
  </si>
  <si>
    <t>生活支援員</t>
    <rPh sb="0" eb="5">
      <t>セイカツシエンイン</t>
    </rPh>
    <phoneticPr fontId="9"/>
  </si>
  <si>
    <t>常勤
専従</t>
    <rPh sb="0" eb="2">
      <t>ジョウキン</t>
    </rPh>
    <rPh sb="3" eb="5">
      <t>センジュウ</t>
    </rPh>
    <phoneticPr fontId="9"/>
  </si>
  <si>
    <t>短期入所</t>
    <phoneticPr fontId="9"/>
  </si>
  <si>
    <t>世話人</t>
    <rPh sb="0" eb="3">
      <t>セワニン</t>
    </rPh>
    <phoneticPr fontId="9"/>
  </si>
  <si>
    <t>常勤
兼務</t>
    <rPh sb="0" eb="2">
      <t>ジョウキン</t>
    </rPh>
    <rPh sb="3" eb="5">
      <t>ケンム</t>
    </rPh>
    <phoneticPr fontId="9"/>
  </si>
  <si>
    <t>施設入所支援</t>
    <phoneticPr fontId="9"/>
  </si>
  <si>
    <t>夜間支援員</t>
    <rPh sb="0" eb="5">
      <t>ヤカンシエンイン</t>
    </rPh>
    <phoneticPr fontId="9"/>
  </si>
  <si>
    <t>非常勤
専従</t>
    <rPh sb="0" eb="3">
      <t>ヒジョウキン</t>
    </rPh>
    <rPh sb="4" eb="6">
      <t>センジュウ</t>
    </rPh>
    <phoneticPr fontId="9"/>
  </si>
  <si>
    <t>管理者</t>
    <rPh sb="0" eb="3">
      <t>カンリシャ</t>
    </rPh>
    <phoneticPr fontId="9"/>
  </si>
  <si>
    <t>非常勤
兼務</t>
    <rPh sb="0" eb="3">
      <t>ヒジョウキン</t>
    </rPh>
    <rPh sb="4" eb="6">
      <t>ケンム</t>
    </rPh>
    <phoneticPr fontId="9"/>
  </si>
  <si>
    <t>サービス管理責任者</t>
    <rPh sb="4" eb="9">
      <t>カンリセキニンシャ</t>
    </rPh>
    <phoneticPr fontId="9"/>
  </si>
  <si>
    <t>管理者兼サービス管理責任者</t>
    <rPh sb="0" eb="4">
      <t>カンリシャケン</t>
    </rPh>
    <rPh sb="8" eb="13">
      <t>カンリセキニンシャ</t>
    </rPh>
    <phoneticPr fontId="9"/>
  </si>
  <si>
    <t>看護職員</t>
    <rPh sb="0" eb="4">
      <t>カンゴショクイン</t>
    </rPh>
    <phoneticPr fontId="9"/>
  </si>
  <si>
    <t>育児・介護休業法 第23条第1項 該当申出書</t>
    <phoneticPr fontId="39"/>
  </si>
  <si>
    <t>令和　　年　　月　　日</t>
    <rPh sb="4" eb="5">
      <t>ネン</t>
    </rPh>
    <rPh sb="7" eb="8">
      <t>ガツ</t>
    </rPh>
    <rPh sb="10" eb="11">
      <t>ヒ</t>
    </rPh>
    <phoneticPr fontId="39"/>
  </si>
  <si>
    <t>神 戸 市 長　様</t>
    <rPh sb="0" eb="1">
      <t>カミ</t>
    </rPh>
    <rPh sb="2" eb="3">
      <t>ト</t>
    </rPh>
    <rPh sb="4" eb="5">
      <t>シ</t>
    </rPh>
    <rPh sb="6" eb="7">
      <t>ナガ</t>
    </rPh>
    <rPh sb="8" eb="9">
      <t>サマ</t>
    </rPh>
    <phoneticPr fontId="39"/>
  </si>
  <si>
    <t>法　人　名：
代表者氏名：</t>
    <rPh sb="0" eb="1">
      <t>ホウ</t>
    </rPh>
    <rPh sb="2" eb="3">
      <t>ヒト</t>
    </rPh>
    <rPh sb="4" eb="5">
      <t>メイ</t>
    </rPh>
    <rPh sb="8" eb="11">
      <t>ダイヒョウシャ</t>
    </rPh>
    <rPh sb="11" eb="13">
      <t>シメイ</t>
    </rPh>
    <phoneticPr fontId="39"/>
  </si>
  <si>
    <t>　下記の職員について「育児休業、介護休業等育児又は家族介護を行う労働者の福祉に関する法律(平成3年法律第76号)」（以下、「育児・介護休業法」という。）第23条第1項に規定する所定労働時間の短縮措置を講じ、かつ、利用者の処遇に支障がない体制を事業所として整えていることから、当該職員を常勤職員として取り扱いいただきたいことを申し出ます。</t>
    <rPh sb="149" eb="150">
      <t>ト</t>
    </rPh>
    <rPh sb="151" eb="152">
      <t>アツカ</t>
    </rPh>
    <phoneticPr fontId="39"/>
  </si>
  <si>
    <t xml:space="preserve"> ●事業所情報等</t>
    <rPh sb="2" eb="5">
      <t>ジギョウショ</t>
    </rPh>
    <rPh sb="5" eb="7">
      <t>ジョウホウ</t>
    </rPh>
    <rPh sb="7" eb="8">
      <t>ナド</t>
    </rPh>
    <phoneticPr fontId="39"/>
  </si>
  <si>
    <t xml:space="preserve"> 事業所名</t>
    <rPh sb="1" eb="4">
      <t>ジギョウショ</t>
    </rPh>
    <rPh sb="4" eb="5">
      <t>メイ</t>
    </rPh>
    <phoneticPr fontId="39"/>
  </si>
  <si>
    <t xml:space="preserve"> 提供サービス種別</t>
    <rPh sb="1" eb="3">
      <t>テイキョウ</t>
    </rPh>
    <rPh sb="7" eb="9">
      <t>シュベツ</t>
    </rPh>
    <phoneticPr fontId="39"/>
  </si>
  <si>
    <t xml:space="preserve"> 常勤の従業者が１週間に勤務すべき時間数</t>
    <rPh sb="1" eb="3">
      <t>ジョウキン</t>
    </rPh>
    <rPh sb="4" eb="7">
      <t>ジュウギョウシャ</t>
    </rPh>
    <rPh sb="9" eb="11">
      <t>シュウカン</t>
    </rPh>
    <rPh sb="12" eb="14">
      <t>キンム</t>
    </rPh>
    <rPh sb="17" eb="20">
      <t>ジカンスウ</t>
    </rPh>
    <phoneticPr fontId="39"/>
  </si>
  <si>
    <t>週 　　時間</t>
    <rPh sb="0" eb="1">
      <t>シュウ</t>
    </rPh>
    <rPh sb="4" eb="6">
      <t>ジカン</t>
    </rPh>
    <phoneticPr fontId="39"/>
  </si>
  <si>
    <t xml:space="preserve"> ●対象職員の情報</t>
    <rPh sb="2" eb="4">
      <t>タイショウ</t>
    </rPh>
    <rPh sb="4" eb="6">
      <t>ショクイン</t>
    </rPh>
    <rPh sb="7" eb="9">
      <t>ジョウホウ</t>
    </rPh>
    <phoneticPr fontId="39"/>
  </si>
  <si>
    <t xml:space="preserve"> 対象職員氏名</t>
    <rPh sb="1" eb="3">
      <t>タイショウ</t>
    </rPh>
    <rPh sb="3" eb="5">
      <t>ショクイン</t>
    </rPh>
    <rPh sb="5" eb="7">
      <t>シメイ</t>
    </rPh>
    <phoneticPr fontId="39"/>
  </si>
  <si>
    <t xml:space="preserve"> 対象職員職種</t>
    <rPh sb="1" eb="3">
      <t>タイショウ</t>
    </rPh>
    <rPh sb="3" eb="5">
      <t>ショクイン</t>
    </rPh>
    <rPh sb="5" eb="7">
      <t>ショクシュ</t>
    </rPh>
    <phoneticPr fontId="39"/>
  </si>
  <si>
    <t xml:space="preserve"> 育児･介護休業法第23条第1項の適用により
 所定労働時間の短縮措置を受けた後の当該
 職員が１週間に勤務すべき時間数</t>
    <phoneticPr fontId="39"/>
  </si>
  <si>
    <t xml:space="preserve"> 上記措置の適用開始時期</t>
    <rPh sb="1" eb="3">
      <t>ジョウキ</t>
    </rPh>
    <rPh sb="3" eb="5">
      <t>ソチ</t>
    </rPh>
    <rPh sb="6" eb="8">
      <t>テキヨウ</t>
    </rPh>
    <rPh sb="8" eb="10">
      <t>カイシ</t>
    </rPh>
    <rPh sb="10" eb="12">
      <t>ジキ</t>
    </rPh>
    <phoneticPr fontId="39"/>
  </si>
  <si>
    <t>令和 　　年 　　月 　　日</t>
    <rPh sb="5" eb="6">
      <t>ネン</t>
    </rPh>
    <rPh sb="9" eb="10">
      <t>ガツ</t>
    </rPh>
    <rPh sb="13" eb="14">
      <t>ヒ</t>
    </rPh>
    <phoneticPr fontId="39"/>
  </si>
  <si>
    <t xml:space="preserve"> 上記措置の適用終了時期</t>
    <rPh sb="1" eb="3">
      <t>ジョウキ</t>
    </rPh>
    <rPh sb="3" eb="5">
      <t>ソチ</t>
    </rPh>
    <rPh sb="6" eb="8">
      <t>テキヨウ</t>
    </rPh>
    <rPh sb="8" eb="10">
      <t>シュウリョウ</t>
    </rPh>
    <rPh sb="10" eb="12">
      <t>ジキ</t>
    </rPh>
    <phoneticPr fontId="39"/>
  </si>
  <si>
    <t>※措置の適用終了時期が未確定の場合は「令和○年○月○日 予定」と記載ください。</t>
    <rPh sb="1" eb="3">
      <t>ソチ</t>
    </rPh>
    <rPh sb="4" eb="6">
      <t>テキヨウ</t>
    </rPh>
    <rPh sb="6" eb="8">
      <t>シュウリョウ</t>
    </rPh>
    <rPh sb="8" eb="10">
      <t>ジキ</t>
    </rPh>
    <rPh sb="11" eb="14">
      <t>ミカクテイ</t>
    </rPh>
    <rPh sb="15" eb="17">
      <t>バアイ</t>
    </rPh>
    <rPh sb="28" eb="30">
      <t>ヨテイ</t>
    </rPh>
    <rPh sb="32" eb="34">
      <t>キサイ</t>
    </rPh>
    <phoneticPr fontId="39"/>
  </si>
  <si>
    <t>（標準様式４の別紙）</t>
    <rPh sb="1" eb="3">
      <t>ヒョウジュン</t>
    </rPh>
    <rPh sb="3" eb="5">
      <t>ヨウシキ</t>
    </rPh>
    <rPh sb="7" eb="9">
      <t>ベッシ</t>
    </rPh>
    <phoneticPr fontId="39"/>
  </si>
  <si>
    <t>児童指導員</t>
    <rPh sb="0" eb="2">
      <t>ジドウ</t>
    </rPh>
    <rPh sb="2" eb="5">
      <t>シドウイン</t>
    </rPh>
    <phoneticPr fontId="9"/>
  </si>
  <si>
    <t>保育士</t>
    <rPh sb="0" eb="2">
      <t>ホイク</t>
    </rPh>
    <rPh sb="2" eb="3">
      <t>シ</t>
    </rPh>
    <phoneticPr fontId="9"/>
  </si>
  <si>
    <t>障害福祉サービス経験者</t>
    <rPh sb="0" eb="2">
      <t>ショウガイ</t>
    </rPh>
    <rPh sb="2" eb="4">
      <t>フクシ</t>
    </rPh>
    <rPh sb="8" eb="11">
      <t>ケイケンシャ</t>
    </rPh>
    <phoneticPr fontId="9"/>
  </si>
  <si>
    <t>機能訓練担当職員</t>
    <rPh sb="0" eb="2">
      <t>キノウ</t>
    </rPh>
    <rPh sb="2" eb="4">
      <t>クンレン</t>
    </rPh>
    <rPh sb="4" eb="6">
      <t>タントウ</t>
    </rPh>
    <rPh sb="6" eb="8">
      <t>ショクイン</t>
    </rPh>
    <phoneticPr fontId="9"/>
  </si>
  <si>
    <t>言語聴覚士</t>
    <rPh sb="0" eb="5">
      <t>ゲンゴチョウカクシ</t>
    </rPh>
    <phoneticPr fontId="9"/>
  </si>
  <si>
    <t>訪問支援員</t>
    <rPh sb="0" eb="2">
      <t>ホウモン</t>
    </rPh>
    <rPh sb="2" eb="4">
      <t>シエン</t>
    </rPh>
    <rPh sb="4" eb="5">
      <t>イン</t>
    </rPh>
    <phoneticPr fontId="9"/>
  </si>
  <si>
    <t>従業者の勤務の体制及び勤務形態一覧表（　　　　年　　　　月分）</t>
    <rPh sb="0" eb="3">
      <t>ジュウギョウシャ</t>
    </rPh>
    <rPh sb="4" eb="6">
      <t>キンム</t>
    </rPh>
    <rPh sb="7" eb="9">
      <t>タイセイ</t>
    </rPh>
    <rPh sb="9" eb="10">
      <t>オヨ</t>
    </rPh>
    <rPh sb="11" eb="13">
      <t>キンム</t>
    </rPh>
    <rPh sb="13" eb="15">
      <t>ケイタイ</t>
    </rPh>
    <rPh sb="15" eb="18">
      <t>イチランヒョウ</t>
    </rPh>
    <rPh sb="23" eb="24">
      <t>ネン</t>
    </rPh>
    <rPh sb="28" eb="29">
      <t>ツキ</t>
    </rPh>
    <rPh sb="29" eb="30">
      <t>ブン</t>
    </rPh>
    <phoneticPr fontId="9"/>
  </si>
  <si>
    <t>理学療法士</t>
    <rPh sb="0" eb="5">
      <t>リガクリョウホウシ</t>
    </rPh>
    <phoneticPr fontId="9"/>
  </si>
  <si>
    <t>作業療法士</t>
    <rPh sb="0" eb="5">
      <t>サギョウリョウホウシ</t>
    </rPh>
    <phoneticPr fontId="9"/>
  </si>
  <si>
    <t>保育士</t>
    <rPh sb="0" eb="3">
      <t>ホイクシ</t>
    </rPh>
    <phoneticPr fontId="9"/>
  </si>
  <si>
    <t>心理専門職</t>
    <rPh sb="0" eb="2">
      <t>シンリ</t>
    </rPh>
    <rPh sb="2" eb="5">
      <t>センモンショク</t>
    </rPh>
    <phoneticPr fontId="9"/>
  </si>
  <si>
    <t>児童指導員</t>
    <rPh sb="0" eb="5">
      <t>ジドウシドウイン</t>
    </rPh>
    <phoneticPr fontId="9"/>
  </si>
  <si>
    <t>適合研修修了者</t>
    <rPh sb="0" eb="2">
      <t>テキゴウ</t>
    </rPh>
    <rPh sb="2" eb="4">
      <t>ケンシュウ</t>
    </rPh>
    <rPh sb="4" eb="7">
      <t>シュウリョウシャ</t>
    </rPh>
    <phoneticPr fontId="9"/>
  </si>
  <si>
    <t>指導員</t>
    <rPh sb="0" eb="3">
      <t>シドウイン</t>
    </rPh>
    <phoneticPr fontId="9"/>
  </si>
  <si>
    <t>手話通訳士</t>
    <rPh sb="0" eb="5">
      <t>シュワツウヤクシ</t>
    </rPh>
    <phoneticPr fontId="9"/>
  </si>
  <si>
    <t>手話通訳者</t>
    <rPh sb="0" eb="5">
      <t>シュワツウヤクシャ</t>
    </rPh>
    <phoneticPr fontId="9"/>
  </si>
  <si>
    <t>支援の種類</t>
    <rPh sb="0" eb="2">
      <t>シエン</t>
    </rPh>
    <rPh sb="3" eb="5">
      <t>シュルイ</t>
    </rPh>
    <phoneticPr fontId="9"/>
  </si>
  <si>
    <t>事業所名</t>
    <rPh sb="0" eb="3">
      <t>ジギョウショ</t>
    </rPh>
    <rPh sb="3" eb="4">
      <t>メイ</t>
    </rPh>
    <phoneticPr fontId="9"/>
  </si>
  <si>
    <t>常勤専従</t>
    <rPh sb="0" eb="2">
      <t>ジョウキン</t>
    </rPh>
    <rPh sb="2" eb="4">
      <t>センジュウ</t>
    </rPh>
    <phoneticPr fontId="9"/>
  </si>
  <si>
    <t>常勤兼務</t>
    <rPh sb="0" eb="2">
      <t>ジョウキン</t>
    </rPh>
    <rPh sb="2" eb="4">
      <t>ケンム</t>
    </rPh>
    <phoneticPr fontId="9"/>
  </si>
  <si>
    <t>非常勤専従</t>
    <rPh sb="0" eb="3">
      <t>ヒジョウキン</t>
    </rPh>
    <rPh sb="3" eb="5">
      <t>センジュウ</t>
    </rPh>
    <phoneticPr fontId="9"/>
  </si>
  <si>
    <t>非常勤兼務</t>
    <rPh sb="0" eb="3">
      <t>ヒジョウキン</t>
    </rPh>
    <rPh sb="3" eb="5">
      <t>ケンム</t>
    </rPh>
    <phoneticPr fontId="9"/>
  </si>
  <si>
    <t>人</t>
    <rPh sb="0" eb="1">
      <t>ニン</t>
    </rPh>
    <phoneticPr fontId="9"/>
  </si>
  <si>
    <t>基準配置すべき児童指導員、保育士又は障害福祉サービス経験者数</t>
    <rPh sb="2" eb="4">
      <t>ハイチ</t>
    </rPh>
    <rPh sb="7" eb="9">
      <t>ジドウ</t>
    </rPh>
    <rPh sb="9" eb="12">
      <t>シドウイン</t>
    </rPh>
    <rPh sb="13" eb="16">
      <t>ホイクシ</t>
    </rPh>
    <rPh sb="18" eb="20">
      <t>ショウガイ</t>
    </rPh>
    <rPh sb="20" eb="22">
      <t>フクシ</t>
    </rPh>
    <rPh sb="26" eb="29">
      <t>ケイケンシャ</t>
    </rPh>
    <phoneticPr fontId="9"/>
  </si>
  <si>
    <t>多機能型事業所の
適用の有無</t>
    <rPh sb="0" eb="4">
      <t>タキノウガタ</t>
    </rPh>
    <rPh sb="4" eb="7">
      <t>ジギョウショ</t>
    </rPh>
    <rPh sb="9" eb="11">
      <t>テキヨウ</t>
    </rPh>
    <rPh sb="12" eb="14">
      <t>ウム</t>
    </rPh>
    <phoneticPr fontId="9"/>
  </si>
  <si>
    <t>多機能型事業所の場合の特例適用の有無</t>
    <rPh sb="0" eb="4">
      <t>タキノウガタ</t>
    </rPh>
    <rPh sb="4" eb="7">
      <t>ジギョウショ</t>
    </rPh>
    <rPh sb="8" eb="10">
      <t>バアイ</t>
    </rPh>
    <rPh sb="11" eb="13">
      <t>トクレイ</t>
    </rPh>
    <rPh sb="13" eb="15">
      <t>テキヨウ</t>
    </rPh>
    <rPh sb="16" eb="18">
      <t>ウム</t>
    </rPh>
    <phoneticPr fontId="9"/>
  </si>
  <si>
    <r>
      <t xml:space="preserve">1週間に当該事業所常勤職員の勤務すべき時間数
</t>
    </r>
    <r>
      <rPr>
        <b/>
        <sz val="10"/>
        <color rgb="FFFF0000"/>
        <rFont val="游ゴシック"/>
        <family val="3"/>
        <charset val="128"/>
        <scheme val="minor"/>
      </rPr>
      <t>※時刻表示で入力（例　40:00【40時間00分】）ください。</t>
    </r>
    <rPh sb="24" eb="26">
      <t>ジコク</t>
    </rPh>
    <rPh sb="26" eb="28">
      <t>ヒョウジ</t>
    </rPh>
    <rPh sb="29" eb="31">
      <t>ニュウリョク</t>
    </rPh>
    <rPh sb="32" eb="33">
      <t>レイ</t>
    </rPh>
    <rPh sb="42" eb="44">
      <t>ジカン</t>
    </rPh>
    <rPh sb="46" eb="47">
      <t>フン</t>
    </rPh>
    <phoneticPr fontId="9"/>
  </si>
  <si>
    <t>火</t>
    <rPh sb="0" eb="1">
      <t>カ</t>
    </rPh>
    <phoneticPr fontId="9"/>
  </si>
  <si>
    <t>水</t>
    <rPh sb="0" eb="1">
      <t>スイ</t>
    </rPh>
    <phoneticPr fontId="9"/>
  </si>
  <si>
    <t>木</t>
    <rPh sb="0" eb="1">
      <t>モク</t>
    </rPh>
    <phoneticPr fontId="9"/>
  </si>
  <si>
    <t>金</t>
    <rPh sb="0" eb="1">
      <t>キン</t>
    </rPh>
    <phoneticPr fontId="9"/>
  </si>
  <si>
    <t>土</t>
    <rPh sb="0" eb="1">
      <t>ド</t>
    </rPh>
    <phoneticPr fontId="9"/>
  </si>
  <si>
    <t>日</t>
    <rPh sb="0" eb="1">
      <t>ニチ</t>
    </rPh>
    <phoneticPr fontId="9"/>
  </si>
  <si>
    <t>祝</t>
    <rPh sb="0" eb="1">
      <t>シュク</t>
    </rPh>
    <phoneticPr fontId="9"/>
  </si>
  <si>
    <t>有</t>
    <rPh sb="0" eb="1">
      <t>ア</t>
    </rPh>
    <phoneticPr fontId="9"/>
  </si>
  <si>
    <t>無</t>
    <rPh sb="0" eb="1">
      <t>ナ</t>
    </rPh>
    <phoneticPr fontId="9"/>
  </si>
  <si>
    <t>職種
（資格）
区分</t>
    <rPh sb="0" eb="2">
      <t>ショクシュ</t>
    </rPh>
    <rPh sb="4" eb="6">
      <t>シカク</t>
    </rPh>
    <rPh sb="8" eb="10">
      <t>クブン</t>
    </rPh>
    <phoneticPr fontId="9"/>
  </si>
  <si>
    <t>資格等証明書添付チェック欄</t>
    <rPh sb="2" eb="3">
      <t>トウ</t>
    </rPh>
    <rPh sb="3" eb="5">
      <t>ショウメイ</t>
    </rPh>
    <rPh sb="5" eb="6">
      <t>ショ</t>
    </rPh>
    <phoneticPr fontId="9"/>
  </si>
  <si>
    <t>勤務形態</t>
    <rPh sb="0" eb="2">
      <t>キンム</t>
    </rPh>
    <rPh sb="2" eb="4">
      <t>ケイタイ</t>
    </rPh>
    <phoneticPr fontId="9"/>
  </si>
  <si>
    <t>氏名</t>
    <rPh sb="0" eb="2">
      <t>シメイ</t>
    </rPh>
    <phoneticPr fontId="9"/>
  </si>
  <si>
    <t>勤務時間の状況</t>
    <rPh sb="0" eb="2">
      <t>キンム</t>
    </rPh>
    <rPh sb="2" eb="4">
      <t>ジカン</t>
    </rPh>
    <rPh sb="5" eb="7">
      <t>ジョウキョウ</t>
    </rPh>
    <phoneticPr fontId="9"/>
  </si>
  <si>
    <t>4週
合計</t>
    <phoneticPr fontId="9"/>
  </si>
  <si>
    <t>週平均勤務時間</t>
    <phoneticPr fontId="9"/>
  </si>
  <si>
    <t>常勤換算後人数</t>
    <phoneticPr fontId="9"/>
  </si>
  <si>
    <t>サービス提供時間が複数種類ある場合はわかるように記載→</t>
    <rPh sb="4" eb="6">
      <t>テイキョウ</t>
    </rPh>
    <rPh sb="6" eb="8">
      <t>ジカン</t>
    </rPh>
    <rPh sb="9" eb="11">
      <t>フクスウ</t>
    </rPh>
    <rPh sb="11" eb="13">
      <t>シュルイ</t>
    </rPh>
    <rPh sb="15" eb="17">
      <t>バアイ</t>
    </rPh>
    <rPh sb="24" eb="26">
      <t>キサイ</t>
    </rPh>
    <phoneticPr fontId="9"/>
  </si>
  <si>
    <t>直接支援職員</t>
    <rPh sb="0" eb="1">
      <t>チョク</t>
    </rPh>
    <rPh sb="1" eb="2">
      <t>セツ</t>
    </rPh>
    <rPh sb="2" eb="3">
      <t>シ</t>
    </rPh>
    <rPh sb="3" eb="4">
      <t>オン</t>
    </rPh>
    <rPh sb="4" eb="5">
      <t>ツトメ</t>
    </rPh>
    <rPh sb="5" eb="6">
      <t>イン</t>
    </rPh>
    <phoneticPr fontId="9"/>
  </si>
  <si>
    <t>人員基準に該当する職員</t>
    <rPh sb="0" eb="2">
      <t>ジンイン</t>
    </rPh>
    <rPh sb="5" eb="7">
      <t>ガイトウ</t>
    </rPh>
    <rPh sb="9" eb="11">
      <t>ショクイン</t>
    </rPh>
    <phoneticPr fontId="9"/>
  </si>
  <si>
    <t>□</t>
    <phoneticPr fontId="9"/>
  </si>
  <si>
    <t>□</t>
  </si>
  <si>
    <t>サービス提供時間内における配置実人数</t>
    <rPh sb="4" eb="6">
      <t>テイキョウ</t>
    </rPh>
    <rPh sb="6" eb="8">
      <t>ジカン</t>
    </rPh>
    <rPh sb="8" eb="9">
      <t>ナイ</t>
    </rPh>
    <rPh sb="13" eb="15">
      <t>ハイチ</t>
    </rPh>
    <rPh sb="15" eb="16">
      <t>ジツ</t>
    </rPh>
    <rPh sb="16" eb="18">
      <t>ニンズウ</t>
    </rPh>
    <phoneticPr fontId="9"/>
  </si>
  <si>
    <t>a.○時○分～○時○分
b.○時○分～○時○分</t>
    <rPh sb="3" eb="4">
      <t>ジ</t>
    </rPh>
    <rPh sb="5" eb="6">
      <t>フン</t>
    </rPh>
    <rPh sb="8" eb="9">
      <t>ジ</t>
    </rPh>
    <rPh sb="10" eb="11">
      <t>フン</t>
    </rPh>
    <phoneticPr fontId="9"/>
  </si>
  <si>
    <t>上記以外の加配職員</t>
    <rPh sb="0" eb="2">
      <t>ジョウキ</t>
    </rPh>
    <rPh sb="2" eb="4">
      <t>イガイ</t>
    </rPh>
    <rPh sb="5" eb="7">
      <t>カハイ</t>
    </rPh>
    <rPh sb="7" eb="9">
      <t>ショクイン</t>
    </rPh>
    <phoneticPr fontId="9"/>
  </si>
  <si>
    <t>上記以外の職員</t>
    <rPh sb="0" eb="2">
      <t>ジョウキ</t>
    </rPh>
    <rPh sb="2" eb="4">
      <t>イガイ</t>
    </rPh>
    <rPh sb="5" eb="7">
      <t>ショクイン</t>
    </rPh>
    <phoneticPr fontId="9"/>
  </si>
  <si>
    <t>職種</t>
    <rPh sb="0" eb="2">
      <t>ショクシュ</t>
    </rPh>
    <phoneticPr fontId="9"/>
  </si>
  <si>
    <r>
      <t xml:space="preserve">当該事業所で定める勤務時間の区分
</t>
    </r>
    <r>
      <rPr>
        <sz val="11"/>
        <color rgb="FFFF0000"/>
        <rFont val="游ゴシック"/>
        <family val="3"/>
        <charset val="128"/>
        <scheme val="minor"/>
      </rPr>
      <t>※必ず時刻表示で入力（例　40:00【40時間00分】）してください。</t>
    </r>
    <phoneticPr fontId="9"/>
  </si>
  <si>
    <t>シフト区分</t>
    <rPh sb="3" eb="5">
      <t>クブン</t>
    </rPh>
    <phoneticPr fontId="9"/>
  </si>
  <si>
    <t>実働時間②-①-③</t>
    <rPh sb="0" eb="1">
      <t>ジツ</t>
    </rPh>
    <rPh sb="2" eb="4">
      <t>ジカン</t>
    </rPh>
    <phoneticPr fontId="9"/>
  </si>
  <si>
    <t>開始時間①</t>
    <rPh sb="0" eb="2">
      <t>カイシ</t>
    </rPh>
    <rPh sb="2" eb="4">
      <t>ジカン</t>
    </rPh>
    <phoneticPr fontId="9"/>
  </si>
  <si>
    <t>終了時間②</t>
    <rPh sb="0" eb="2">
      <t>シュウリョウ</t>
    </rPh>
    <rPh sb="2" eb="4">
      <t>ジカン</t>
    </rPh>
    <phoneticPr fontId="9"/>
  </si>
  <si>
    <t>休憩時間③</t>
    <rPh sb="0" eb="2">
      <t>キュウケイ</t>
    </rPh>
    <rPh sb="2" eb="4">
      <t>ジカン</t>
    </rPh>
    <phoneticPr fontId="9"/>
  </si>
  <si>
    <t>【記載に際しての留意事項】</t>
    <rPh sb="1" eb="3">
      <t>キサイ</t>
    </rPh>
    <rPh sb="4" eb="5">
      <t>サイ</t>
    </rPh>
    <rPh sb="8" eb="10">
      <t>リュウイ</t>
    </rPh>
    <rPh sb="10" eb="12">
      <t>ジコウ</t>
    </rPh>
    <phoneticPr fontId="9"/>
  </si>
  <si>
    <t>休</t>
    <rPh sb="0" eb="1">
      <t>ヤス</t>
    </rPh>
    <phoneticPr fontId="9"/>
  </si>
  <si>
    <t>１　従業者全員（管理者を含む。）について、全ての項目について直接入力又はセルで表示されるリストの選択により記入してください。なお、セルに色表示されている部分は自動計算されますので、削除しないでください。</t>
    <rPh sb="21" eb="22">
      <t>スベ</t>
    </rPh>
    <rPh sb="24" eb="26">
      <t>コウモク</t>
    </rPh>
    <rPh sb="30" eb="32">
      <t>チョクセツ</t>
    </rPh>
    <rPh sb="32" eb="34">
      <t>ニュウリョク</t>
    </rPh>
    <rPh sb="34" eb="35">
      <t>マタ</t>
    </rPh>
    <rPh sb="39" eb="41">
      <t>ヒョウジ</t>
    </rPh>
    <rPh sb="48" eb="50">
      <t>センタク</t>
    </rPh>
    <rPh sb="53" eb="55">
      <t>キニュウ</t>
    </rPh>
    <rPh sb="68" eb="69">
      <t>イロ</t>
    </rPh>
    <rPh sb="69" eb="71">
      <t>ヒョウジ</t>
    </rPh>
    <rPh sb="76" eb="78">
      <t>ブブン</t>
    </rPh>
    <rPh sb="79" eb="81">
      <t>ジドウ</t>
    </rPh>
    <rPh sb="81" eb="83">
      <t>ケイサン</t>
    </rPh>
    <rPh sb="90" eb="92">
      <t>サクジョ</t>
    </rPh>
    <phoneticPr fontId="9"/>
  </si>
  <si>
    <t>２　「当該事業所で定める勤務時間の区分（※）」は、「シフト区分」毎に、例えば、開始時間「８：３０」、終了時間「１７：３０」、休憩時間「0:45（45分休憩の場合）」と入力してください（実働時間は自動計算されます）。</t>
    <rPh sb="3" eb="5">
      <t>トウガイ</t>
    </rPh>
    <rPh sb="5" eb="8">
      <t>ジギョウショ</t>
    </rPh>
    <rPh sb="9" eb="10">
      <t>サダ</t>
    </rPh>
    <rPh sb="29" eb="31">
      <t>クブン</t>
    </rPh>
    <rPh sb="32" eb="33">
      <t>ゴト</t>
    </rPh>
    <rPh sb="35" eb="36">
      <t>タト</t>
    </rPh>
    <rPh sb="39" eb="41">
      <t>カイシ</t>
    </rPh>
    <rPh sb="41" eb="43">
      <t>ジカン</t>
    </rPh>
    <rPh sb="50" eb="52">
      <t>シュウリョウ</t>
    </rPh>
    <rPh sb="52" eb="54">
      <t>ジカン</t>
    </rPh>
    <rPh sb="62" eb="64">
      <t>キュウケイ</t>
    </rPh>
    <rPh sb="64" eb="66">
      <t>ジカン</t>
    </rPh>
    <rPh sb="74" eb="75">
      <t>フン</t>
    </rPh>
    <rPh sb="75" eb="77">
      <t>キュウケイ</t>
    </rPh>
    <rPh sb="78" eb="80">
      <t>バアイ</t>
    </rPh>
    <rPh sb="83" eb="85">
      <t>ニュウリョク</t>
    </rPh>
    <rPh sb="92" eb="94">
      <t>ジツドウ</t>
    </rPh>
    <rPh sb="94" eb="96">
      <t>ジカン</t>
    </rPh>
    <rPh sb="97" eb="99">
      <t>ジドウ</t>
    </rPh>
    <rPh sb="99" eb="101">
      <t>ケイサン</t>
    </rPh>
    <phoneticPr fontId="9"/>
  </si>
  <si>
    <t>３　必要に応じて、セルを複写により、欄を増やしてください。</t>
    <rPh sb="2" eb="4">
      <t>ヒツヨウ</t>
    </rPh>
    <rPh sb="5" eb="6">
      <t>オウ</t>
    </rPh>
    <rPh sb="12" eb="14">
      <t>フクシャ</t>
    </rPh>
    <rPh sb="18" eb="19">
      <t>ラン</t>
    </rPh>
    <rPh sb="20" eb="21">
      <t>フ</t>
    </rPh>
    <phoneticPr fontId="9"/>
  </si>
  <si>
    <t>４　当該事業所・施設に係る組織体制図（参考様式５別紙）及び資格等の証明書を添付してください。</t>
    <rPh sb="19" eb="21">
      <t>サンコウ</t>
    </rPh>
    <rPh sb="21" eb="23">
      <t>ヨウシキ</t>
    </rPh>
    <rPh sb="24" eb="26">
      <t>ベッシ</t>
    </rPh>
    <rPh sb="27" eb="28">
      <t>オヨ</t>
    </rPh>
    <rPh sb="29" eb="31">
      <t>シカク</t>
    </rPh>
    <rPh sb="31" eb="32">
      <t>トウ</t>
    </rPh>
    <rPh sb="33" eb="35">
      <t>ショウメイ</t>
    </rPh>
    <rPh sb="35" eb="36">
      <t>ショ</t>
    </rPh>
    <phoneticPr fontId="9"/>
  </si>
  <si>
    <t>5　注2)特例による多機能型の場合は、児童発達支援及び放課後等デイサービスを合わせて作成してください。</t>
    <phoneticPr fontId="9"/>
  </si>
  <si>
    <t>　
　　</t>
    <phoneticPr fontId="9"/>
  </si>
  <si>
    <t>※標準様式4-2は、共同生活住居ごとに作成してください</t>
    <rPh sb="1" eb="3">
      <t>ヒョウジュン</t>
    </rPh>
    <rPh sb="3" eb="5">
      <t>ヨウシキ</t>
    </rPh>
    <rPh sb="10" eb="12">
      <t>キョウドウ</t>
    </rPh>
    <rPh sb="12" eb="14">
      <t>セイカツ</t>
    </rPh>
    <rPh sb="14" eb="16">
      <t>ジュウキョ</t>
    </rPh>
    <rPh sb="19" eb="21">
      <t>サクセイ</t>
    </rPh>
    <phoneticPr fontId="9"/>
  </si>
  <si>
    <t>（標準様式4-2）神戸市添付資料</t>
    <rPh sb="1" eb="3">
      <t>ヒョウジュン</t>
    </rPh>
    <rPh sb="3" eb="5">
      <t>ヨウシキ</t>
    </rPh>
    <rPh sb="9" eb="12">
      <t>コウベシ</t>
    </rPh>
    <rPh sb="12" eb="16">
      <t>テンプシリョウ</t>
    </rPh>
    <phoneticPr fontId="9"/>
  </si>
  <si>
    <t>（標準様式4-3）神戸市添付資料</t>
    <rPh sb="1" eb="3">
      <t>ヒョウジュン</t>
    </rPh>
    <rPh sb="3" eb="5">
      <t>ヨウシキ</t>
    </rPh>
    <rPh sb="9" eb="12">
      <t>コウベシ</t>
    </rPh>
    <rPh sb="12" eb="16">
      <t>テンプシリョウ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</si>
</sst>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Red]&quot;¥&quot;\-#,##0"/>
    <numFmt numFmtId="176" formatCode="0.0_ "/>
    <numFmt numFmtId="177" formatCode="[$-409]d;@"/>
    <numFmt numFmtId="178" formatCode="aaa"/>
    <numFmt numFmtId="179" formatCode="[$-409]d&quot;月&quot;"/>
    <numFmt numFmtId="180" formatCode="0&quot;月&quot;"/>
    <numFmt numFmtId="181" formatCode="0.0"/>
    <numFmt numFmtId="182" formatCode="[$-411]ggge&quot;年&quot;m&quot;月&quot;d&quot;日&quot;;@"/>
    <numFmt numFmtId="183" formatCode="[h]:mm"/>
    <numFmt numFmtId="184" formatCode="0.0_);[Red]\(0.0\)"/>
    <numFmt numFmtId="185" formatCode="h:mm;@"/>
    <numFmt numFmtId="186" formatCode="0.0&quot;ｈ&quot;"/>
    <numFmt numFmtId="187" formatCode="#,##0.0;[Red]\-#,##0.0"/>
    <numFmt numFmtId="188" formatCode="0_);[Red]\(0\)"/>
    <numFmt numFmtId="189" formatCode="0.00_ "/>
  </numFmts>
  <fonts count="58">
    <font>
      <sz val="11"/>
      <color theme="1"/>
      <name val="游ゴシック"/>
      <family val="3"/>
      <charset val="128"/>
      <scheme val="minor"/>
    </font>
    <font>
      <sz val="11"/>
      <color theme="1"/>
      <name val="游ゴシック"/>
      <family val="2"/>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sz val="14"/>
      <name val="ＭＳ ゴシック"/>
      <family val="3"/>
      <charset val="128"/>
    </font>
    <font>
      <b/>
      <sz val="12"/>
      <color indexed="81"/>
      <name val="MS P ゴシック"/>
      <family val="3"/>
      <charset val="128"/>
    </font>
    <font>
      <sz val="6"/>
      <name val="游ゴシック"/>
      <family val="2"/>
      <charset val="128"/>
      <scheme val="minor"/>
    </font>
    <font>
      <b/>
      <sz val="14"/>
      <color theme="1"/>
      <name val="ＭＳ ゴシック"/>
      <family val="3"/>
      <charset val="128"/>
    </font>
    <font>
      <b/>
      <sz val="11"/>
      <color theme="1"/>
      <name val="ＭＳ ゴシック"/>
      <family val="3"/>
      <charset val="128"/>
    </font>
    <font>
      <u/>
      <sz val="11"/>
      <color theme="1"/>
      <name val="ＭＳ ゴシック"/>
      <family val="3"/>
      <charset val="128"/>
    </font>
    <font>
      <sz val="12"/>
      <name val="游ゴシック"/>
      <family val="3"/>
      <charset val="128"/>
      <scheme val="minor"/>
    </font>
    <font>
      <sz val="10"/>
      <color rgb="FFFF0000"/>
      <name val="ＭＳ ゴシック"/>
      <family val="3"/>
      <charset val="128"/>
    </font>
    <font>
      <sz val="10"/>
      <color rgb="FFFF0000"/>
      <name val="ＭＳ Ｐゴシック"/>
      <family val="3"/>
      <charset val="128"/>
    </font>
    <font>
      <sz val="9"/>
      <color rgb="FFFF0000"/>
      <name val="ＭＳ Ｐゴシック"/>
      <family val="3"/>
      <charset val="128"/>
    </font>
    <font>
      <sz val="14"/>
      <name val="游ゴシック"/>
      <family val="3"/>
      <charset val="128"/>
      <scheme val="minor"/>
    </font>
    <font>
      <sz val="10"/>
      <name val="游ゴシック"/>
      <family val="3"/>
      <charset val="128"/>
      <scheme val="minor"/>
    </font>
    <font>
      <sz val="10"/>
      <name val="ＭＳ Ｐゴシック"/>
      <family val="3"/>
      <charset val="128"/>
    </font>
    <font>
      <b/>
      <sz val="10"/>
      <name val="游ゴシック"/>
      <family val="3"/>
      <charset val="128"/>
      <scheme val="minor"/>
    </font>
    <font>
      <b/>
      <sz val="10"/>
      <color rgb="FFFF0000"/>
      <name val="游ゴシック"/>
      <family val="3"/>
      <charset val="128"/>
      <scheme val="minor"/>
    </font>
    <font>
      <b/>
      <sz val="10"/>
      <name val="ＭＳ Ｐゴシック"/>
      <family val="3"/>
      <charset val="128"/>
    </font>
    <font>
      <sz val="8"/>
      <name val="游ゴシック"/>
      <family val="3"/>
      <charset val="128"/>
      <scheme val="minor"/>
    </font>
    <font>
      <sz val="12"/>
      <color rgb="FFFF0000"/>
      <name val="ＭＳ Ｐゴシック"/>
      <family val="3"/>
      <charset val="128"/>
    </font>
    <font>
      <sz val="16"/>
      <name val="游ゴシック"/>
      <family val="3"/>
      <charset val="128"/>
      <scheme val="minor"/>
    </font>
    <font>
      <sz val="16"/>
      <name val="ＭＳ Ｐゴシック"/>
      <family val="3"/>
      <charset val="128"/>
    </font>
    <font>
      <sz val="10"/>
      <color rgb="FFFF0000"/>
      <name val="游ゴシック"/>
      <family val="3"/>
      <charset val="128"/>
      <scheme val="minor"/>
    </font>
  </fonts>
  <fills count="12">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485"/>
        <bgColor indexed="64"/>
      </patternFill>
    </fill>
  </fills>
  <borders count="16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thin">
        <color indexed="8"/>
      </right>
      <top/>
      <bottom/>
      <diagonal/>
    </border>
    <border>
      <left style="thin">
        <color indexed="8"/>
      </left>
      <right style="thin">
        <color indexed="8"/>
      </right>
      <top/>
      <bottom/>
      <diagonal/>
    </border>
    <border>
      <left style="thin">
        <color indexed="64"/>
      </left>
      <right style="medium">
        <color indexed="8"/>
      </right>
      <top style="thin">
        <color indexed="64"/>
      </top>
      <bottom style="thin">
        <color indexed="8"/>
      </bottom>
      <diagonal/>
    </border>
    <border>
      <left style="medium">
        <color indexed="8"/>
      </left>
      <right style="medium">
        <color indexed="8"/>
      </right>
      <top style="thin">
        <color indexed="64"/>
      </top>
      <bottom style="thin">
        <color indexed="8"/>
      </bottom>
      <diagonal/>
    </border>
    <border>
      <left style="medium">
        <color indexed="8"/>
      </left>
      <right style="thin">
        <color indexed="64"/>
      </right>
      <top style="thin">
        <color indexed="64"/>
      </top>
      <bottom style="thin">
        <color indexed="8"/>
      </bottom>
      <diagonal/>
    </border>
    <border>
      <left/>
      <right style="medium">
        <color indexed="8"/>
      </right>
      <top/>
      <bottom style="thin">
        <color indexed="8"/>
      </bottom>
      <diagonal/>
    </border>
    <border>
      <left style="medium">
        <color indexed="8"/>
      </left>
      <right style="medium">
        <color indexed="8"/>
      </right>
      <top/>
      <bottom style="thin">
        <color indexed="8"/>
      </bottom>
      <diagonal/>
    </border>
    <border>
      <left style="medium">
        <color indexed="8"/>
      </left>
      <right/>
      <top/>
      <bottom style="thin">
        <color indexed="8"/>
      </bottom>
      <diagonal/>
    </border>
    <border>
      <left/>
      <right style="thin">
        <color indexed="8"/>
      </right>
      <top/>
      <bottom/>
      <diagonal/>
    </border>
    <border>
      <left style="thin">
        <color auto="1"/>
      </left>
      <right style="thin">
        <color auto="1"/>
      </right>
      <top/>
      <bottom/>
      <diagonal/>
    </border>
    <border>
      <left style="thin">
        <color indexed="64"/>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64"/>
      </right>
      <top style="thin">
        <color indexed="8"/>
      </top>
      <bottom style="thin">
        <color indexed="8"/>
      </bottom>
      <diagonal/>
    </border>
    <border>
      <left/>
      <right style="hair">
        <color indexed="8"/>
      </right>
      <top style="thin">
        <color indexed="8"/>
      </top>
      <bottom style="thin">
        <color indexed="8"/>
      </bottom>
      <diagonal/>
    </border>
    <border>
      <left style="hair">
        <color indexed="8"/>
      </left>
      <right/>
      <top style="thin">
        <color indexed="8"/>
      </top>
      <bottom style="thin">
        <color indexed="8"/>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right style="thin">
        <color indexed="8"/>
      </right>
      <top/>
      <bottom style="thin">
        <color indexed="64"/>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right style="hair">
        <color indexed="8"/>
      </right>
      <top style="thin">
        <color indexed="64"/>
      </top>
      <bottom style="thin">
        <color indexed="64"/>
      </bottom>
      <diagonal/>
    </border>
    <border>
      <left style="hair">
        <color indexed="8"/>
      </left>
      <right/>
      <top style="thin">
        <color indexed="64"/>
      </top>
      <bottom style="thin">
        <color indexed="64"/>
      </bottom>
      <diagonal/>
    </border>
    <border diagonalDown="1">
      <left/>
      <right/>
      <top style="thin">
        <color indexed="64"/>
      </top>
      <bottom style="thin">
        <color indexed="64"/>
      </bottom>
      <diagonal style="thin">
        <color indexed="8"/>
      </diagonal>
    </border>
    <border diagonalDown="1">
      <left/>
      <right style="thin">
        <color indexed="8"/>
      </right>
      <top style="thin">
        <color indexed="64"/>
      </top>
      <bottom style="thin">
        <color indexed="64"/>
      </bottom>
      <diagonal style="thin">
        <color indexed="8"/>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64"/>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thin">
        <color indexed="64"/>
      </right>
      <top/>
      <bottom style="thin">
        <color indexed="8"/>
      </bottom>
      <diagonal/>
    </border>
    <border>
      <left/>
      <right style="hair">
        <color indexed="8"/>
      </right>
      <top/>
      <bottom style="thin">
        <color indexed="8"/>
      </bottom>
      <diagonal/>
    </border>
    <border>
      <left style="hair">
        <color indexed="8"/>
      </left>
      <right/>
      <top/>
      <bottom style="thin">
        <color indexed="8"/>
      </bottom>
      <diagonal/>
    </border>
    <border>
      <left/>
      <right style="thin">
        <color indexed="8"/>
      </right>
      <top style="thin">
        <color indexed="64"/>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thin">
        <color indexed="64"/>
      </right>
      <top/>
      <bottom style="thin">
        <color indexed="64"/>
      </bottom>
      <diagonal/>
    </border>
    <border>
      <left style="hair">
        <color indexed="8"/>
      </left>
      <right style="hair">
        <color indexed="8"/>
      </right>
      <top/>
      <bottom/>
      <diagonal/>
    </border>
    <border>
      <left style="hair">
        <color indexed="8"/>
      </left>
      <right style="thin">
        <color indexed="64"/>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hair">
        <color indexed="8"/>
      </left>
      <right style="hair">
        <color indexed="8"/>
      </right>
      <top style="thin">
        <color indexed="64"/>
      </top>
      <bottom style="medium">
        <color indexed="64"/>
      </bottom>
      <diagonal/>
    </border>
    <border>
      <left style="hair">
        <color indexed="8"/>
      </left>
      <right style="thin">
        <color indexed="64"/>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hair">
        <color indexed="64"/>
      </left>
      <right/>
      <top style="thin">
        <color indexed="64"/>
      </top>
      <bottom style="thin">
        <color indexed="64"/>
      </bottom>
      <diagonal/>
    </border>
    <border>
      <left style="thick">
        <color auto="1"/>
      </left>
      <right/>
      <top style="thick">
        <color auto="1"/>
      </top>
      <bottom/>
      <diagonal/>
    </border>
    <border>
      <left/>
      <right/>
      <top style="thick">
        <color indexed="64"/>
      </top>
      <bottom/>
      <diagonal/>
    </border>
    <border>
      <left style="thick">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ck">
        <color auto="1"/>
      </left>
      <right/>
      <top/>
      <bottom style="thick">
        <color auto="1"/>
      </bottom>
      <diagonal/>
    </border>
    <border>
      <left/>
      <right/>
      <top/>
      <bottom style="thick">
        <color auto="1"/>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s>
  <cellStyleXfs count="15">
    <xf numFmtId="0" fontId="0" fillId="0" borderId="0">
      <alignment vertical="center"/>
    </xf>
    <xf numFmtId="0" fontId="7" fillId="0" borderId="0"/>
    <xf numFmtId="6" fontId="7" fillId="0" borderId="0" applyFont="0" applyFill="0" applyBorder="0" applyAlignment="0" applyProtection="0"/>
    <xf numFmtId="0" fontId="20" fillId="0" borderId="0">
      <alignment vertical="center"/>
    </xf>
    <xf numFmtId="0" fontId="7" fillId="0" borderId="0"/>
    <xf numFmtId="0" fontId="7" fillId="0" borderId="0"/>
    <xf numFmtId="0" fontId="21" fillId="0" borderId="0">
      <alignment vertical="center"/>
    </xf>
    <xf numFmtId="0" fontId="7" fillId="0" borderId="0">
      <alignment vertical="center"/>
    </xf>
    <xf numFmtId="0" fontId="7" fillId="0" borderId="0">
      <alignment vertical="center"/>
    </xf>
    <xf numFmtId="0" fontId="7" fillId="0" borderId="0">
      <alignment vertical="center"/>
    </xf>
    <xf numFmtId="182" fontId="7" fillId="0" borderId="0"/>
    <xf numFmtId="182" fontId="7" fillId="0" borderId="0">
      <alignment vertical="center"/>
    </xf>
    <xf numFmtId="182" fontId="1" fillId="0" borderId="0">
      <alignment vertical="center"/>
    </xf>
    <xf numFmtId="0" fontId="7" fillId="0" borderId="0">
      <alignment vertical="center"/>
    </xf>
    <xf numFmtId="38" fontId="7" fillId="0" borderId="0" applyFont="0" applyFill="0" applyBorder="0" applyAlignment="0" applyProtection="0"/>
  </cellStyleXfs>
  <cellXfs count="851">
    <xf numFmtId="0" fontId="0" fillId="0" borderId="0" xfId="0">
      <alignment vertical="center"/>
    </xf>
    <xf numFmtId="0" fontId="7" fillId="0" borderId="0" xfId="5" applyAlignment="1">
      <alignment horizontal="left" vertical="center"/>
    </xf>
    <xf numFmtId="0" fontId="7" fillId="0" borderId="0" xfId="5" applyAlignment="1">
      <alignment horizontal="center" vertical="center"/>
    </xf>
    <xf numFmtId="0" fontId="11" fillId="0" borderId="0" xfId="5" applyFont="1" applyAlignment="1">
      <alignment horizontal="left" vertical="center" wrapText="1"/>
    </xf>
    <xf numFmtId="0" fontId="7" fillId="0" borderId="1" xfId="5" applyBorder="1" applyAlignment="1">
      <alignment horizontal="center" vertical="center" wrapText="1"/>
    </xf>
    <xf numFmtId="0" fontId="8" fillId="0" borderId="2" xfId="5" applyFont="1" applyBorder="1" applyAlignment="1">
      <alignment horizontal="center" vertical="center" wrapText="1"/>
    </xf>
    <xf numFmtId="0" fontId="8" fillId="0" borderId="3" xfId="5" applyFont="1" applyBorder="1" applyAlignment="1">
      <alignment horizontal="left" vertical="top"/>
    </xf>
    <xf numFmtId="0" fontId="7" fillId="0" borderId="4" xfId="5" applyBorder="1" applyAlignment="1">
      <alignment horizontal="left" vertical="top"/>
    </xf>
    <xf numFmtId="0" fontId="7" fillId="0" borderId="5" xfId="5" applyBorder="1" applyAlignment="1">
      <alignment horizontal="left" vertical="top"/>
    </xf>
    <xf numFmtId="0" fontId="7" fillId="0" borderId="6" xfId="5" applyBorder="1" applyAlignment="1">
      <alignment horizontal="left" vertical="top"/>
    </xf>
    <xf numFmtId="0" fontId="7" fillId="0" borderId="7" xfId="5" applyBorder="1" applyAlignment="1">
      <alignment horizontal="left" vertical="top"/>
    </xf>
    <xf numFmtId="0" fontId="8" fillId="0" borderId="7" xfId="5" applyFont="1" applyBorder="1" applyAlignment="1">
      <alignment horizontal="right" vertical="top"/>
    </xf>
    <xf numFmtId="0" fontId="8" fillId="0" borderId="7" xfId="5" applyFont="1" applyBorder="1" applyAlignment="1">
      <alignment horizontal="left" vertical="top"/>
    </xf>
    <xf numFmtId="0" fontId="7" fillId="0" borderId="8" xfId="5" applyBorder="1" applyAlignment="1">
      <alignment horizontal="left" vertical="top"/>
    </xf>
    <xf numFmtId="0" fontId="7" fillId="0" borderId="2" xfId="5" applyBorder="1" applyAlignment="1">
      <alignment horizontal="center" vertical="center" wrapText="1"/>
    </xf>
    <xf numFmtId="0" fontId="7" fillId="0" borderId="9" xfId="5" applyBorder="1" applyAlignment="1">
      <alignment horizontal="left" vertical="top"/>
    </xf>
    <xf numFmtId="0" fontId="7" fillId="0" borderId="10" xfId="5" applyBorder="1" applyAlignment="1">
      <alignment horizontal="left" vertical="top"/>
    </xf>
    <xf numFmtId="0" fontId="7" fillId="0" borderId="11" xfId="5" applyBorder="1" applyAlignment="1">
      <alignment horizontal="left" vertical="top"/>
    </xf>
    <xf numFmtId="0" fontId="7" fillId="0" borderId="12" xfId="5" applyBorder="1" applyAlignment="1">
      <alignment horizontal="center" vertical="center" wrapText="1"/>
    </xf>
    <xf numFmtId="0" fontId="8" fillId="0" borderId="13" xfId="5" applyFont="1" applyBorder="1" applyAlignment="1">
      <alignment horizontal="center" vertical="center" shrinkToFit="1"/>
    </xf>
    <xf numFmtId="0" fontId="8" fillId="0" borderId="14" xfId="5" applyFont="1" applyBorder="1" applyAlignment="1">
      <alignment horizontal="center" vertical="center" shrinkToFit="1"/>
    </xf>
    <xf numFmtId="0" fontId="8" fillId="0" borderId="15" xfId="5" applyFont="1" applyBorder="1" applyAlignment="1">
      <alignment horizontal="center" vertical="center" shrinkToFit="1"/>
    </xf>
    <xf numFmtId="0" fontId="8" fillId="0" borderId="9" xfId="5" applyFont="1" applyBorder="1" applyAlignment="1">
      <alignment horizontal="center" vertical="center"/>
    </xf>
    <xf numFmtId="0" fontId="8" fillId="0" borderId="10" xfId="5" applyFont="1" applyBorder="1" applyAlignment="1">
      <alignment horizontal="center" vertical="center"/>
    </xf>
    <xf numFmtId="0" fontId="8" fillId="0" borderId="11" xfId="5" applyFont="1" applyBorder="1" applyAlignment="1">
      <alignment horizontal="center" vertical="center"/>
    </xf>
    <xf numFmtId="0" fontId="8" fillId="0" borderId="16" xfId="5" applyFont="1" applyBorder="1" applyAlignment="1">
      <alignment horizontal="center" vertical="center"/>
    </xf>
    <xf numFmtId="0" fontId="8" fillId="0" borderId="17" xfId="5" applyFont="1" applyBorder="1" applyAlignment="1">
      <alignment horizontal="center" vertical="center"/>
    </xf>
    <xf numFmtId="0" fontId="8" fillId="0" borderId="18" xfId="5" applyFont="1" applyBorder="1" applyAlignment="1">
      <alignment horizontal="center" vertical="center"/>
    </xf>
    <xf numFmtId="0" fontId="7" fillId="0" borderId="0" xfId="5" applyAlignment="1">
      <alignment vertical="center"/>
    </xf>
    <xf numFmtId="0" fontId="10" fillId="0" borderId="0" xfId="5" applyFont="1" applyAlignment="1">
      <alignment horizontal="center" vertical="center" shrinkToFit="1"/>
    </xf>
    <xf numFmtId="0" fontId="8" fillId="0" borderId="0" xfId="5" applyFont="1" applyAlignment="1">
      <alignment horizontal="center" vertical="center"/>
    </xf>
    <xf numFmtId="0" fontId="9" fillId="0" borderId="0" xfId="5" applyFont="1" applyAlignment="1">
      <alignment horizontal="left" vertical="center"/>
    </xf>
    <xf numFmtId="0" fontId="11" fillId="0" borderId="0" xfId="5" applyFont="1" applyAlignment="1">
      <alignment horizontal="left" vertical="top"/>
    </xf>
    <xf numFmtId="0" fontId="7" fillId="0" borderId="0" xfId="5" applyAlignment="1">
      <alignment horizontal="left"/>
    </xf>
    <xf numFmtId="0" fontId="7" fillId="0" borderId="19" xfId="5" applyBorder="1" applyAlignment="1">
      <alignment horizontal="center" vertical="center"/>
    </xf>
    <xf numFmtId="0" fontId="7" fillId="0" borderId="20" xfId="5" applyBorder="1" applyAlignment="1">
      <alignment horizontal="center" vertical="center"/>
    </xf>
    <xf numFmtId="0" fontId="8" fillId="0" borderId="2" xfId="9" applyFont="1" applyBorder="1">
      <alignment vertical="center"/>
    </xf>
    <xf numFmtId="0" fontId="8" fillId="0" borderId="0" xfId="9" applyFont="1">
      <alignment vertical="center"/>
    </xf>
    <xf numFmtId="0" fontId="8" fillId="0" borderId="16" xfId="9" applyFont="1" applyBorder="1">
      <alignment vertical="center"/>
    </xf>
    <xf numFmtId="0" fontId="8" fillId="0" borderId="17" xfId="9" applyFont="1" applyBorder="1">
      <alignment vertical="center"/>
    </xf>
    <xf numFmtId="0" fontId="8" fillId="0" borderId="12" xfId="9" applyFont="1" applyBorder="1">
      <alignment vertical="center"/>
    </xf>
    <xf numFmtId="0" fontId="7" fillId="0" borderId="3" xfId="5" applyBorder="1" applyAlignment="1">
      <alignment horizontal="center" vertical="center"/>
    </xf>
    <xf numFmtId="0" fontId="7" fillId="0" borderId="4" xfId="5" applyBorder="1" applyAlignment="1">
      <alignment horizontal="center" vertical="center"/>
    </xf>
    <xf numFmtId="0" fontId="7" fillId="0" borderId="5" xfId="5" applyBorder="1" applyAlignment="1">
      <alignment horizontal="center" vertical="center"/>
    </xf>
    <xf numFmtId="0" fontId="8" fillId="0" borderId="4" xfId="8" applyFont="1" applyBorder="1" applyAlignment="1">
      <alignment horizontal="center" vertical="center"/>
    </xf>
    <xf numFmtId="0" fontId="8" fillId="0" borderId="0" xfId="8" applyFont="1" applyAlignment="1">
      <alignment horizontal="center" vertical="center"/>
    </xf>
    <xf numFmtId="0" fontId="8" fillId="0" borderId="20" xfId="8" applyFont="1" applyBorder="1" applyAlignment="1">
      <alignment horizontal="center" vertical="center"/>
    </xf>
    <xf numFmtId="0" fontId="8" fillId="0" borderId="10" xfId="8" applyFont="1" applyBorder="1" applyAlignment="1">
      <alignment horizontal="center" vertical="center"/>
    </xf>
    <xf numFmtId="0" fontId="8" fillId="0" borderId="11" xfId="8" applyFont="1" applyBorder="1" applyAlignment="1">
      <alignment horizontal="center" vertical="center"/>
    </xf>
    <xf numFmtId="0" fontId="8" fillId="0" borderId="4" xfId="5" applyFont="1" applyBorder="1" applyAlignment="1">
      <alignment horizontal="center" vertical="center"/>
    </xf>
    <xf numFmtId="0" fontId="8" fillId="0" borderId="21" xfId="5" applyFont="1" applyBorder="1" applyAlignment="1">
      <alignment horizontal="center" vertical="center"/>
    </xf>
    <xf numFmtId="0" fontId="8" fillId="0" borderId="22" xfId="5" applyFont="1" applyBorder="1" applyAlignment="1">
      <alignment horizontal="center" vertical="center" shrinkToFit="1"/>
    </xf>
    <xf numFmtId="0" fontId="8" fillId="0" borderId="23" xfId="5" applyFont="1" applyBorder="1" applyAlignment="1">
      <alignment vertical="center"/>
    </xf>
    <xf numFmtId="0" fontId="8" fillId="0" borderId="10" xfId="5" applyFont="1" applyBorder="1" applyAlignment="1">
      <alignment vertical="center"/>
    </xf>
    <xf numFmtId="0" fontId="8" fillId="0" borderId="24" xfId="5" applyFont="1" applyBorder="1" applyAlignment="1">
      <alignment vertical="center"/>
    </xf>
    <xf numFmtId="0" fontId="7" fillId="0" borderId="25" xfId="5" applyBorder="1" applyAlignment="1">
      <alignment horizontal="center" vertical="center"/>
    </xf>
    <xf numFmtId="0" fontId="7" fillId="0" borderId="23" xfId="5" applyBorder="1" applyAlignment="1">
      <alignment horizontal="center" vertical="center"/>
    </xf>
    <xf numFmtId="0" fontId="7" fillId="0" borderId="26" xfId="5" applyBorder="1" applyAlignment="1">
      <alignment horizontal="center" vertical="center"/>
    </xf>
    <xf numFmtId="0" fontId="8" fillId="0" borderId="0" xfId="5" applyFont="1" applyAlignment="1">
      <alignment horizontal="left" vertical="center"/>
    </xf>
    <xf numFmtId="0" fontId="13" fillId="0" borderId="0" xfId="7" applyFont="1">
      <alignment vertical="center"/>
    </xf>
    <xf numFmtId="0" fontId="6" fillId="0" borderId="0" xfId="7" applyFont="1">
      <alignment vertical="center"/>
    </xf>
    <xf numFmtId="0" fontId="13" fillId="0" borderId="0" xfId="7" applyFont="1" applyAlignment="1">
      <alignment vertical="center" textRotation="255" shrinkToFit="1"/>
    </xf>
    <xf numFmtId="0" fontId="3" fillId="0" borderId="0" xfId="7" applyFont="1">
      <alignment vertical="center"/>
    </xf>
    <xf numFmtId="0" fontId="3" fillId="0" borderId="0" xfId="7" applyFont="1" applyAlignment="1">
      <alignment horizontal="center" vertical="center"/>
    </xf>
    <xf numFmtId="177" fontId="6" fillId="0" borderId="17" xfId="7" applyNumberFormat="1" applyFont="1" applyBorder="1">
      <alignment vertical="center"/>
    </xf>
    <xf numFmtId="178" fontId="6" fillId="0" borderId="17" xfId="7" applyNumberFormat="1" applyFont="1" applyBorder="1">
      <alignment vertical="center"/>
    </xf>
    <xf numFmtId="0" fontId="6" fillId="3" borderId="17" xfId="7" applyFont="1" applyFill="1" applyBorder="1" applyAlignment="1">
      <alignment horizontal="center" vertical="center"/>
    </xf>
    <xf numFmtId="0" fontId="6" fillId="0" borderId="0" xfId="7" applyFont="1" applyAlignment="1">
      <alignment horizontal="center" vertical="center"/>
    </xf>
    <xf numFmtId="0" fontId="3" fillId="0" borderId="0" xfId="7" applyFont="1" applyAlignment="1">
      <alignment horizontal="left" vertical="center"/>
    </xf>
    <xf numFmtId="0" fontId="6" fillId="4" borderId="17" xfId="7" applyFont="1" applyFill="1" applyBorder="1" applyAlignment="1">
      <alignment horizontal="right" vertical="center"/>
    </xf>
    <xf numFmtId="0" fontId="6" fillId="0" borderId="16" xfId="7" applyFont="1" applyBorder="1" applyAlignment="1">
      <alignment horizontal="right" vertical="center"/>
    </xf>
    <xf numFmtId="176" fontId="6" fillId="0" borderId="17" xfId="7" applyNumberFormat="1" applyFont="1" applyBorder="1" applyAlignment="1">
      <alignment horizontal="right" vertical="center"/>
    </xf>
    <xf numFmtId="0" fontId="6" fillId="0" borderId="17" xfId="7" applyFont="1" applyBorder="1" applyAlignment="1">
      <alignment horizontal="right" vertical="center"/>
    </xf>
    <xf numFmtId="0" fontId="6" fillId="0" borderId="27" xfId="7" applyFont="1" applyBorder="1" applyAlignment="1">
      <alignment horizontal="right" vertical="center"/>
    </xf>
    <xf numFmtId="0" fontId="3" fillId="0" borderId="17" xfId="7" applyFont="1" applyBorder="1">
      <alignment vertical="center"/>
    </xf>
    <xf numFmtId="0" fontId="6" fillId="0" borderId="17" xfId="7" applyFont="1" applyBorder="1" applyAlignment="1">
      <alignment horizontal="center" vertical="center"/>
    </xf>
    <xf numFmtId="0" fontId="6" fillId="5" borderId="25" xfId="7" applyFont="1" applyFill="1" applyBorder="1" applyAlignment="1">
      <alignment horizontal="left" vertical="center"/>
    </xf>
    <xf numFmtId="0" fontId="22" fillId="0" borderId="0" xfId="7" applyFont="1" applyAlignment="1">
      <alignment horizontal="center" vertical="center"/>
    </xf>
    <xf numFmtId="0" fontId="22" fillId="0" borderId="0" xfId="3" applyFont="1" applyAlignment="1">
      <alignment horizontal="center" vertical="center"/>
    </xf>
    <xf numFmtId="0" fontId="22" fillId="0" borderId="0" xfId="7" applyFont="1">
      <alignment vertical="center"/>
    </xf>
    <xf numFmtId="0" fontId="14" fillId="0" borderId="0" xfId="7" applyFont="1" applyAlignment="1">
      <alignment horizontal="left" vertical="center"/>
    </xf>
    <xf numFmtId="0" fontId="3" fillId="0" borderId="0" xfId="7" applyFont="1" applyAlignment="1">
      <alignment horizontal="right" vertical="center"/>
    </xf>
    <xf numFmtId="0" fontId="6" fillId="0" borderId="17" xfId="7" applyFont="1" applyBorder="1" applyAlignment="1">
      <alignment horizontal="center" vertical="center" wrapText="1"/>
    </xf>
    <xf numFmtId="0" fontId="6" fillId="3" borderId="25" xfId="7" applyFont="1" applyFill="1" applyBorder="1" applyAlignment="1">
      <alignment horizontal="center" vertical="center"/>
    </xf>
    <xf numFmtId="0" fontId="6" fillId="5" borderId="17" xfId="7" applyFont="1" applyFill="1" applyBorder="1" applyAlignment="1">
      <alignment horizontal="left" vertical="center"/>
    </xf>
    <xf numFmtId="0" fontId="21" fillId="0" borderId="0" xfId="0" applyFont="1">
      <alignment vertical="center"/>
    </xf>
    <xf numFmtId="0" fontId="6" fillId="0" borderId="0" xfId="7" applyFont="1" applyAlignment="1">
      <alignment horizontal="left" vertical="center"/>
    </xf>
    <xf numFmtId="0" fontId="23" fillId="0" borderId="0" xfId="0" applyFont="1">
      <alignment vertical="center"/>
    </xf>
    <xf numFmtId="0" fontId="20" fillId="0" borderId="0" xfId="0" applyFont="1">
      <alignment vertical="center"/>
    </xf>
    <xf numFmtId="0" fontId="20" fillId="0" borderId="0" xfId="0" applyFont="1" applyAlignment="1">
      <alignment horizontal="right" vertical="center"/>
    </xf>
    <xf numFmtId="0" fontId="20" fillId="6" borderId="0" xfId="0" applyFont="1" applyFill="1">
      <alignment vertical="center"/>
    </xf>
    <xf numFmtId="0" fontId="24" fillId="0" borderId="0" xfId="7" applyFont="1" applyAlignment="1">
      <alignment horizontal="center" vertical="center"/>
    </xf>
    <xf numFmtId="0" fontId="24" fillId="0" borderId="0" xfId="3" applyFont="1" applyAlignment="1">
      <alignment horizontal="center" vertical="center"/>
    </xf>
    <xf numFmtId="0" fontId="24" fillId="0" borderId="0" xfId="7" applyFont="1">
      <alignment vertical="center"/>
    </xf>
    <xf numFmtId="0" fontId="6" fillId="0" borderId="0" xfId="7" applyFont="1" applyAlignment="1">
      <alignment vertical="center" textRotation="255" shrinkToFit="1"/>
    </xf>
    <xf numFmtId="0" fontId="19" fillId="0" borderId="0" xfId="7" applyFont="1" applyAlignment="1">
      <alignment horizontal="left" vertical="center"/>
    </xf>
    <xf numFmtId="0" fontId="6" fillId="4" borderId="28" xfId="7" applyFont="1" applyFill="1" applyBorder="1" applyAlignment="1">
      <alignment horizontal="right" vertical="center"/>
    </xf>
    <xf numFmtId="0" fontId="6" fillId="0" borderId="17" xfId="7" applyFont="1" applyBorder="1" applyAlignment="1">
      <alignment vertical="center" textRotation="255" shrinkToFit="1"/>
    </xf>
    <xf numFmtId="179" fontId="6" fillId="0" borderId="17" xfId="7" applyNumberFormat="1" applyFont="1" applyBorder="1" applyAlignment="1">
      <alignment horizontal="center" vertical="center"/>
    </xf>
    <xf numFmtId="0" fontId="20" fillId="6" borderId="17" xfId="0" applyFont="1" applyFill="1" applyBorder="1">
      <alignment vertical="center"/>
    </xf>
    <xf numFmtId="0" fontId="3" fillId="0" borderId="0" xfId="3" applyFont="1" applyAlignment="1">
      <alignment horizontal="center" vertical="center"/>
    </xf>
    <xf numFmtId="0" fontId="6" fillId="0" borderId="17" xfId="3" applyFont="1" applyBorder="1" applyAlignment="1">
      <alignment horizontal="center" vertical="center"/>
    </xf>
    <xf numFmtId="0" fontId="6" fillId="0" borderId="25" xfId="3" applyFont="1" applyBorder="1" applyAlignment="1">
      <alignment horizontal="center" vertical="center"/>
    </xf>
    <xf numFmtId="0" fontId="6" fillId="3" borderId="17" xfId="7" applyFont="1" applyFill="1" applyBorder="1" applyAlignment="1">
      <alignment horizontal="left" vertical="center"/>
    </xf>
    <xf numFmtId="0" fontId="6" fillId="5" borderId="17" xfId="7" applyFont="1" applyFill="1" applyBorder="1">
      <alignment vertical="center"/>
    </xf>
    <xf numFmtId="0" fontId="6" fillId="5" borderId="25" xfId="7" applyFont="1" applyFill="1" applyBorder="1">
      <alignment vertical="center"/>
    </xf>
    <xf numFmtId="0" fontId="15" fillId="0" borderId="0" xfId="7" applyFont="1">
      <alignment vertical="center"/>
    </xf>
    <xf numFmtId="176" fontId="6" fillId="0" borderId="29" xfId="7" applyNumberFormat="1" applyFont="1" applyBorder="1">
      <alignment vertical="center"/>
    </xf>
    <xf numFmtId="176" fontId="6" fillId="0" borderId="17" xfId="7" applyNumberFormat="1" applyFont="1" applyBorder="1">
      <alignment vertical="center"/>
    </xf>
    <xf numFmtId="0" fontId="6" fillId="0" borderId="0" xfId="7" applyFont="1" applyAlignment="1">
      <alignment horizontal="right" vertical="center"/>
    </xf>
    <xf numFmtId="180" fontId="6" fillId="0" borderId="17" xfId="7" applyNumberFormat="1" applyFont="1" applyBorder="1" applyAlignment="1">
      <alignment horizontal="center" vertical="center"/>
    </xf>
    <xf numFmtId="0" fontId="6" fillId="4" borderId="17" xfId="7" applyFont="1" applyFill="1" applyBorder="1" applyAlignment="1">
      <alignment horizontal="center" vertical="center"/>
    </xf>
    <xf numFmtId="0" fontId="3" fillId="0" borderId="10" xfId="7" applyFont="1" applyBorder="1">
      <alignment vertical="center"/>
    </xf>
    <xf numFmtId="0" fontId="6" fillId="7" borderId="17" xfId="3" applyFont="1" applyFill="1" applyBorder="1" applyAlignment="1">
      <alignment horizontal="center" vertical="center"/>
    </xf>
    <xf numFmtId="0" fontId="6" fillId="0" borderId="4" xfId="7" applyFont="1" applyBorder="1">
      <alignment vertical="center"/>
    </xf>
    <xf numFmtId="0" fontId="6" fillId="0" borderId="4" xfId="7" applyFont="1" applyBorder="1" applyAlignment="1">
      <alignment horizontal="center" vertical="center"/>
    </xf>
    <xf numFmtId="0" fontId="13" fillId="0" borderId="0" xfId="7" applyFont="1" applyAlignment="1">
      <alignment horizontal="center" vertical="center"/>
    </xf>
    <xf numFmtId="0" fontId="26" fillId="0" borderId="0" xfId="0" applyFont="1">
      <alignment vertical="center"/>
    </xf>
    <xf numFmtId="0" fontId="25" fillId="0" borderId="0" xfId="7" applyFont="1">
      <alignment vertical="center"/>
    </xf>
    <xf numFmtId="176" fontId="6" fillId="0" borderId="17" xfId="7" applyNumberFormat="1" applyFont="1" applyBorder="1" applyAlignment="1">
      <alignment horizontal="center" vertical="center"/>
    </xf>
    <xf numFmtId="0" fontId="6" fillId="0" borderId="25" xfId="7" applyFont="1" applyBorder="1" applyAlignment="1">
      <alignment horizontal="left" vertical="center"/>
    </xf>
    <xf numFmtId="0" fontId="6" fillId="0" borderId="23" xfId="7" applyFont="1" applyBorder="1" applyAlignment="1">
      <alignment horizontal="left" vertical="center"/>
    </xf>
    <xf numFmtId="0" fontId="6" fillId="0" borderId="16" xfId="7" applyFont="1" applyBorder="1" applyAlignment="1">
      <alignment horizontal="left" vertical="center"/>
    </xf>
    <xf numFmtId="0" fontId="6" fillId="0" borderId="17" xfId="7" applyFont="1" applyBorder="1">
      <alignment vertical="center"/>
    </xf>
    <xf numFmtId="0" fontId="6" fillId="0" borderId="9" xfId="7" applyFont="1" applyBorder="1" applyAlignment="1">
      <alignment vertical="center" wrapText="1"/>
    </xf>
    <xf numFmtId="0" fontId="6" fillId="0" borderId="28" xfId="7" applyFont="1" applyBorder="1" applyAlignment="1">
      <alignment vertical="center" wrapText="1"/>
    </xf>
    <xf numFmtId="0" fontId="28" fillId="0" borderId="0" xfId="0" applyFont="1">
      <alignment vertical="center"/>
    </xf>
    <xf numFmtId="0" fontId="29" fillId="0" borderId="23" xfId="7" applyFont="1" applyBorder="1" applyAlignment="1">
      <alignment horizontal="left" vertical="center"/>
    </xf>
    <xf numFmtId="176" fontId="6" fillId="0" borderId="27" xfId="7" applyNumberFormat="1" applyFont="1" applyBorder="1" applyAlignment="1">
      <alignment horizontal="right" vertical="center"/>
    </xf>
    <xf numFmtId="0" fontId="6" fillId="0" borderId="0" xfId="3" applyFont="1" applyAlignment="1">
      <alignment horizontal="center" vertical="center"/>
    </xf>
    <xf numFmtId="0" fontId="6" fillId="0" borderId="16" xfId="7" applyFont="1" applyBorder="1" applyAlignment="1">
      <alignment horizontal="center" vertical="center"/>
    </xf>
    <xf numFmtId="0" fontId="6" fillId="0" borderId="0" xfId="7" applyFont="1" applyAlignment="1">
      <alignment horizontal="center" vertical="center" wrapText="1"/>
    </xf>
    <xf numFmtId="0" fontId="6" fillId="0" borderId="4" xfId="7" applyFont="1" applyBorder="1" applyAlignment="1">
      <alignment vertical="center" wrapText="1"/>
    </xf>
    <xf numFmtId="0" fontId="6" fillId="0" borderId="0" xfId="7" applyFont="1" applyAlignment="1">
      <alignment vertical="center" wrapText="1"/>
    </xf>
    <xf numFmtId="0" fontId="30" fillId="0" borderId="4" xfId="7" applyFont="1" applyBorder="1">
      <alignment vertical="center"/>
    </xf>
    <xf numFmtId="0" fontId="30" fillId="0" borderId="0" xfId="7" applyFont="1">
      <alignment vertical="center"/>
    </xf>
    <xf numFmtId="0" fontId="15" fillId="0" borderId="17" xfId="7" applyFont="1" applyBorder="1" applyAlignment="1">
      <alignment horizontal="center" vertical="center"/>
    </xf>
    <xf numFmtId="0" fontId="15" fillId="0" borderId="16" xfId="7" applyFont="1" applyBorder="1" applyAlignment="1">
      <alignment horizontal="center" vertical="center"/>
    </xf>
    <xf numFmtId="0" fontId="20" fillId="6" borderId="28" xfId="0" applyFont="1" applyFill="1" applyBorder="1">
      <alignment vertical="center"/>
    </xf>
    <xf numFmtId="0" fontId="3" fillId="0" borderId="0" xfId="0" applyFont="1">
      <alignment vertical="center"/>
    </xf>
    <xf numFmtId="0" fontId="3" fillId="0" borderId="0" xfId="0" applyFont="1" applyAlignment="1">
      <alignment horizontal="right" vertical="center"/>
    </xf>
    <xf numFmtId="0" fontId="6" fillId="3" borderId="28" xfId="7" applyFont="1" applyFill="1" applyBorder="1" applyAlignment="1">
      <alignment horizontal="left" vertical="center"/>
    </xf>
    <xf numFmtId="0" fontId="32" fillId="0" borderId="0" xfId="7" applyFont="1">
      <alignment vertical="center"/>
    </xf>
    <xf numFmtId="0" fontId="33" fillId="0" borderId="0" xfId="7" applyFont="1">
      <alignment vertical="center"/>
    </xf>
    <xf numFmtId="49" fontId="36" fillId="0" borderId="4" xfId="4" applyNumberFormat="1" applyFont="1" applyBorder="1" applyAlignment="1">
      <alignment vertical="center" wrapText="1"/>
    </xf>
    <xf numFmtId="0" fontId="6" fillId="0" borderId="17" xfId="7" applyFont="1" applyBorder="1" applyAlignment="1">
      <alignment horizontal="center" vertical="center"/>
    </xf>
    <xf numFmtId="0" fontId="6" fillId="0" borderId="0" xfId="3" applyFont="1" applyAlignment="1">
      <alignment horizontal="center" vertical="center"/>
    </xf>
    <xf numFmtId="0" fontId="6" fillId="0" borderId="0" xfId="7" applyFont="1" applyAlignment="1">
      <alignment horizontal="center" vertical="center"/>
    </xf>
    <xf numFmtId="0" fontId="6" fillId="4" borderId="17" xfId="7" applyFont="1" applyFill="1" applyBorder="1" applyAlignment="1">
      <alignment horizontal="right" vertical="center"/>
    </xf>
    <xf numFmtId="0" fontId="3" fillId="8" borderId="0" xfId="7" applyFont="1" applyFill="1" applyAlignment="1">
      <alignment horizontal="right" vertical="center"/>
    </xf>
    <xf numFmtId="0" fontId="3" fillId="8" borderId="0" xfId="0" applyFont="1" applyFill="1">
      <alignment vertical="center"/>
    </xf>
    <xf numFmtId="0" fontId="3" fillId="8" borderId="0" xfId="0" applyFont="1" applyFill="1" applyAlignment="1">
      <alignment horizontal="right" vertical="center"/>
    </xf>
    <xf numFmtId="0" fontId="14" fillId="0" borderId="0" xfId="0" applyFont="1">
      <alignment vertical="center"/>
    </xf>
    <xf numFmtId="0" fontId="3" fillId="6" borderId="17" xfId="0" applyFont="1" applyFill="1" applyBorder="1">
      <alignment vertical="center"/>
    </xf>
    <xf numFmtId="182" fontId="14" fillId="0" borderId="0" xfId="10" applyFont="1" applyFill="1" applyAlignment="1">
      <alignment vertical="center"/>
    </xf>
    <xf numFmtId="182" fontId="7" fillId="0" borderId="0" xfId="10" applyFont="1" applyFill="1" applyAlignment="1">
      <alignment vertical="center"/>
    </xf>
    <xf numFmtId="182" fontId="37" fillId="0" borderId="0" xfId="10" applyFont="1" applyFill="1" applyAlignment="1">
      <alignment vertical="center"/>
    </xf>
    <xf numFmtId="182" fontId="37" fillId="0" borderId="0" xfId="10" applyFont="1" applyFill="1" applyBorder="1" applyAlignment="1">
      <alignment vertical="center"/>
    </xf>
    <xf numFmtId="182" fontId="7" fillId="9" borderId="0" xfId="10" applyFont="1" applyFill="1" applyAlignment="1">
      <alignment vertical="center"/>
    </xf>
    <xf numFmtId="182" fontId="14" fillId="0" borderId="0" xfId="10" applyFont="1" applyFill="1" applyAlignment="1">
      <alignment horizontal="center" vertical="center"/>
    </xf>
    <xf numFmtId="182" fontId="13" fillId="0" borderId="19" xfId="11" applyFont="1" applyFill="1" applyBorder="1" applyAlignment="1">
      <alignment vertical="center"/>
    </xf>
    <xf numFmtId="182" fontId="13" fillId="0" borderId="0" xfId="11" applyFont="1" applyFill="1" applyBorder="1" applyAlignment="1">
      <alignment vertical="center"/>
    </xf>
    <xf numFmtId="182" fontId="13" fillId="0" borderId="0" xfId="11" applyFont="1">
      <alignment vertical="center"/>
    </xf>
    <xf numFmtId="176" fontId="13" fillId="0" borderId="19" xfId="11" applyNumberFormat="1" applyFont="1" applyFill="1" applyBorder="1" applyAlignment="1">
      <alignment vertical="center"/>
    </xf>
    <xf numFmtId="176" fontId="13" fillId="0" borderId="0" xfId="11" applyNumberFormat="1" applyFont="1" applyFill="1" applyBorder="1" applyAlignment="1">
      <alignment vertical="center"/>
    </xf>
    <xf numFmtId="182" fontId="14" fillId="0" borderId="56" xfId="10" applyFont="1" applyBorder="1" applyAlignment="1">
      <alignment vertical="center" wrapText="1"/>
    </xf>
    <xf numFmtId="182" fontId="14" fillId="0" borderId="0" xfId="10" applyFont="1" applyBorder="1" applyAlignment="1">
      <alignment vertical="center" wrapText="1"/>
    </xf>
    <xf numFmtId="182" fontId="7" fillId="0" borderId="65" xfId="10" applyFont="1" applyBorder="1" applyAlignment="1">
      <alignment horizontal="center" vertical="center"/>
    </xf>
    <xf numFmtId="182" fontId="7" fillId="0" borderId="0" xfId="10" applyFont="1" applyAlignment="1">
      <alignment vertical="center"/>
    </xf>
    <xf numFmtId="182" fontId="14" fillId="0" borderId="56" xfId="10" applyFont="1" applyBorder="1" applyAlignment="1">
      <alignment horizontal="center" vertical="center" wrapText="1"/>
    </xf>
    <xf numFmtId="182" fontId="14" fillId="0" borderId="0" xfId="10" applyFont="1" applyBorder="1" applyAlignment="1">
      <alignment horizontal="center" vertical="center" wrapText="1"/>
    </xf>
    <xf numFmtId="0" fontId="14" fillId="0" borderId="66" xfId="10" applyNumberFormat="1" applyFont="1" applyBorder="1" applyAlignment="1">
      <alignment horizontal="center" vertical="center" wrapText="1"/>
    </xf>
    <xf numFmtId="0" fontId="14" fillId="0" borderId="67" xfId="10" applyNumberFormat="1" applyFont="1" applyBorder="1" applyAlignment="1">
      <alignment horizontal="center" vertical="center" wrapText="1"/>
    </xf>
    <xf numFmtId="0" fontId="14" fillId="0" borderId="68" xfId="10" applyNumberFormat="1" applyFont="1" applyBorder="1" applyAlignment="1">
      <alignment horizontal="center" vertical="center" wrapText="1"/>
    </xf>
    <xf numFmtId="0" fontId="14" fillId="0" borderId="69" xfId="10" applyNumberFormat="1" applyFont="1" applyBorder="1" applyAlignment="1">
      <alignment horizontal="center" vertical="center" wrapText="1"/>
    </xf>
    <xf numFmtId="0" fontId="14" fillId="0" borderId="70" xfId="10" applyNumberFormat="1" applyFont="1" applyBorder="1" applyAlignment="1">
      <alignment horizontal="center" vertical="center" wrapText="1"/>
    </xf>
    <xf numFmtId="182" fontId="7" fillId="0" borderId="71" xfId="10" applyFont="1" applyBorder="1" applyAlignment="1">
      <alignment vertical="center" wrapText="1"/>
    </xf>
    <xf numFmtId="182" fontId="7" fillId="0" borderId="10" xfId="10" applyFont="1" applyBorder="1" applyAlignment="1">
      <alignment vertical="center" wrapText="1"/>
    </xf>
    <xf numFmtId="182" fontId="13" fillId="9" borderId="36" xfId="11" applyFont="1" applyFill="1" applyBorder="1" applyAlignment="1">
      <alignment horizontal="center" vertical="center" shrinkToFit="1"/>
    </xf>
    <xf numFmtId="182" fontId="13" fillId="9" borderId="17" xfId="11" applyFont="1" applyFill="1" applyBorder="1" applyAlignment="1">
      <alignment vertical="center" shrinkToFit="1"/>
    </xf>
    <xf numFmtId="182" fontId="13" fillId="9" borderId="43" xfId="11" applyFont="1" applyFill="1" applyBorder="1" applyAlignment="1">
      <alignment vertical="center" shrinkToFit="1"/>
    </xf>
    <xf numFmtId="182" fontId="13" fillId="9" borderId="36" xfId="11" applyFont="1" applyFill="1" applyBorder="1" applyAlignment="1">
      <alignment vertical="center" shrinkToFit="1"/>
    </xf>
    <xf numFmtId="182" fontId="13" fillId="9" borderId="16" xfId="11" applyFont="1" applyFill="1" applyBorder="1" applyAlignment="1">
      <alignment vertical="center" shrinkToFit="1"/>
    </xf>
    <xf numFmtId="182" fontId="7" fillId="0" borderId="28" xfId="10" applyFont="1" applyBorder="1" applyAlignment="1">
      <alignment horizontal="center" vertical="center"/>
    </xf>
    <xf numFmtId="182" fontId="14" fillId="9" borderId="74" xfId="10" applyFont="1" applyFill="1" applyBorder="1" applyAlignment="1">
      <alignment horizontal="center" vertical="center" wrapText="1"/>
    </xf>
    <xf numFmtId="182" fontId="14" fillId="9" borderId="75" xfId="10" applyFont="1" applyFill="1" applyBorder="1" applyAlignment="1">
      <alignment horizontal="center" vertical="center" wrapText="1"/>
    </xf>
    <xf numFmtId="182" fontId="14" fillId="9" borderId="76" xfId="10" applyFont="1" applyFill="1" applyBorder="1" applyAlignment="1">
      <alignment horizontal="center" vertical="center" wrapText="1"/>
    </xf>
    <xf numFmtId="182" fontId="14" fillId="9" borderId="77" xfId="10" applyFont="1" applyFill="1" applyBorder="1" applyAlignment="1">
      <alignment horizontal="center" vertical="center" wrapText="1"/>
    </xf>
    <xf numFmtId="182" fontId="14" fillId="9" borderId="78" xfId="10" applyFont="1" applyFill="1" applyBorder="1" applyAlignment="1">
      <alignment horizontal="center" vertical="center" wrapText="1"/>
    </xf>
    <xf numFmtId="182" fontId="7" fillId="0" borderId="17" xfId="10" applyFont="1" applyBorder="1" applyAlignment="1">
      <alignment horizontal="center" vertical="center"/>
    </xf>
    <xf numFmtId="182" fontId="7" fillId="0" borderId="0" xfId="10" applyFont="1" applyAlignment="1">
      <alignment horizontal="center" vertical="center"/>
    </xf>
    <xf numFmtId="182" fontId="14" fillId="9" borderId="84" xfId="10" applyFont="1" applyFill="1" applyBorder="1" applyAlignment="1">
      <alignment horizontal="center" vertical="center" wrapText="1"/>
    </xf>
    <xf numFmtId="182" fontId="14" fillId="9" borderId="85" xfId="10" applyFont="1" applyFill="1" applyBorder="1" applyAlignment="1">
      <alignment horizontal="center" vertical="center" wrapText="1"/>
    </xf>
    <xf numFmtId="182" fontId="14" fillId="9" borderId="86" xfId="10" applyFont="1" applyFill="1" applyBorder="1" applyAlignment="1">
      <alignment horizontal="center" vertical="center" wrapText="1"/>
    </xf>
    <xf numFmtId="182" fontId="14" fillId="9" borderId="87" xfId="10" applyFont="1" applyFill="1" applyBorder="1" applyAlignment="1">
      <alignment horizontal="center" vertical="center" wrapText="1"/>
    </xf>
    <xf numFmtId="182" fontId="14" fillId="9" borderId="88" xfId="10" applyFont="1" applyFill="1" applyBorder="1" applyAlignment="1">
      <alignment horizontal="center" vertical="center" wrapText="1"/>
    </xf>
    <xf numFmtId="182" fontId="7" fillId="0" borderId="0" xfId="10" applyFont="1" applyFill="1" applyBorder="1" applyAlignment="1">
      <alignment horizontal="center" vertical="center"/>
    </xf>
    <xf numFmtId="183" fontId="14" fillId="10" borderId="84" xfId="10" applyNumberFormat="1" applyFont="1" applyFill="1" applyBorder="1" applyAlignment="1">
      <alignment horizontal="center" vertical="center" shrinkToFit="1"/>
    </xf>
    <xf numFmtId="183" fontId="14" fillId="10" borderId="85" xfId="10" applyNumberFormat="1" applyFont="1" applyFill="1" applyBorder="1" applyAlignment="1">
      <alignment horizontal="center" vertical="center" shrinkToFit="1"/>
    </xf>
    <xf numFmtId="183" fontId="14" fillId="10" borderId="86" xfId="10" applyNumberFormat="1" applyFont="1" applyFill="1" applyBorder="1" applyAlignment="1">
      <alignment horizontal="center" vertical="center" shrinkToFit="1"/>
    </xf>
    <xf numFmtId="183" fontId="14" fillId="10" borderId="87" xfId="10" applyNumberFormat="1" applyFont="1" applyFill="1" applyBorder="1" applyAlignment="1">
      <alignment horizontal="center" vertical="center" shrinkToFit="1"/>
    </xf>
    <xf numFmtId="183" fontId="14" fillId="10" borderId="88" xfId="10" applyNumberFormat="1" applyFont="1" applyFill="1" applyBorder="1" applyAlignment="1">
      <alignment horizontal="center" vertical="center" shrinkToFit="1"/>
    </xf>
    <xf numFmtId="183" fontId="14" fillId="10" borderId="98" xfId="10" applyNumberFormat="1" applyFont="1" applyFill="1" applyBorder="1" applyAlignment="1">
      <alignment horizontal="center" vertical="center" shrinkToFit="1"/>
    </xf>
    <xf numFmtId="183" fontId="14" fillId="10" borderId="99" xfId="10" applyNumberFormat="1" applyFont="1" applyFill="1" applyBorder="1" applyAlignment="1">
      <alignment horizontal="center" vertical="center" shrinkToFit="1"/>
    </xf>
    <xf numFmtId="183" fontId="14" fillId="10" borderId="100" xfId="10" applyNumberFormat="1" applyFont="1" applyFill="1" applyBorder="1" applyAlignment="1">
      <alignment horizontal="center" vertical="center" shrinkToFit="1"/>
    </xf>
    <xf numFmtId="183" fontId="14" fillId="10" borderId="101" xfId="10" applyNumberFormat="1" applyFont="1" applyFill="1" applyBorder="1" applyAlignment="1">
      <alignment horizontal="center" vertical="center" shrinkToFit="1"/>
    </xf>
    <xf numFmtId="183" fontId="14" fillId="10" borderId="102" xfId="10" applyNumberFormat="1" applyFont="1" applyFill="1" applyBorder="1" applyAlignment="1">
      <alignment horizontal="center" vertical="center" shrinkToFit="1"/>
    </xf>
    <xf numFmtId="182" fontId="14" fillId="0" borderId="84" xfId="10" applyFont="1" applyBorder="1" applyAlignment="1">
      <alignment horizontal="center" vertical="center" wrapText="1"/>
    </xf>
    <xf numFmtId="182" fontId="14" fillId="0" borderId="85" xfId="10" applyFont="1" applyBorder="1" applyAlignment="1">
      <alignment horizontal="center" vertical="center" wrapText="1"/>
    </xf>
    <xf numFmtId="182" fontId="14" fillId="0" borderId="86" xfId="10" applyFont="1" applyBorder="1" applyAlignment="1">
      <alignment horizontal="center" vertical="center" wrapText="1"/>
    </xf>
    <xf numFmtId="182" fontId="14" fillId="0" borderId="87" xfId="10" applyFont="1" applyBorder="1" applyAlignment="1">
      <alignment horizontal="center" vertical="center" wrapText="1"/>
    </xf>
    <xf numFmtId="182" fontId="14" fillId="0" borderId="88" xfId="10" applyFont="1" applyBorder="1" applyAlignment="1">
      <alignment horizontal="center" vertical="center" wrapText="1"/>
    </xf>
    <xf numFmtId="182" fontId="14" fillId="0" borderId="106" xfId="10" applyFont="1" applyBorder="1" applyAlignment="1">
      <alignment horizontal="center" vertical="center" wrapText="1"/>
    </xf>
    <xf numFmtId="182" fontId="14" fillId="0" borderId="107" xfId="10" applyFont="1" applyBorder="1" applyAlignment="1">
      <alignment horizontal="center" vertical="center" wrapText="1"/>
    </xf>
    <xf numFmtId="182" fontId="14" fillId="0" borderId="0" xfId="10" applyFont="1" applyFill="1" applyBorder="1" applyAlignment="1">
      <alignment horizontal="distributed" vertical="center" wrapText="1"/>
    </xf>
    <xf numFmtId="182" fontId="14" fillId="0" borderId="17" xfId="10" applyFont="1" applyBorder="1" applyAlignment="1">
      <alignment horizontal="center" vertical="center" shrinkToFit="1"/>
    </xf>
    <xf numFmtId="182" fontId="7" fillId="0" borderId="0" xfId="10" applyFont="1" applyBorder="1" applyAlignment="1">
      <alignment vertical="center"/>
    </xf>
    <xf numFmtId="182" fontId="15" fillId="0" borderId="0" xfId="10" applyFont="1" applyBorder="1" applyAlignment="1">
      <alignment vertical="center" wrapText="1"/>
    </xf>
    <xf numFmtId="182" fontId="15" fillId="0" borderId="0" xfId="10" applyFont="1" applyFill="1" applyBorder="1" applyAlignment="1">
      <alignment horizontal="distributed" vertical="center" wrapText="1"/>
    </xf>
    <xf numFmtId="182" fontId="3" fillId="0" borderId="17" xfId="10" applyFont="1" applyBorder="1" applyAlignment="1">
      <alignment horizontal="center" vertical="center" shrinkToFit="1"/>
    </xf>
    <xf numFmtId="182" fontId="3" fillId="0" borderId="17" xfId="10" applyFont="1" applyBorder="1" applyAlignment="1">
      <alignment horizontal="center" vertical="center" wrapText="1" shrinkToFit="1"/>
    </xf>
    <xf numFmtId="182" fontId="3" fillId="0" borderId="0" xfId="10" applyFont="1" applyAlignment="1">
      <alignment vertical="center"/>
    </xf>
    <xf numFmtId="182" fontId="14" fillId="0" borderId="0" xfId="10" applyFont="1" applyFill="1" applyBorder="1" applyAlignment="1">
      <alignment horizontal="center" vertical="center" wrapText="1"/>
    </xf>
    <xf numFmtId="185" fontId="14" fillId="10" borderId="17" xfId="10" applyNumberFormat="1" applyFont="1" applyFill="1" applyBorder="1" applyAlignment="1">
      <alignment vertical="center" shrinkToFit="1"/>
    </xf>
    <xf numFmtId="182" fontId="14" fillId="0" borderId="0" xfId="10" applyFont="1" applyBorder="1" applyAlignment="1">
      <alignment vertical="center" shrinkToFit="1"/>
    </xf>
    <xf numFmtId="186" fontId="14" fillId="0" borderId="0" xfId="10" applyNumberFormat="1" applyFont="1" applyBorder="1" applyAlignment="1">
      <alignment vertical="center" shrinkToFit="1"/>
    </xf>
    <xf numFmtId="182" fontId="14" fillId="0" borderId="0" xfId="10" applyFont="1" applyBorder="1" applyAlignment="1">
      <alignment horizontal="center" vertical="center" shrinkToFit="1"/>
    </xf>
    <xf numFmtId="182" fontId="11" fillId="0" borderId="0" xfId="10" applyFont="1" applyAlignment="1">
      <alignment vertical="center"/>
    </xf>
    <xf numFmtId="182" fontId="9" fillId="0" borderId="0" xfId="10" applyFont="1" applyAlignment="1">
      <alignment horizontal="right" vertical="center"/>
    </xf>
    <xf numFmtId="182" fontId="7" fillId="0" borderId="0" xfId="10" applyFont="1" applyAlignment="1">
      <alignment vertical="center" wrapText="1"/>
    </xf>
    <xf numFmtId="182" fontId="21" fillId="0" borderId="0" xfId="12" applyFont="1" applyBorder="1">
      <alignment vertical="center"/>
    </xf>
    <xf numFmtId="182" fontId="21" fillId="0" borderId="0" xfId="12" applyFont="1" applyBorder="1" applyAlignment="1">
      <alignment vertical="center"/>
    </xf>
    <xf numFmtId="182" fontId="42" fillId="0" borderId="0" xfId="12" applyFont="1" applyBorder="1">
      <alignment vertical="center"/>
    </xf>
    <xf numFmtId="0" fontId="43" fillId="0" borderId="0" xfId="7" applyFont="1" applyAlignment="1">
      <alignment horizontal="left" vertical="center" shrinkToFit="1"/>
    </xf>
    <xf numFmtId="0" fontId="13" fillId="0" borderId="0" xfId="7" applyFont="1" applyAlignment="1">
      <alignment horizontal="left" vertical="center" shrinkToFit="1"/>
    </xf>
    <xf numFmtId="0" fontId="44" fillId="0" borderId="112" xfId="7" applyFont="1" applyBorder="1" applyAlignment="1">
      <alignment horizontal="center" vertical="center" shrinkToFit="1"/>
    </xf>
    <xf numFmtId="0" fontId="44" fillId="0" borderId="113" xfId="7" applyFont="1" applyBorder="1" applyAlignment="1">
      <alignment horizontal="center" vertical="center" shrinkToFit="1"/>
    </xf>
    <xf numFmtId="0" fontId="44" fillId="0" borderId="113" xfId="7" applyFont="1" applyBorder="1" applyAlignment="1">
      <alignment horizontal="center" vertical="center"/>
    </xf>
    <xf numFmtId="0" fontId="45" fillId="0" borderId="113" xfId="13" applyFont="1" applyBorder="1" applyAlignment="1">
      <alignment horizontal="center" vertical="center"/>
    </xf>
    <xf numFmtId="0" fontId="46" fillId="0" borderId="113" xfId="13" applyFont="1" applyBorder="1" applyAlignment="1">
      <alignment horizontal="center" vertical="center"/>
    </xf>
    <xf numFmtId="0" fontId="37" fillId="0" borderId="0" xfId="7" applyFont="1" applyAlignment="1">
      <alignment vertical="center"/>
    </xf>
    <xf numFmtId="0" fontId="44" fillId="0" borderId="114" xfId="7" applyFont="1" applyBorder="1" applyAlignment="1">
      <alignment horizontal="center" vertical="center" shrinkToFit="1"/>
    </xf>
    <xf numFmtId="0" fontId="44" fillId="0" borderId="0" xfId="7" applyFont="1" applyBorder="1" applyAlignment="1">
      <alignment horizontal="center" vertical="center" shrinkToFit="1"/>
    </xf>
    <xf numFmtId="0" fontId="44" fillId="0" borderId="0" xfId="7" applyFont="1" applyBorder="1" applyAlignment="1">
      <alignment horizontal="center" vertical="center"/>
    </xf>
    <xf numFmtId="0" fontId="45" fillId="0" borderId="0" xfId="13" applyFont="1" applyBorder="1" applyAlignment="1">
      <alignment horizontal="center" vertical="center"/>
    </xf>
    <xf numFmtId="0" fontId="46" fillId="0" borderId="0" xfId="13" applyFont="1" applyBorder="1" applyAlignment="1">
      <alignment horizontal="center" vertical="center"/>
    </xf>
    <xf numFmtId="0" fontId="43" fillId="0" borderId="18" xfId="7" applyFont="1" applyFill="1" applyBorder="1" applyAlignment="1">
      <alignment horizontal="center" vertical="center"/>
    </xf>
    <xf numFmtId="0" fontId="44" fillId="0" borderId="114" xfId="7" applyFont="1" applyBorder="1" applyAlignment="1">
      <alignment horizontal="center" vertical="center"/>
    </xf>
    <xf numFmtId="0" fontId="44" fillId="0" borderId="0" xfId="7" applyFont="1" applyBorder="1" applyAlignment="1">
      <alignment vertical="center"/>
    </xf>
    <xf numFmtId="0" fontId="44" fillId="0" borderId="0" xfId="7" applyFont="1" applyBorder="1">
      <alignment vertical="center"/>
    </xf>
    <xf numFmtId="0" fontId="7" fillId="0" borderId="118" xfId="4" applyBorder="1" applyAlignment="1">
      <alignment horizontal="right" vertical="center"/>
    </xf>
    <xf numFmtId="183" fontId="43" fillId="0" borderId="120" xfId="7" applyNumberFormat="1" applyFont="1" applyFill="1" applyBorder="1" applyAlignment="1">
      <alignment horizontal="center" vertical="center"/>
    </xf>
    <xf numFmtId="0" fontId="44" fillId="0" borderId="121" xfId="7" applyFont="1" applyBorder="1" applyAlignment="1">
      <alignment horizontal="center" vertical="center"/>
    </xf>
    <xf numFmtId="0" fontId="44" fillId="0" borderId="122" xfId="7" applyFont="1" applyBorder="1" applyAlignment="1">
      <alignment horizontal="center" vertical="center"/>
    </xf>
    <xf numFmtId="0" fontId="44" fillId="0" borderId="122" xfId="7" applyFont="1" applyBorder="1">
      <alignment vertical="center"/>
    </xf>
    <xf numFmtId="0" fontId="43" fillId="0" borderId="36" xfId="7" applyFont="1" applyFill="1" applyBorder="1" applyAlignment="1">
      <alignment horizontal="center" vertical="center" shrinkToFit="1"/>
    </xf>
    <xf numFmtId="0" fontId="43" fillId="0" borderId="17" xfId="7" applyFont="1" applyFill="1" applyBorder="1" applyAlignment="1">
      <alignment horizontal="center" vertical="center" shrinkToFit="1"/>
    </xf>
    <xf numFmtId="0" fontId="43" fillId="0" borderId="16" xfId="7" applyFont="1" applyFill="1" applyBorder="1" applyAlignment="1">
      <alignment horizontal="center" vertical="center" shrinkToFit="1"/>
    </xf>
    <xf numFmtId="0" fontId="43" fillId="0" borderId="43" xfId="7" applyFont="1" applyFill="1" applyBorder="1" applyAlignment="1">
      <alignment horizontal="center" vertical="center" shrinkToFit="1"/>
    </xf>
    <xf numFmtId="0" fontId="43" fillId="0" borderId="42" xfId="7" applyFont="1" applyFill="1" applyBorder="1" applyAlignment="1">
      <alignment horizontal="center" vertical="center" shrinkToFit="1"/>
    </xf>
    <xf numFmtId="0" fontId="43" fillId="0" borderId="40" xfId="7" applyFont="1" applyFill="1" applyBorder="1" applyAlignment="1">
      <alignment horizontal="center" vertical="center" shrinkToFit="1"/>
    </xf>
    <xf numFmtId="0" fontId="43" fillId="0" borderId="4" xfId="7" applyFont="1" applyFill="1" applyBorder="1" applyAlignment="1">
      <alignment horizontal="center" vertical="center" shrinkToFit="1"/>
    </xf>
    <xf numFmtId="0" fontId="43" fillId="0" borderId="21" xfId="7" applyFont="1" applyFill="1" applyBorder="1" applyAlignment="1">
      <alignment horizontal="center" vertical="center" shrinkToFit="1"/>
    </xf>
    <xf numFmtId="0" fontId="10" fillId="0" borderId="36" xfId="7" applyFont="1" applyBorder="1" applyAlignment="1">
      <alignment vertical="center" textRotation="255" shrinkToFit="1"/>
    </xf>
    <xf numFmtId="0" fontId="10" fillId="0" borderId="17" xfId="7" applyFont="1" applyBorder="1">
      <alignment vertical="center"/>
    </xf>
    <xf numFmtId="0" fontId="10" fillId="0" borderId="43" xfId="7" applyFont="1" applyBorder="1">
      <alignment vertical="center"/>
    </xf>
    <xf numFmtId="0" fontId="10" fillId="0" borderId="0" xfId="7" applyFont="1" applyBorder="1">
      <alignment vertical="center"/>
    </xf>
    <xf numFmtId="0" fontId="10" fillId="0" borderId="0" xfId="7" applyFont="1">
      <alignment vertical="center"/>
    </xf>
    <xf numFmtId="0" fontId="43" fillId="0" borderId="18" xfId="7" applyFont="1" applyFill="1" applyBorder="1" applyAlignment="1">
      <alignment horizontal="center" vertical="center" shrinkToFit="1"/>
    </xf>
    <xf numFmtId="0" fontId="43" fillId="0" borderId="22" xfId="7" applyFont="1" applyFill="1" applyBorder="1" applyAlignment="1">
      <alignment horizontal="center" vertical="center" shrinkToFit="1"/>
    </xf>
    <xf numFmtId="0" fontId="43" fillId="0" borderId="37" xfId="7" applyFont="1" applyFill="1" applyBorder="1" applyAlignment="1">
      <alignment horizontal="center" vertical="center" shrinkToFit="1"/>
    </xf>
    <xf numFmtId="183" fontId="43" fillId="11" borderId="132" xfId="7" applyNumberFormat="1" applyFont="1" applyFill="1" applyBorder="1" applyAlignment="1">
      <alignment horizontal="center" vertical="center" shrinkToFit="1"/>
    </xf>
    <xf numFmtId="183" fontId="43" fillId="11" borderId="133" xfId="7" applyNumberFormat="1" applyFont="1" applyFill="1" applyBorder="1" applyAlignment="1">
      <alignment horizontal="center" vertical="center" shrinkToFit="1"/>
    </xf>
    <xf numFmtId="183" fontId="43" fillId="11" borderId="134" xfId="7" applyNumberFormat="1" applyFont="1" applyFill="1" applyBorder="1" applyAlignment="1">
      <alignment horizontal="center" vertical="center" shrinkToFit="1"/>
    </xf>
    <xf numFmtId="183" fontId="43" fillId="11" borderId="139" xfId="7" applyNumberFormat="1" applyFont="1" applyFill="1" applyBorder="1" applyAlignment="1">
      <alignment horizontal="center" vertical="center" shrinkToFit="1"/>
    </xf>
    <xf numFmtId="183" fontId="43" fillId="11" borderId="140" xfId="7" applyNumberFormat="1" applyFont="1" applyFill="1" applyBorder="1" applyAlignment="1">
      <alignment horizontal="center" vertical="center" shrinkToFit="1"/>
    </xf>
    <xf numFmtId="183" fontId="43" fillId="11" borderId="141" xfId="7" applyNumberFormat="1" applyFont="1" applyFill="1" applyBorder="1" applyAlignment="1">
      <alignment horizontal="center" vertical="center" shrinkToFit="1"/>
    </xf>
    <xf numFmtId="0" fontId="28" fillId="11" borderId="137" xfId="7" applyNumberFormat="1" applyFont="1" applyFill="1" applyBorder="1" applyAlignment="1">
      <alignment horizontal="center" vertical="center"/>
    </xf>
    <xf numFmtId="188" fontId="28" fillId="11" borderId="138" xfId="7" applyNumberFormat="1" applyFont="1" applyFill="1" applyBorder="1" applyAlignment="1">
      <alignment horizontal="center" vertical="center"/>
    </xf>
    <xf numFmtId="188" fontId="28" fillId="11" borderId="33" xfId="7" applyNumberFormat="1" applyFont="1" applyFill="1" applyBorder="1" applyAlignment="1">
      <alignment horizontal="center" vertical="center"/>
    </xf>
    <xf numFmtId="188" fontId="28" fillId="11" borderId="137" xfId="7" applyNumberFormat="1" applyFont="1" applyFill="1" applyBorder="1" applyAlignment="1">
      <alignment horizontal="center" vertical="center"/>
    </xf>
    <xf numFmtId="189" fontId="43" fillId="11" borderId="115" xfId="7" applyNumberFormat="1" applyFont="1" applyFill="1" applyBorder="1" applyAlignment="1">
      <alignment horizontal="right" vertical="center"/>
    </xf>
    <xf numFmtId="189" fontId="43" fillId="11" borderId="46" xfId="7" applyNumberFormat="1" applyFont="1" applyFill="1" applyBorder="1" applyAlignment="1">
      <alignment horizontal="right" vertical="center"/>
    </xf>
    <xf numFmtId="184" fontId="43" fillId="11" borderId="47" xfId="7" applyNumberFormat="1" applyFont="1" applyFill="1" applyBorder="1" applyAlignment="1">
      <alignment horizontal="right" vertical="center"/>
    </xf>
    <xf numFmtId="0" fontId="13" fillId="0" borderId="0" xfId="7" applyFont="1" applyAlignment="1">
      <alignment vertical="center"/>
    </xf>
    <xf numFmtId="183" fontId="53" fillId="11" borderId="149" xfId="4" applyNumberFormat="1" applyFont="1" applyFill="1" applyBorder="1" applyAlignment="1">
      <alignment horizontal="center" vertical="center"/>
    </xf>
    <xf numFmtId="183" fontId="53" fillId="11" borderId="150" xfId="4" applyNumberFormat="1" applyFont="1" applyFill="1" applyBorder="1" applyAlignment="1">
      <alignment horizontal="center" vertical="center"/>
    </xf>
    <xf numFmtId="183" fontId="53" fillId="11" borderId="151" xfId="4" applyNumberFormat="1" applyFont="1" applyFill="1" applyBorder="1" applyAlignment="1">
      <alignment horizontal="center" vertical="center"/>
    </xf>
    <xf numFmtId="183" fontId="53" fillId="11" borderId="152" xfId="4" applyNumberFormat="1" applyFont="1" applyFill="1" applyBorder="1" applyAlignment="1">
      <alignment horizontal="center" vertical="center"/>
    </xf>
    <xf numFmtId="183" fontId="53" fillId="11" borderId="153" xfId="4" applyNumberFormat="1" applyFont="1" applyFill="1" applyBorder="1" applyAlignment="1">
      <alignment horizontal="center" vertical="center"/>
    </xf>
    <xf numFmtId="183" fontId="43" fillId="11" borderId="146" xfId="7" applyNumberFormat="1" applyFont="1" applyFill="1" applyBorder="1" applyAlignment="1">
      <alignment horizontal="right" vertical="center"/>
    </xf>
    <xf numFmtId="183" fontId="43" fillId="11" borderId="150" xfId="7" applyNumberFormat="1" applyFont="1" applyFill="1" applyBorder="1" applyAlignment="1">
      <alignment horizontal="right" vertical="center"/>
    </xf>
    <xf numFmtId="184" fontId="43" fillId="11" borderId="151" xfId="7" applyNumberFormat="1" applyFont="1" applyFill="1" applyBorder="1" applyAlignment="1">
      <alignment horizontal="right" vertical="center"/>
    </xf>
    <xf numFmtId="0" fontId="43" fillId="0" borderId="0" xfId="7" applyFont="1">
      <alignment vertical="center"/>
    </xf>
    <xf numFmtId="0" fontId="43" fillId="0" borderId="0" xfId="7" applyFont="1" applyFill="1" applyBorder="1" applyAlignment="1">
      <alignment horizontal="center" vertical="center" shrinkToFit="1"/>
    </xf>
    <xf numFmtId="0" fontId="43" fillId="0" borderId="0" xfId="7" applyFont="1" applyFill="1" applyBorder="1" applyAlignment="1">
      <alignment vertical="center"/>
    </xf>
    <xf numFmtId="0" fontId="43" fillId="0" borderId="116" xfId="7" applyFont="1" applyFill="1" applyBorder="1" applyAlignment="1">
      <alignment vertical="center"/>
    </xf>
    <xf numFmtId="0" fontId="43" fillId="0" borderId="0" xfId="7" applyFont="1" applyFill="1" applyBorder="1" applyAlignment="1">
      <alignment horizontal="center" vertical="center"/>
    </xf>
    <xf numFmtId="0" fontId="43" fillId="0" borderId="30" xfId="7" applyFont="1" applyFill="1" applyBorder="1" applyAlignment="1">
      <alignment horizontal="center" vertical="center" shrinkToFit="1"/>
    </xf>
    <xf numFmtId="0" fontId="43" fillId="0" borderId="23" xfId="7" applyFont="1" applyFill="1" applyBorder="1" applyAlignment="1">
      <alignment horizontal="center" vertical="center" shrinkToFit="1"/>
    </xf>
    <xf numFmtId="0" fontId="43" fillId="0" borderId="26" xfId="7" applyFont="1" applyFill="1" applyBorder="1" applyAlignment="1">
      <alignment horizontal="center" vertical="center" shrinkToFit="1"/>
    </xf>
    <xf numFmtId="0" fontId="43" fillId="0" borderId="123" xfId="7" applyFont="1" applyFill="1" applyBorder="1" applyAlignment="1">
      <alignment vertical="center"/>
    </xf>
    <xf numFmtId="0" fontId="43" fillId="0" borderId="50" xfId="7" applyFont="1" applyFill="1" applyBorder="1" applyAlignment="1">
      <alignment vertical="center"/>
    </xf>
    <xf numFmtId="0" fontId="43" fillId="0" borderId="124" xfId="7" applyFont="1" applyFill="1" applyBorder="1" applyAlignment="1">
      <alignment vertical="center"/>
    </xf>
    <xf numFmtId="0" fontId="43" fillId="0" borderId="154" xfId="7" applyFont="1" applyFill="1" applyBorder="1" applyAlignment="1">
      <alignment vertical="center"/>
    </xf>
    <xf numFmtId="0" fontId="43" fillId="0" borderId="52" xfId="7" applyFont="1" applyFill="1" applyBorder="1" applyAlignment="1">
      <alignment vertical="center"/>
    </xf>
    <xf numFmtId="183" fontId="43" fillId="11" borderId="157" xfId="7" applyNumberFormat="1" applyFont="1" applyFill="1" applyBorder="1" applyAlignment="1">
      <alignment horizontal="center" vertical="center" shrinkToFit="1"/>
    </xf>
    <xf numFmtId="0" fontId="43" fillId="0" borderId="18" xfId="7" applyFont="1" applyFill="1" applyBorder="1" applyAlignment="1">
      <alignment vertical="center"/>
    </xf>
    <xf numFmtId="0" fontId="43" fillId="0" borderId="19" xfId="7" applyFont="1" applyFill="1" applyBorder="1" applyAlignment="1">
      <alignment vertical="center"/>
    </xf>
    <xf numFmtId="0" fontId="43" fillId="0" borderId="22" xfId="7" applyFont="1" applyFill="1" applyBorder="1" applyAlignment="1">
      <alignment vertical="center"/>
    </xf>
    <xf numFmtId="0" fontId="43" fillId="0" borderId="37" xfId="7" applyFont="1" applyFill="1" applyBorder="1" applyAlignment="1">
      <alignment vertical="center"/>
    </xf>
    <xf numFmtId="0" fontId="43" fillId="0" borderId="20" xfId="7" applyFont="1" applyFill="1" applyBorder="1" applyAlignment="1">
      <alignment vertical="center"/>
    </xf>
    <xf numFmtId="183" fontId="43" fillId="11" borderId="158" xfId="7" applyNumberFormat="1" applyFont="1" applyFill="1" applyBorder="1" applyAlignment="1">
      <alignment horizontal="center" vertical="center" shrinkToFit="1"/>
    </xf>
    <xf numFmtId="0" fontId="28" fillId="0" borderId="0" xfId="7" applyFont="1" applyBorder="1" applyAlignment="1">
      <alignment vertical="center" textRotation="255" wrapText="1"/>
    </xf>
    <xf numFmtId="0" fontId="43" fillId="0" borderId="0" xfId="7" applyFont="1" applyFill="1" applyBorder="1">
      <alignment vertical="center"/>
    </xf>
    <xf numFmtId="0" fontId="13" fillId="0" borderId="0" xfId="7" applyFont="1" applyFill="1" applyBorder="1">
      <alignment vertical="center"/>
    </xf>
    <xf numFmtId="0" fontId="43" fillId="0" borderId="49" xfId="7" applyFont="1" applyFill="1" applyBorder="1" applyAlignment="1">
      <alignment horizontal="center" vertical="center" shrinkToFit="1"/>
    </xf>
    <xf numFmtId="0" fontId="28" fillId="0" borderId="49" xfId="4" applyFont="1" applyBorder="1" applyAlignment="1">
      <alignment horizontal="center" vertical="center" shrinkToFit="1"/>
    </xf>
    <xf numFmtId="0" fontId="28" fillId="0" borderId="0" xfId="4" applyFont="1" applyBorder="1" applyAlignment="1">
      <alignment horizontal="left" vertical="center" shrinkToFit="1"/>
    </xf>
    <xf numFmtId="0" fontId="13" fillId="0" borderId="0" xfId="7" applyFont="1" applyFill="1" applyBorder="1" applyAlignment="1">
      <alignment horizontal="center" vertical="center"/>
    </xf>
    <xf numFmtId="176" fontId="13" fillId="0" borderId="0" xfId="7" applyNumberFormat="1" applyFont="1" applyFill="1" applyBorder="1" applyAlignment="1">
      <alignment horizontal="center" vertical="center"/>
    </xf>
    <xf numFmtId="185" fontId="43" fillId="0" borderId="17" xfId="7" applyNumberFormat="1" applyFont="1" applyFill="1" applyBorder="1" applyAlignment="1">
      <alignment horizontal="center" vertical="center" shrinkToFit="1"/>
    </xf>
    <xf numFmtId="188" fontId="28" fillId="0" borderId="17" xfId="4" applyNumberFormat="1" applyFont="1" applyBorder="1" applyAlignment="1">
      <alignment horizontal="center" vertical="center" shrinkToFit="1"/>
    </xf>
    <xf numFmtId="183" fontId="28" fillId="11" borderId="17" xfId="4" applyNumberFormat="1" applyFont="1" applyFill="1" applyBorder="1" applyAlignment="1">
      <alignment horizontal="center" vertical="center" shrinkToFit="1"/>
    </xf>
    <xf numFmtId="188" fontId="43" fillId="0" borderId="0" xfId="7" applyNumberFormat="1" applyFont="1" applyFill="1" applyBorder="1" applyAlignment="1">
      <alignment horizontal="center" vertical="center" shrinkToFit="1"/>
    </xf>
    <xf numFmtId="0" fontId="48" fillId="0" borderId="0" xfId="7" applyFont="1" applyAlignment="1">
      <alignment horizontal="left" vertical="center"/>
    </xf>
    <xf numFmtId="0" fontId="48" fillId="0" borderId="0" xfId="7" applyFont="1" applyAlignment="1">
      <alignment vertical="center"/>
    </xf>
    <xf numFmtId="0" fontId="43" fillId="0" borderId="32" xfId="7" applyFont="1" applyFill="1" applyBorder="1" applyAlignment="1">
      <alignment horizontal="center" vertical="center" shrinkToFit="1"/>
    </xf>
    <xf numFmtId="183" fontId="28" fillId="11" borderId="32" xfId="4" applyNumberFormat="1" applyFont="1" applyFill="1" applyBorder="1" applyAlignment="1">
      <alignment horizontal="center" vertical="center" shrinkToFit="1"/>
    </xf>
    <xf numFmtId="0" fontId="14" fillId="0" borderId="0" xfId="7" applyFont="1" applyBorder="1" applyAlignment="1">
      <alignment horizontal="left" vertical="center" wrapText="1"/>
    </xf>
    <xf numFmtId="0" fontId="10" fillId="0" borderId="0" xfId="7" applyFont="1" applyBorder="1" applyAlignment="1">
      <alignment vertical="center" textRotation="255" shrinkToFit="1"/>
    </xf>
    <xf numFmtId="0" fontId="10" fillId="0" borderId="0" xfId="7" applyFont="1" applyBorder="1" applyAlignment="1">
      <alignment vertical="center" textRotation="255" wrapText="1" shrinkToFit="1"/>
    </xf>
    <xf numFmtId="0" fontId="10" fillId="0" borderId="0" xfId="7" applyFont="1" applyAlignment="1">
      <alignment vertical="center" textRotation="255" shrinkToFit="1"/>
    </xf>
    <xf numFmtId="0" fontId="6" fillId="0" borderId="16" xfId="7" applyFont="1" applyBorder="1" applyAlignment="1">
      <alignment horizontal="right" vertical="center"/>
    </xf>
    <xf numFmtId="0" fontId="6" fillId="0" borderId="16" xfId="7" applyFont="1" applyBorder="1" applyAlignment="1">
      <alignment horizontal="right" vertical="center"/>
    </xf>
    <xf numFmtId="0" fontId="7" fillId="0" borderId="0" xfId="5" applyAlignment="1">
      <alignment horizontal="right" vertical="center"/>
    </xf>
    <xf numFmtId="0" fontId="7" fillId="0" borderId="0" xfId="5" applyAlignment="1">
      <alignment horizontal="left" vertical="center"/>
    </xf>
    <xf numFmtId="0" fontId="8" fillId="0" borderId="45" xfId="5" applyFont="1" applyBorder="1" applyAlignment="1">
      <alignment horizontal="center" vertical="center"/>
    </xf>
    <xf numFmtId="0" fontId="8" fillId="0" borderId="46" xfId="5" applyFont="1" applyBorder="1" applyAlignment="1">
      <alignment horizontal="center" vertical="center"/>
    </xf>
    <xf numFmtId="0" fontId="7" fillId="2" borderId="46" xfId="5" applyFill="1" applyBorder="1" applyAlignment="1">
      <alignment horizontal="center" vertical="center"/>
    </xf>
    <xf numFmtId="0" fontId="7" fillId="2" borderId="47" xfId="5" applyFill="1" applyBorder="1" applyAlignment="1">
      <alignment horizontal="center" vertical="center"/>
    </xf>
    <xf numFmtId="0" fontId="8" fillId="0" borderId="48" xfId="5" applyFont="1" applyBorder="1" applyAlignment="1">
      <alignment horizontal="center" vertical="center"/>
    </xf>
    <xf numFmtId="0" fontId="8" fillId="0" borderId="49" xfId="5" applyFont="1" applyBorder="1" applyAlignment="1">
      <alignment horizontal="center" vertical="center"/>
    </xf>
    <xf numFmtId="0" fontId="7" fillId="0" borderId="50" xfId="5" applyBorder="1" applyAlignment="1">
      <alignment horizontal="center" vertical="center"/>
    </xf>
    <xf numFmtId="0" fontId="7" fillId="0" borderId="51" xfId="5" applyBorder="1" applyAlignment="1">
      <alignment horizontal="center" vertical="center"/>
    </xf>
    <xf numFmtId="0" fontId="7" fillId="0" borderId="51" xfId="5" applyBorder="1" applyAlignment="1"/>
    <xf numFmtId="0" fontId="7" fillId="0" borderId="52" xfId="5" applyBorder="1" applyAlignment="1"/>
    <xf numFmtId="0" fontId="8" fillId="0" borderId="16" xfId="5" applyFont="1" applyBorder="1" applyAlignment="1">
      <alignment horizontal="center" vertical="center"/>
    </xf>
    <xf numFmtId="0" fontId="8" fillId="0" borderId="17" xfId="5" applyFont="1" applyBorder="1" applyAlignment="1">
      <alignment horizontal="center" vertical="center"/>
    </xf>
    <xf numFmtId="0" fontId="7" fillId="0" borderId="19" xfId="5" applyBorder="1" applyAlignment="1">
      <alignment horizontal="center" vertical="center"/>
    </xf>
    <xf numFmtId="0" fontId="7" fillId="0" borderId="0" xfId="5" applyAlignment="1">
      <alignment horizontal="center" vertical="center"/>
    </xf>
    <xf numFmtId="0" fontId="7" fillId="0" borderId="0" xfId="5" applyAlignment="1"/>
    <xf numFmtId="0" fontId="7" fillId="0" borderId="20" xfId="5" applyBorder="1" applyAlignment="1"/>
    <xf numFmtId="0" fontId="8" fillId="0" borderId="4" xfId="5" applyFont="1" applyBorder="1" applyAlignment="1">
      <alignment horizontal="center" vertical="center"/>
    </xf>
    <xf numFmtId="0" fontId="8" fillId="0" borderId="21" xfId="5" applyFont="1" applyBorder="1" applyAlignment="1">
      <alignment horizontal="center" vertical="center"/>
    </xf>
    <xf numFmtId="0" fontId="8" fillId="0" borderId="0" xfId="5" applyFont="1" applyAlignment="1">
      <alignment horizontal="center" vertical="center"/>
    </xf>
    <xf numFmtId="0" fontId="8" fillId="0" borderId="37" xfId="5" applyFont="1" applyBorder="1" applyAlignment="1">
      <alignment horizontal="center" vertical="center"/>
    </xf>
    <xf numFmtId="0" fontId="8" fillId="0" borderId="10" xfId="5" applyFont="1" applyBorder="1" applyAlignment="1">
      <alignment horizontal="center" vertical="center"/>
    </xf>
    <xf numFmtId="0" fontId="8" fillId="0" borderId="24" xfId="5" applyFont="1" applyBorder="1" applyAlignment="1">
      <alignment horizontal="center" vertical="center"/>
    </xf>
    <xf numFmtId="0" fontId="8" fillId="0" borderId="7" xfId="5" applyFont="1" applyBorder="1" applyAlignment="1">
      <alignment horizontal="left" vertical="top"/>
    </xf>
    <xf numFmtId="0" fontId="7" fillId="0" borderId="17" xfId="5" applyBorder="1" applyAlignment="1">
      <alignment horizontal="center" vertical="center"/>
    </xf>
    <xf numFmtId="0" fontId="7" fillId="0" borderId="40" xfId="5" applyBorder="1" applyAlignment="1">
      <alignment horizontal="center" vertical="center"/>
    </xf>
    <xf numFmtId="0" fontId="8" fillId="0" borderId="40" xfId="5" applyFont="1" applyBorder="1" applyAlignment="1">
      <alignment horizontal="center" vertical="center"/>
    </xf>
    <xf numFmtId="0" fontId="8" fillId="0" borderId="30" xfId="5" applyFont="1" applyBorder="1" applyAlignment="1">
      <alignment horizontal="center" vertical="center" shrinkToFit="1"/>
    </xf>
    <xf numFmtId="0" fontId="8" fillId="0" borderId="23" xfId="5" applyFont="1" applyBorder="1" applyAlignment="1">
      <alignment horizontal="center" vertical="center" shrinkToFit="1"/>
    </xf>
    <xf numFmtId="0" fontId="8" fillId="0" borderId="24" xfId="5" applyFont="1" applyBorder="1" applyAlignment="1">
      <alignment horizontal="center" vertical="center" shrinkToFit="1"/>
    </xf>
    <xf numFmtId="0" fontId="8" fillId="0" borderId="25" xfId="5" applyFont="1" applyBorder="1" applyAlignment="1">
      <alignment horizontal="center" vertical="center"/>
    </xf>
    <xf numFmtId="0" fontId="8" fillId="0" borderId="23" xfId="5" applyFont="1" applyBorder="1" applyAlignment="1">
      <alignment horizontal="center" vertical="center"/>
    </xf>
    <xf numFmtId="0" fontId="7" fillId="0" borderId="23" xfId="5" applyBorder="1" applyAlignment="1"/>
    <xf numFmtId="0" fontId="7" fillId="0" borderId="26" xfId="5" applyBorder="1" applyAlignment="1"/>
    <xf numFmtId="0" fontId="8" fillId="0" borderId="42" xfId="5" applyFont="1" applyBorder="1" applyAlignment="1">
      <alignment horizontal="left" vertical="center" shrinkToFit="1"/>
    </xf>
    <xf numFmtId="0" fontId="7" fillId="0" borderId="21" xfId="5" applyBorder="1" applyAlignment="1">
      <alignment horizontal="left"/>
    </xf>
    <xf numFmtId="0" fontId="8" fillId="0" borderId="19" xfId="5" applyFont="1" applyBorder="1" applyAlignment="1">
      <alignment horizontal="center" vertical="center"/>
    </xf>
    <xf numFmtId="0" fontId="8" fillId="0" borderId="9" xfId="5" applyFont="1" applyBorder="1" applyAlignment="1">
      <alignment horizontal="center" vertical="center"/>
    </xf>
    <xf numFmtId="0" fontId="11" fillId="0" borderId="19" xfId="5" applyFont="1" applyBorder="1" applyAlignment="1">
      <alignment horizontal="left" vertical="top"/>
    </xf>
    <xf numFmtId="0" fontId="11" fillId="0" borderId="0" xfId="5" applyFont="1" applyAlignment="1">
      <alignment horizontal="left" vertical="top"/>
    </xf>
    <xf numFmtId="0" fontId="8" fillId="0" borderId="44" xfId="5" applyFont="1" applyBorder="1" applyAlignment="1">
      <alignment horizontal="left" vertical="top"/>
    </xf>
    <xf numFmtId="0" fontId="8" fillId="0" borderId="24" xfId="5" applyFont="1" applyBorder="1" applyAlignment="1">
      <alignment horizontal="left" vertical="top"/>
    </xf>
    <xf numFmtId="0" fontId="7" fillId="0" borderId="10" xfId="5" applyBorder="1" applyAlignment="1">
      <alignment horizontal="center"/>
    </xf>
    <xf numFmtId="0" fontId="7" fillId="0" borderId="24" xfId="5" applyBorder="1" applyAlignment="1">
      <alignment horizontal="center"/>
    </xf>
    <xf numFmtId="0" fontId="8" fillId="0" borderId="25" xfId="5" applyFont="1" applyBorder="1" applyAlignment="1">
      <alignment horizontal="center" vertical="center" shrinkToFit="1"/>
    </xf>
    <xf numFmtId="0" fontId="8" fillId="0" borderId="16" xfId="5" applyFont="1" applyBorder="1" applyAlignment="1">
      <alignment horizontal="center" vertical="center" shrinkToFit="1"/>
    </xf>
    <xf numFmtId="0" fontId="8" fillId="2" borderId="25" xfId="5" applyFont="1" applyFill="1" applyBorder="1" applyAlignment="1">
      <alignment horizontal="center" vertical="center"/>
    </xf>
    <xf numFmtId="0" fontId="8" fillId="2" borderId="23" xfId="5" applyFont="1" applyFill="1" applyBorder="1" applyAlignment="1">
      <alignment horizontal="center" vertical="center"/>
    </xf>
    <xf numFmtId="0" fontId="8" fillId="2" borderId="16" xfId="5" applyFont="1" applyFill="1" applyBorder="1" applyAlignment="1">
      <alignment horizontal="center" vertical="center"/>
    </xf>
    <xf numFmtId="0" fontId="8" fillId="2" borderId="26" xfId="5" applyFont="1" applyFill="1" applyBorder="1" applyAlignment="1">
      <alignment horizontal="center" vertical="center"/>
    </xf>
    <xf numFmtId="0" fontId="8" fillId="0" borderId="42" xfId="5" applyFont="1" applyBorder="1" applyAlignment="1">
      <alignment horizontal="center" vertical="center"/>
    </xf>
    <xf numFmtId="0" fontId="8" fillId="0" borderId="18" xfId="5" applyFont="1" applyBorder="1" applyAlignment="1">
      <alignment horizontal="center" vertical="center"/>
    </xf>
    <xf numFmtId="0" fontId="8" fillId="0" borderId="17" xfId="5" applyFont="1" applyBorder="1" applyAlignment="1">
      <alignment horizontal="center" vertical="center" shrinkToFit="1"/>
    </xf>
    <xf numFmtId="0" fontId="8" fillId="0" borderId="43" xfId="5" applyFont="1" applyBorder="1" applyAlignment="1">
      <alignment horizontal="center" vertical="center" shrinkToFit="1"/>
    </xf>
    <xf numFmtId="0" fontId="8" fillId="0" borderId="26" xfId="5" applyFont="1" applyBorder="1" applyAlignment="1">
      <alignment horizontal="center" vertical="center"/>
    </xf>
    <xf numFmtId="0" fontId="8" fillId="0" borderId="3" xfId="5" applyFont="1" applyBorder="1" applyAlignment="1">
      <alignment horizontal="center" vertical="center"/>
    </xf>
    <xf numFmtId="0" fontId="8" fillId="2" borderId="3" xfId="5" applyFont="1" applyFill="1" applyBorder="1" applyAlignment="1">
      <alignment horizontal="center" vertical="center"/>
    </xf>
    <xf numFmtId="0" fontId="8" fillId="2" borderId="4" xfId="5" applyFont="1" applyFill="1" applyBorder="1" applyAlignment="1">
      <alignment horizontal="center" vertical="center"/>
    </xf>
    <xf numFmtId="0" fontId="8" fillId="2" borderId="21" xfId="5" applyFont="1" applyFill="1" applyBorder="1" applyAlignment="1">
      <alignment horizontal="center" vertical="center"/>
    </xf>
    <xf numFmtId="0" fontId="8" fillId="2" borderId="40" xfId="5" applyFont="1" applyFill="1" applyBorder="1" applyAlignment="1">
      <alignment horizontal="center" vertical="center"/>
    </xf>
    <xf numFmtId="0" fontId="8" fillId="0" borderId="3" xfId="9" applyFont="1" applyBorder="1" applyAlignment="1">
      <alignment horizontal="center" vertical="center" wrapText="1"/>
    </xf>
    <xf numFmtId="0" fontId="7" fillId="0" borderId="4" xfId="5" applyBorder="1" applyAlignment="1"/>
    <xf numFmtId="0" fontId="7" fillId="0" borderId="21" xfId="5" applyBorder="1" applyAlignment="1"/>
    <xf numFmtId="0" fontId="7" fillId="0" borderId="19" xfId="5" applyBorder="1" applyAlignment="1"/>
    <xf numFmtId="0" fontId="7" fillId="0" borderId="37" xfId="5" applyBorder="1" applyAlignment="1"/>
    <xf numFmtId="0" fontId="7" fillId="0" borderId="9" xfId="5" applyBorder="1" applyAlignment="1"/>
    <xf numFmtId="0" fontId="7" fillId="0" borderId="10" xfId="5" applyBorder="1" applyAlignment="1"/>
    <xf numFmtId="0" fontId="7" fillId="0" borderId="24" xfId="5" applyBorder="1" applyAlignment="1"/>
    <xf numFmtId="0" fontId="8" fillId="0" borderId="25" xfId="9" applyFont="1" applyBorder="1" applyAlignment="1">
      <alignment horizontal="center" vertical="center"/>
    </xf>
    <xf numFmtId="0" fontId="7" fillId="0" borderId="23" xfId="5" applyBorder="1" applyAlignment="1">
      <alignment horizontal="center" vertical="center"/>
    </xf>
    <xf numFmtId="0" fontId="7" fillId="0" borderId="26" xfId="5" applyBorder="1" applyAlignment="1">
      <alignment horizontal="center" vertical="center"/>
    </xf>
    <xf numFmtId="0" fontId="8" fillId="0" borderId="28" xfId="9" applyFont="1" applyBorder="1" applyAlignment="1">
      <alignment horizontal="center" vertical="center" wrapText="1"/>
    </xf>
    <xf numFmtId="0" fontId="8" fillId="0" borderId="41" xfId="9" applyFont="1" applyBorder="1" applyAlignment="1">
      <alignment horizontal="center" vertical="center" wrapText="1"/>
    </xf>
    <xf numFmtId="0" fontId="8" fillId="0" borderId="23" xfId="9" applyFont="1" applyBorder="1" applyAlignment="1">
      <alignment horizontal="center" vertical="center"/>
    </xf>
    <xf numFmtId="0" fontId="8" fillId="0" borderId="16" xfId="9" applyFont="1" applyBorder="1" applyAlignment="1">
      <alignment horizontal="center" vertical="center"/>
    </xf>
    <xf numFmtId="0" fontId="8" fillId="0" borderId="36" xfId="5" applyFont="1" applyBorder="1" applyAlignment="1">
      <alignment horizontal="center" vertical="center"/>
    </xf>
    <xf numFmtId="0" fontId="7" fillId="0" borderId="23" xfId="5" applyBorder="1" applyAlignment="1">
      <alignment vertical="center"/>
    </xf>
    <xf numFmtId="0" fontId="7" fillId="0" borderId="26" xfId="5" applyBorder="1" applyAlignment="1">
      <alignment vertical="center"/>
    </xf>
    <xf numFmtId="0" fontId="8" fillId="0" borderId="17" xfId="5" applyFont="1" applyBorder="1" applyAlignment="1">
      <alignment horizontal="left" vertical="center"/>
    </xf>
    <xf numFmtId="0" fontId="8" fillId="0" borderId="25" xfId="5" applyFont="1" applyBorder="1" applyAlignment="1">
      <alignment horizontal="left" vertical="center"/>
    </xf>
    <xf numFmtId="0" fontId="8" fillId="0" borderId="23" xfId="5" applyFont="1" applyBorder="1" applyAlignment="1">
      <alignment horizontal="left" vertical="center"/>
    </xf>
    <xf numFmtId="0" fontId="8" fillId="0" borderId="3" xfId="5" applyFont="1" applyBorder="1" applyAlignment="1">
      <alignment horizontal="left" vertical="center"/>
    </xf>
    <xf numFmtId="0" fontId="7" fillId="0" borderId="4" xfId="5" applyBorder="1" applyAlignment="1">
      <alignment horizontal="left" vertical="center"/>
    </xf>
    <xf numFmtId="0" fontId="7" fillId="0" borderId="21" xfId="5" applyBorder="1" applyAlignment="1">
      <alignment horizontal="left" vertical="center"/>
    </xf>
    <xf numFmtId="0" fontId="7" fillId="0" borderId="19" xfId="5" applyBorder="1" applyAlignment="1">
      <alignment horizontal="left" vertical="center"/>
    </xf>
    <xf numFmtId="0" fontId="7" fillId="0" borderId="37" xfId="5" applyBorder="1" applyAlignment="1">
      <alignment horizontal="left" vertical="center"/>
    </xf>
    <xf numFmtId="0" fontId="7" fillId="0" borderId="9" xfId="5" applyBorder="1" applyAlignment="1">
      <alignment horizontal="left" vertical="center"/>
    </xf>
    <xf numFmtId="0" fontId="7" fillId="0" borderId="10" xfId="5" applyBorder="1" applyAlignment="1">
      <alignment horizontal="left" vertical="center"/>
    </xf>
    <xf numFmtId="0" fontId="7" fillId="0" borderId="24" xfId="5" applyBorder="1" applyAlignment="1">
      <alignment horizontal="left" vertical="center"/>
    </xf>
    <xf numFmtId="0" fontId="8" fillId="0" borderId="19" xfId="8" applyFont="1" applyBorder="1" applyAlignment="1">
      <alignment horizontal="center" vertical="center"/>
    </xf>
    <xf numFmtId="0" fontId="8" fillId="0" borderId="37" xfId="8" applyFont="1" applyBorder="1" applyAlignment="1">
      <alignment horizontal="center" vertical="center"/>
    </xf>
    <xf numFmtId="0" fontId="8" fillId="0" borderId="38" xfId="8" applyFont="1" applyBorder="1" applyAlignment="1">
      <alignment horizontal="center" vertical="center"/>
    </xf>
    <xf numFmtId="0" fontId="8" fillId="0" borderId="39" xfId="8" applyFont="1" applyBorder="1" applyAlignment="1">
      <alignment horizontal="center" vertical="center"/>
    </xf>
    <xf numFmtId="0" fontId="8" fillId="0" borderId="28" xfId="8" applyFont="1" applyBorder="1" applyAlignment="1">
      <alignment horizontal="center" vertical="center"/>
    </xf>
    <xf numFmtId="0" fontId="8" fillId="0" borderId="9" xfId="8" applyFont="1" applyBorder="1" applyAlignment="1">
      <alignment horizontal="center" vertical="center"/>
    </xf>
    <xf numFmtId="0" fontId="8" fillId="0" borderId="17" xfId="8" applyFont="1" applyBorder="1" applyAlignment="1">
      <alignment horizontal="center" vertical="center"/>
    </xf>
    <xf numFmtId="0" fontId="11" fillId="0" borderId="33" xfId="5" applyFont="1" applyBorder="1" applyAlignment="1">
      <alignment horizontal="left" vertical="center" wrapText="1"/>
    </xf>
    <xf numFmtId="0" fontId="11" fillId="0" borderId="34" xfId="5" applyFont="1" applyBorder="1" applyAlignment="1">
      <alignment horizontal="left" vertical="center" wrapText="1"/>
    </xf>
    <xf numFmtId="0" fontId="7" fillId="0" borderId="34" xfId="5" applyBorder="1" applyAlignment="1"/>
    <xf numFmtId="0" fontId="7" fillId="0" borderId="35" xfId="5" applyBorder="1" applyAlignment="1"/>
    <xf numFmtId="0" fontId="8" fillId="0" borderId="0" xfId="5" applyFont="1" applyAlignment="1">
      <alignment horizontal="left" vertical="center"/>
    </xf>
    <xf numFmtId="0" fontId="7" fillId="0" borderId="0" xfId="5" applyAlignment="1">
      <alignment vertical="center"/>
    </xf>
    <xf numFmtId="0" fontId="8" fillId="0" borderId="25" xfId="8" applyFont="1" applyBorder="1" applyAlignment="1">
      <alignment horizontal="center" vertical="center"/>
    </xf>
    <xf numFmtId="0" fontId="8" fillId="0" borderId="17" xfId="8" applyFont="1" applyBorder="1" applyAlignment="1">
      <alignment horizontal="center" vertical="center" shrinkToFit="1"/>
    </xf>
    <xf numFmtId="0" fontId="8" fillId="0" borderId="16" xfId="8" applyFont="1" applyBorder="1" applyAlignment="1">
      <alignment horizontal="center" vertical="center"/>
    </xf>
    <xf numFmtId="0" fontId="8" fillId="0" borderId="23" xfId="8" applyFont="1" applyBorder="1" applyAlignment="1">
      <alignment horizontal="center" vertical="center"/>
    </xf>
    <xf numFmtId="0" fontId="8" fillId="0" borderId="16" xfId="5" applyFont="1" applyBorder="1" applyAlignment="1">
      <alignment horizontal="left" vertical="center"/>
    </xf>
    <xf numFmtId="0" fontId="7" fillId="0" borderId="0" xfId="5" applyAlignment="1">
      <alignment horizontal="center" vertical="center" shrinkToFit="1"/>
    </xf>
    <xf numFmtId="0" fontId="7" fillId="0" borderId="17" xfId="5" applyBorder="1" applyAlignment="1">
      <alignment horizontal="left" vertical="center"/>
    </xf>
    <xf numFmtId="0" fontId="8" fillId="0" borderId="3" xfId="5" applyFont="1" applyBorder="1" applyAlignment="1">
      <alignment horizontal="center" vertical="center" shrinkToFit="1"/>
    </xf>
    <xf numFmtId="0" fontId="7" fillId="0" borderId="21" xfId="5" applyBorder="1" applyAlignment="1">
      <alignment horizontal="center" vertical="center" shrinkToFit="1"/>
    </xf>
    <xf numFmtId="0" fontId="8" fillId="0" borderId="30" xfId="5" applyFont="1" applyBorder="1" applyAlignment="1">
      <alignment horizontal="center" vertical="center"/>
    </xf>
    <xf numFmtId="0" fontId="7" fillId="0" borderId="16" xfId="5" applyBorder="1" applyAlignment="1">
      <alignment horizontal="center" vertical="center"/>
    </xf>
    <xf numFmtId="0" fontId="8" fillId="0" borderId="28" xfId="5" applyFont="1" applyBorder="1" applyAlignment="1">
      <alignment horizontal="center" vertical="center"/>
    </xf>
    <xf numFmtId="0" fontId="8" fillId="0" borderId="30" xfId="5" applyFont="1" applyBorder="1" applyAlignment="1">
      <alignment horizontal="left" vertical="center" wrapText="1"/>
    </xf>
    <xf numFmtId="0" fontId="7" fillId="0" borderId="16" xfId="5" applyBorder="1" applyAlignment="1">
      <alignment vertical="center"/>
    </xf>
    <xf numFmtId="0" fontId="8" fillId="0" borderId="31" xfId="5" applyFont="1" applyBorder="1" applyAlignment="1">
      <alignment horizontal="center" vertical="center"/>
    </xf>
    <xf numFmtId="0" fontId="8" fillId="0" borderId="32" xfId="5" applyFont="1" applyBorder="1" applyAlignment="1">
      <alignment horizontal="center" vertical="center"/>
    </xf>
    <xf numFmtId="0" fontId="3" fillId="5" borderId="17" xfId="7" applyFont="1" applyFill="1" applyBorder="1" applyAlignment="1">
      <alignment vertical="center"/>
    </xf>
    <xf numFmtId="0" fontId="6" fillId="0" borderId="17" xfId="7" applyFont="1" applyBorder="1" applyAlignment="1">
      <alignment horizontal="center" vertical="center"/>
    </xf>
    <xf numFmtId="0" fontId="6" fillId="0" borderId="17" xfId="7" applyFont="1" applyBorder="1" applyAlignment="1">
      <alignment vertical="center"/>
    </xf>
    <xf numFmtId="0" fontId="3" fillId="0" borderId="17" xfId="7" applyFont="1" applyBorder="1" applyAlignment="1">
      <alignment vertical="center"/>
    </xf>
    <xf numFmtId="0" fontId="6" fillId="0" borderId="3"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9" xfId="7" applyFont="1" applyBorder="1" applyAlignment="1">
      <alignment horizontal="center" vertical="center" wrapText="1"/>
    </xf>
    <xf numFmtId="0" fontId="6" fillId="0" borderId="25" xfId="7" applyFont="1" applyBorder="1" applyAlignment="1">
      <alignment horizontal="center" vertical="center"/>
    </xf>
    <xf numFmtId="0" fontId="6" fillId="0" borderId="23" xfId="7" applyFont="1" applyBorder="1" applyAlignment="1">
      <alignment horizontal="center" vertical="center"/>
    </xf>
    <xf numFmtId="0" fontId="6" fillId="0" borderId="16" xfId="7" applyFont="1" applyBorder="1" applyAlignment="1">
      <alignment horizontal="center" vertical="center"/>
    </xf>
    <xf numFmtId="0" fontId="3" fillId="0" borderId="10" xfId="7" applyFont="1" applyBorder="1" applyAlignment="1">
      <alignment horizontal="center" vertical="center"/>
    </xf>
    <xf numFmtId="0" fontId="3" fillId="4" borderId="10" xfId="7" applyFont="1" applyFill="1" applyBorder="1" applyAlignment="1">
      <alignment horizontal="center" vertical="center"/>
    </xf>
    <xf numFmtId="0" fontId="20" fillId="6" borderId="0" xfId="0" applyFont="1" applyFill="1" applyAlignment="1">
      <alignment vertical="center"/>
    </xf>
    <xf numFmtId="49" fontId="6" fillId="0" borderId="17" xfId="7" applyNumberFormat="1" applyFont="1" applyBorder="1" applyAlignment="1">
      <alignment horizontal="center" vertical="center"/>
    </xf>
    <xf numFmtId="0" fontId="3" fillId="0" borderId="17" xfId="7" applyFont="1" applyBorder="1" applyAlignment="1">
      <alignment horizontal="center" vertical="center" wrapText="1"/>
    </xf>
    <xf numFmtId="0" fontId="3" fillId="3" borderId="17" xfId="7" applyFont="1" applyFill="1" applyBorder="1" applyAlignment="1">
      <alignment horizontal="center" vertical="center" wrapText="1"/>
    </xf>
    <xf numFmtId="0" fontId="3" fillId="5" borderId="17" xfId="7" applyFont="1" applyFill="1" applyBorder="1" applyAlignment="1">
      <alignment horizontal="center" vertical="center"/>
    </xf>
    <xf numFmtId="0" fontId="3" fillId="3" borderId="17" xfId="7" applyFont="1" applyFill="1" applyBorder="1" applyAlignment="1">
      <alignment horizontal="center" vertical="center"/>
    </xf>
    <xf numFmtId="0" fontId="6" fillId="0" borderId="16" xfId="7" applyFont="1" applyBorder="1" applyAlignment="1">
      <alignment horizontal="center" vertical="center" wrapText="1"/>
    </xf>
    <xf numFmtId="0" fontId="6" fillId="0" borderId="17" xfId="7" applyFont="1" applyBorder="1" applyAlignment="1">
      <alignment horizontal="center" vertical="center" wrapText="1"/>
    </xf>
    <xf numFmtId="0" fontId="6" fillId="0" borderId="0" xfId="3" applyFont="1" applyAlignment="1">
      <alignment horizontal="center" vertical="center"/>
    </xf>
    <xf numFmtId="0" fontId="6" fillId="7" borderId="25" xfId="3" applyFont="1" applyFill="1" applyBorder="1" applyAlignment="1">
      <alignment horizontal="center" vertical="center"/>
    </xf>
    <xf numFmtId="0" fontId="6" fillId="7" borderId="16" xfId="3" applyFont="1" applyFill="1" applyBorder="1" applyAlignment="1">
      <alignment horizontal="center" vertical="center"/>
    </xf>
    <xf numFmtId="0" fontId="6" fillId="0" borderId="25" xfId="3" applyFont="1" applyBorder="1" applyAlignment="1">
      <alignment horizontal="center" vertical="center"/>
    </xf>
    <xf numFmtId="0" fontId="6" fillId="0" borderId="23" xfId="3" applyFont="1" applyBorder="1" applyAlignment="1">
      <alignment horizontal="center" vertical="center"/>
    </xf>
    <xf numFmtId="0" fontId="6" fillId="0" borderId="16" xfId="3" applyFont="1" applyBorder="1" applyAlignment="1">
      <alignment horizontal="center" vertical="center"/>
    </xf>
    <xf numFmtId="0" fontId="6" fillId="0" borderId="0" xfId="3" applyFont="1" applyAlignment="1">
      <alignment horizontal="center" vertical="center" wrapText="1"/>
    </xf>
    <xf numFmtId="0" fontId="6" fillId="0" borderId="17" xfId="3" applyFont="1" applyBorder="1" applyAlignment="1">
      <alignment horizontal="center" vertical="center"/>
    </xf>
    <xf numFmtId="0" fontId="6" fillId="0" borderId="17" xfId="3" applyFont="1" applyBorder="1" applyAlignment="1">
      <alignment horizontal="center" vertical="center" wrapText="1"/>
    </xf>
    <xf numFmtId="0" fontId="6" fillId="0" borderId="25" xfId="3" applyFont="1" applyBorder="1" applyAlignment="1">
      <alignment horizontal="center" vertical="center" wrapText="1"/>
    </xf>
    <xf numFmtId="0" fontId="6" fillId="0" borderId="23" xfId="3" applyFont="1" applyBorder="1" applyAlignment="1">
      <alignment horizontal="center" vertical="center" wrapText="1"/>
    </xf>
    <xf numFmtId="0" fontId="6" fillId="0" borderId="16" xfId="3" applyFont="1" applyBorder="1" applyAlignment="1">
      <alignment horizontal="center" vertical="center" wrapText="1"/>
    </xf>
    <xf numFmtId="0" fontId="29" fillId="0" borderId="25" xfId="3" applyFont="1" applyBorder="1" applyAlignment="1">
      <alignment horizontal="center" vertical="center"/>
    </xf>
    <xf numFmtId="0" fontId="29" fillId="0" borderId="23" xfId="3" applyFont="1" applyBorder="1" applyAlignment="1">
      <alignment horizontal="center" vertical="center"/>
    </xf>
    <xf numFmtId="0" fontId="29" fillId="0" borderId="16" xfId="3" applyFont="1" applyBorder="1" applyAlignment="1">
      <alignment horizontal="center" vertical="center"/>
    </xf>
    <xf numFmtId="0" fontId="6" fillId="4" borderId="17" xfId="7" applyFont="1" applyFill="1" applyBorder="1" applyAlignment="1">
      <alignment horizontal="center" vertical="center"/>
    </xf>
    <xf numFmtId="0" fontId="13" fillId="0" borderId="17" xfId="7" applyFont="1" applyBorder="1" applyAlignment="1">
      <alignment horizontal="center" vertical="center"/>
    </xf>
    <xf numFmtId="180" fontId="6" fillId="0" borderId="17" xfId="7" applyNumberFormat="1" applyFont="1" applyBorder="1" applyAlignment="1">
      <alignment horizontal="center" vertical="center"/>
    </xf>
    <xf numFmtId="0" fontId="6" fillId="0" borderId="3" xfId="7" applyFont="1" applyBorder="1" applyAlignment="1">
      <alignment horizontal="center" vertical="center"/>
    </xf>
    <xf numFmtId="0" fontId="6" fillId="0" borderId="19" xfId="7" applyFont="1" applyBorder="1" applyAlignment="1">
      <alignment horizontal="center" vertical="center"/>
    </xf>
    <xf numFmtId="0" fontId="31" fillId="0" borderId="19" xfId="7" applyFont="1" applyBorder="1" applyAlignment="1">
      <alignment horizontal="center" vertical="center" wrapText="1"/>
    </xf>
    <xf numFmtId="0" fontId="31" fillId="0" borderId="9" xfId="7" applyFont="1" applyBorder="1" applyAlignment="1">
      <alignment horizontal="center" vertical="center" wrapText="1"/>
    </xf>
    <xf numFmtId="0" fontId="20" fillId="6" borderId="17" xfId="0" applyFont="1" applyFill="1" applyBorder="1" applyAlignment="1">
      <alignment vertical="center"/>
    </xf>
    <xf numFmtId="0" fontId="6" fillId="0" borderId="0" xfId="7" applyFont="1" applyAlignment="1">
      <alignment horizontal="left" vertical="center" wrapText="1"/>
    </xf>
    <xf numFmtId="0" fontId="6" fillId="7" borderId="17" xfId="7" applyFont="1" applyFill="1" applyBorder="1" applyAlignment="1">
      <alignment horizontal="center" vertical="center" wrapText="1"/>
    </xf>
    <xf numFmtId="0" fontId="6" fillId="0" borderId="25" xfId="7" applyFont="1" applyBorder="1" applyAlignment="1">
      <alignment horizontal="center" vertical="center" wrapText="1"/>
    </xf>
    <xf numFmtId="0" fontId="6" fillId="0" borderId="25" xfId="7" applyFont="1" applyBorder="1" applyAlignment="1">
      <alignment horizontal="left" vertical="center" wrapText="1"/>
    </xf>
    <xf numFmtId="0" fontId="6" fillId="0" borderId="23" xfId="7" applyFont="1" applyBorder="1" applyAlignment="1">
      <alignment horizontal="left" vertical="center" wrapText="1"/>
    </xf>
    <xf numFmtId="0" fontId="6" fillId="0" borderId="16" xfId="7" applyFont="1" applyBorder="1" applyAlignment="1">
      <alignment horizontal="left" vertical="center" wrapText="1"/>
    </xf>
    <xf numFmtId="0" fontId="6" fillId="0" borderId="25" xfId="7" applyFont="1" applyBorder="1" applyAlignment="1">
      <alignment horizontal="left" vertical="center"/>
    </xf>
    <xf numFmtId="0" fontId="6" fillId="0" borderId="23" xfId="7" applyFont="1" applyBorder="1" applyAlignment="1">
      <alignment horizontal="left" vertical="center"/>
    </xf>
    <xf numFmtId="0" fontId="6" fillId="0" borderId="16" xfId="7" applyFont="1" applyBorder="1" applyAlignment="1">
      <alignment horizontal="left" vertical="center"/>
    </xf>
    <xf numFmtId="0" fontId="6" fillId="0" borderId="4" xfId="7" applyFont="1" applyBorder="1" applyAlignment="1">
      <alignment horizontal="center" vertical="center" wrapText="1"/>
    </xf>
    <xf numFmtId="0" fontId="6" fillId="0" borderId="21" xfId="7" applyFont="1" applyBorder="1" applyAlignment="1">
      <alignment horizontal="center" vertical="center" wrapText="1"/>
    </xf>
    <xf numFmtId="0" fontId="6" fillId="0" borderId="0" xfId="7" applyFont="1" applyAlignment="1">
      <alignment horizontal="center" vertical="center" wrapText="1"/>
    </xf>
    <xf numFmtId="0" fontId="6" fillId="0" borderId="37" xfId="7" applyFont="1" applyBorder="1" applyAlignment="1">
      <alignment horizontal="center" vertical="center" wrapText="1"/>
    </xf>
    <xf numFmtId="0" fontId="6" fillId="0" borderId="10" xfId="7" applyFont="1" applyBorder="1" applyAlignment="1">
      <alignment horizontal="center" vertical="center" wrapText="1"/>
    </xf>
    <xf numFmtId="0" fontId="6" fillId="0" borderId="24" xfId="7" applyFont="1" applyBorder="1" applyAlignment="1">
      <alignment horizontal="center" vertical="center" wrapText="1"/>
    </xf>
    <xf numFmtId="0" fontId="6" fillId="4" borderId="40" xfId="7" applyFont="1" applyFill="1" applyBorder="1" applyAlignment="1">
      <alignment horizontal="center" vertical="center" wrapText="1"/>
    </xf>
    <xf numFmtId="0" fontId="6" fillId="4" borderId="22" xfId="7" applyFont="1" applyFill="1" applyBorder="1" applyAlignment="1">
      <alignment horizontal="center" vertical="center" wrapText="1"/>
    </xf>
    <xf numFmtId="0" fontId="6" fillId="4" borderId="28" xfId="7" applyFont="1" applyFill="1" applyBorder="1" applyAlignment="1">
      <alignment horizontal="center" vertical="center" wrapText="1"/>
    </xf>
    <xf numFmtId="0" fontId="6" fillId="4" borderId="25" xfId="7" applyFont="1" applyFill="1" applyBorder="1" applyAlignment="1">
      <alignment horizontal="center" vertical="center" wrapText="1"/>
    </xf>
    <xf numFmtId="0" fontId="6" fillId="4" borderId="16" xfId="7" applyFont="1" applyFill="1" applyBorder="1" applyAlignment="1">
      <alignment horizontal="center" vertical="center" wrapText="1"/>
    </xf>
    <xf numFmtId="0" fontId="6" fillId="7" borderId="25" xfId="7" applyFont="1" applyFill="1" applyBorder="1" applyAlignment="1">
      <alignment horizontal="center" vertical="center" wrapText="1"/>
    </xf>
    <xf numFmtId="0" fontId="6" fillId="7" borderId="23" xfId="7" applyFont="1" applyFill="1" applyBorder="1" applyAlignment="1">
      <alignment horizontal="center" vertical="center" wrapText="1"/>
    </xf>
    <xf numFmtId="0" fontId="6" fillId="7" borderId="16" xfId="7" applyFont="1" applyFill="1" applyBorder="1" applyAlignment="1">
      <alignment horizontal="center" vertical="center" wrapText="1"/>
    </xf>
    <xf numFmtId="0" fontId="6" fillId="0" borderId="21" xfId="7" applyFont="1" applyBorder="1" applyAlignment="1">
      <alignment horizontal="center" vertical="center"/>
    </xf>
    <xf numFmtId="0" fontId="6" fillId="0" borderId="37" xfId="7" applyFont="1" applyBorder="1" applyAlignment="1">
      <alignment horizontal="center" vertical="center"/>
    </xf>
    <xf numFmtId="0" fontId="6" fillId="0" borderId="9" xfId="7" applyFont="1" applyBorder="1" applyAlignment="1">
      <alignment horizontal="center" vertical="center"/>
    </xf>
    <xf numFmtId="0" fontId="6" fillId="0" borderId="24" xfId="7" applyFont="1" applyBorder="1" applyAlignment="1">
      <alignment horizontal="center" vertical="center"/>
    </xf>
    <xf numFmtId="0" fontId="6" fillId="0" borderId="0" xfId="7" applyFont="1" applyAlignment="1">
      <alignment horizontal="center" vertical="center"/>
    </xf>
    <xf numFmtId="179" fontId="6" fillId="0" borderId="17" xfId="7" applyNumberFormat="1" applyFont="1" applyBorder="1" applyAlignment="1">
      <alignment horizontal="center" vertical="center"/>
    </xf>
    <xf numFmtId="0" fontId="6" fillId="4" borderId="17" xfId="7" applyFont="1" applyFill="1" applyBorder="1" applyAlignment="1">
      <alignment horizontal="right" vertical="center"/>
    </xf>
    <xf numFmtId="176" fontId="6" fillId="0" borderId="40" xfId="7" applyNumberFormat="1" applyFont="1" applyBorder="1" applyAlignment="1">
      <alignment vertical="center"/>
    </xf>
    <xf numFmtId="176" fontId="6" fillId="0" borderId="28" xfId="7" applyNumberFormat="1" applyFont="1" applyBorder="1" applyAlignment="1">
      <alignment vertical="center"/>
    </xf>
    <xf numFmtId="0" fontId="6" fillId="0" borderId="17" xfId="7" applyFont="1" applyBorder="1" applyAlignment="1">
      <alignment horizontal="left" vertical="center"/>
    </xf>
    <xf numFmtId="0" fontId="6" fillId="0" borderId="17" xfId="7" applyFont="1" applyBorder="1" applyAlignment="1">
      <alignment horizontal="right" vertical="center"/>
    </xf>
    <xf numFmtId="181" fontId="6" fillId="0" borderId="25" xfId="3" applyNumberFormat="1" applyFont="1" applyBorder="1" applyAlignment="1">
      <alignment horizontal="center" vertical="center" wrapText="1"/>
    </xf>
    <xf numFmtId="181" fontId="6" fillId="0" borderId="23" xfId="3" applyNumberFormat="1" applyFont="1" applyBorder="1" applyAlignment="1">
      <alignment horizontal="center" vertical="center" wrapText="1"/>
    </xf>
    <xf numFmtId="181" fontId="6" fillId="0" borderId="16" xfId="3" applyNumberFormat="1" applyFont="1" applyBorder="1" applyAlignment="1">
      <alignment horizontal="center" vertical="center" wrapText="1"/>
    </xf>
    <xf numFmtId="0" fontId="29" fillId="0" borderId="23" xfId="7" applyFont="1" applyBorder="1" applyAlignment="1">
      <alignment horizontal="left" vertical="center" wrapText="1"/>
    </xf>
    <xf numFmtId="0" fontId="29" fillId="0" borderId="16" xfId="7" applyFont="1" applyBorder="1" applyAlignment="1">
      <alignment horizontal="left" vertical="center" wrapText="1"/>
    </xf>
    <xf numFmtId="176" fontId="6" fillId="0" borderId="22" xfId="7" applyNumberFormat="1" applyFont="1" applyBorder="1" applyAlignment="1">
      <alignment vertical="center"/>
    </xf>
    <xf numFmtId="0" fontId="6" fillId="0" borderId="17" xfId="7" applyFont="1" applyBorder="1" applyAlignment="1">
      <alignment horizontal="left" vertical="center" wrapText="1"/>
    </xf>
    <xf numFmtId="0" fontId="6" fillId="0" borderId="25" xfId="7" applyFont="1" applyBorder="1" applyAlignment="1">
      <alignment horizontal="right" vertical="center"/>
    </xf>
    <xf numFmtId="0" fontId="6" fillId="0" borderId="16" xfId="7" applyFont="1" applyBorder="1" applyAlignment="1">
      <alignment horizontal="right" vertical="center"/>
    </xf>
    <xf numFmtId="0" fontId="6" fillId="0" borderId="22" xfId="7" applyFont="1" applyBorder="1" applyAlignment="1">
      <alignment horizontal="right" vertical="center"/>
    </xf>
    <xf numFmtId="0" fontId="6" fillId="0" borderId="19" xfId="7" applyFont="1" applyBorder="1" applyAlignment="1">
      <alignment horizontal="right" vertical="center"/>
    </xf>
    <xf numFmtId="0" fontId="6" fillId="0" borderId="37" xfId="7" applyFont="1" applyBorder="1" applyAlignment="1">
      <alignment horizontal="right" vertical="center"/>
    </xf>
    <xf numFmtId="0" fontId="6" fillId="0" borderId="22" xfId="7" applyFont="1" applyBorder="1" applyAlignment="1">
      <alignment horizontal="center" vertical="center" wrapText="1"/>
    </xf>
    <xf numFmtId="0" fontId="3" fillId="3" borderId="25" xfId="7" applyFont="1" applyFill="1" applyBorder="1" applyAlignment="1">
      <alignment horizontal="center" vertical="center" wrapText="1"/>
    </xf>
    <xf numFmtId="0" fontId="3" fillId="3" borderId="23" xfId="7" applyFont="1" applyFill="1" applyBorder="1" applyAlignment="1">
      <alignment horizontal="center" vertical="center" wrapText="1"/>
    </xf>
    <xf numFmtId="0" fontId="3" fillId="3" borderId="16" xfId="7" applyFont="1" applyFill="1" applyBorder="1" applyAlignment="1">
      <alignment horizontal="center" vertical="center" wrapText="1"/>
    </xf>
    <xf numFmtId="0" fontId="6" fillId="0" borderId="0" xfId="7" applyFont="1" applyAlignment="1">
      <alignment horizontal="right" vertical="center"/>
    </xf>
    <xf numFmtId="0" fontId="6" fillId="8" borderId="16" xfId="7" applyFont="1" applyFill="1" applyBorder="1" applyAlignment="1">
      <alignment horizontal="center" vertical="center" wrapText="1"/>
    </xf>
    <xf numFmtId="0" fontId="20" fillId="6" borderId="25" xfId="0" applyFont="1" applyFill="1" applyBorder="1" applyAlignment="1">
      <alignment vertical="center"/>
    </xf>
    <xf numFmtId="0" fontId="20" fillId="6" borderId="23" xfId="0" applyFont="1" applyFill="1" applyBorder="1" applyAlignment="1">
      <alignment vertical="center"/>
    </xf>
    <xf numFmtId="0" fontId="20" fillId="6" borderId="16" xfId="0" applyFont="1" applyFill="1" applyBorder="1" applyAlignment="1">
      <alignment vertical="center"/>
    </xf>
    <xf numFmtId="0" fontId="6" fillId="4" borderId="25" xfId="7" applyFont="1" applyFill="1" applyBorder="1" applyAlignment="1">
      <alignment horizontal="right" vertical="center"/>
    </xf>
    <xf numFmtId="0" fontId="6" fillId="4" borderId="23" xfId="7" applyFont="1" applyFill="1" applyBorder="1" applyAlignment="1">
      <alignment horizontal="right" vertical="center"/>
    </xf>
    <xf numFmtId="0" fontId="6" fillId="4" borderId="16" xfId="7" applyFont="1" applyFill="1" applyBorder="1" applyAlignment="1">
      <alignment horizontal="right" vertical="center"/>
    </xf>
    <xf numFmtId="0" fontId="6" fillId="0" borderId="25" xfId="7" applyFont="1" applyBorder="1" applyAlignment="1">
      <alignment vertical="center"/>
    </xf>
    <xf numFmtId="0" fontId="6" fillId="0" borderId="23" xfId="7" applyFont="1" applyBorder="1" applyAlignment="1">
      <alignment vertical="center"/>
    </xf>
    <xf numFmtId="0" fontId="6" fillId="0" borderId="16" xfId="7" applyFont="1" applyBorder="1" applyAlignment="1">
      <alignment vertical="center"/>
    </xf>
    <xf numFmtId="0" fontId="3" fillId="0" borderId="25" xfId="7" applyFont="1" applyBorder="1" applyAlignment="1">
      <alignment vertical="center"/>
    </xf>
    <xf numFmtId="0" fontId="13" fillId="0" borderId="53" xfId="7" applyFont="1" applyBorder="1" applyAlignment="1">
      <alignment horizontal="center" vertical="center"/>
    </xf>
    <xf numFmtId="0" fontId="13" fillId="0" borderId="54" xfId="7" applyFont="1" applyBorder="1" applyAlignment="1">
      <alignment horizontal="center" vertical="center"/>
    </xf>
    <xf numFmtId="176" fontId="6" fillId="0" borderId="25" xfId="7" applyNumberFormat="1" applyFont="1" applyBorder="1" applyAlignment="1">
      <alignment horizontal="center" vertical="center"/>
    </xf>
    <xf numFmtId="176" fontId="6" fillId="0" borderId="23" xfId="7" applyNumberFormat="1" applyFont="1" applyBorder="1" applyAlignment="1">
      <alignment horizontal="center" vertical="center"/>
    </xf>
    <xf numFmtId="176" fontId="6" fillId="0" borderId="25" xfId="7" applyNumberFormat="1" applyFont="1" applyBorder="1" applyAlignment="1">
      <alignment horizontal="center" vertical="center" wrapText="1"/>
    </xf>
    <xf numFmtId="176" fontId="6" fillId="0" borderId="16" xfId="7" applyNumberFormat="1" applyFont="1" applyBorder="1" applyAlignment="1">
      <alignment horizontal="center" vertical="center" wrapText="1"/>
    </xf>
    <xf numFmtId="0" fontId="6" fillId="0" borderId="3" xfId="7" applyFont="1" applyBorder="1" applyAlignment="1">
      <alignment horizontal="left" vertical="center" wrapText="1"/>
    </xf>
    <xf numFmtId="176" fontId="27" fillId="0" borderId="17" xfId="0" applyNumberFormat="1" applyFont="1" applyBorder="1" applyAlignment="1">
      <alignment vertical="center"/>
    </xf>
    <xf numFmtId="0" fontId="6" fillId="7" borderId="25" xfId="3" applyFont="1" applyFill="1" applyBorder="1" applyAlignment="1">
      <alignment horizontal="center" vertical="center" wrapText="1"/>
    </xf>
    <xf numFmtId="0" fontId="6" fillId="7" borderId="16" xfId="3" applyFont="1" applyFill="1" applyBorder="1" applyAlignment="1">
      <alignment horizontal="center" vertical="center" wrapText="1"/>
    </xf>
    <xf numFmtId="0" fontId="15" fillId="0" borderId="25" xfId="7" applyFont="1" applyBorder="1" applyAlignment="1">
      <alignment horizontal="center" vertical="center" wrapText="1"/>
    </xf>
    <xf numFmtId="0" fontId="15" fillId="0" borderId="16" xfId="7" applyFont="1" applyBorder="1" applyAlignment="1">
      <alignment horizontal="center" vertical="center" wrapText="1"/>
    </xf>
    <xf numFmtId="176" fontId="6" fillId="0" borderId="40" xfId="7" applyNumberFormat="1" applyFont="1" applyBorder="1" applyAlignment="1">
      <alignment horizontal="center" vertical="center"/>
    </xf>
    <xf numFmtId="176" fontId="6" fillId="0" borderId="28" xfId="7" applyNumberFormat="1" applyFont="1" applyBorder="1" applyAlignment="1">
      <alignment horizontal="center" vertical="center"/>
    </xf>
    <xf numFmtId="176" fontId="27" fillId="0" borderId="17" xfId="0" quotePrefix="1" applyNumberFormat="1" applyFont="1" applyBorder="1" applyAlignment="1">
      <alignment vertical="center"/>
    </xf>
    <xf numFmtId="0" fontId="28" fillId="0" borderId="17" xfId="0" applyFont="1" applyBorder="1" applyAlignment="1">
      <alignment horizontal="right" vertical="center"/>
    </xf>
    <xf numFmtId="0" fontId="6" fillId="0" borderId="53" xfId="3" applyFont="1" applyBorder="1" applyAlignment="1">
      <alignment horizontal="center" vertical="center" wrapText="1"/>
    </xf>
    <xf numFmtId="0" fontId="6" fillId="0" borderId="55" xfId="3" applyFont="1" applyBorder="1" applyAlignment="1">
      <alignment horizontal="center" vertical="center" wrapText="1"/>
    </xf>
    <xf numFmtId="0" fontId="6" fillId="0" borderId="54" xfId="3" applyFont="1" applyBorder="1" applyAlignment="1">
      <alignment horizontal="center" vertical="center" wrapText="1"/>
    </xf>
    <xf numFmtId="0" fontId="6" fillId="7" borderId="17" xfId="7" applyFont="1" applyFill="1" applyBorder="1" applyAlignment="1">
      <alignment horizontal="center" vertical="center"/>
    </xf>
    <xf numFmtId="0" fontId="6" fillId="6" borderId="17" xfId="7" applyFont="1" applyFill="1" applyBorder="1" applyAlignment="1">
      <alignment horizontal="center" vertical="center"/>
    </xf>
    <xf numFmtId="179" fontId="6" fillId="0" borderId="25" xfId="7" applyNumberFormat="1" applyFont="1" applyBorder="1" applyAlignment="1">
      <alignment horizontal="center" vertical="center"/>
    </xf>
    <xf numFmtId="179" fontId="6" fillId="0" borderId="23" xfId="7" applyNumberFormat="1" applyFont="1" applyBorder="1" applyAlignment="1">
      <alignment horizontal="center" vertical="center"/>
    </xf>
    <xf numFmtId="179" fontId="6" fillId="0" borderId="16" xfId="7" applyNumberFormat="1" applyFont="1" applyBorder="1" applyAlignment="1">
      <alignment horizontal="center" vertical="center"/>
    </xf>
    <xf numFmtId="0" fontId="6" fillId="3" borderId="25" xfId="7" applyFont="1" applyFill="1" applyBorder="1" applyAlignment="1">
      <alignment horizontal="center" vertical="center"/>
    </xf>
    <xf numFmtId="0" fontId="6" fillId="3" borderId="23" xfId="7" applyFont="1" applyFill="1" applyBorder="1" applyAlignment="1">
      <alignment horizontal="center" vertical="center"/>
    </xf>
    <xf numFmtId="0" fontId="6" fillId="3" borderId="16" xfId="7" applyFont="1" applyFill="1" applyBorder="1" applyAlignment="1">
      <alignment horizontal="center" vertical="center"/>
    </xf>
    <xf numFmtId="0" fontId="6" fillId="0" borderId="23" xfId="7" applyFont="1" applyBorder="1" applyAlignment="1">
      <alignment horizontal="center" vertical="center" wrapText="1"/>
    </xf>
    <xf numFmtId="182" fontId="7" fillId="9" borderId="0" xfId="10" applyFont="1" applyFill="1" applyAlignment="1">
      <alignment vertical="center"/>
    </xf>
    <xf numFmtId="182" fontId="14" fillId="0" borderId="17" xfId="11" applyFont="1" applyFill="1" applyBorder="1" applyAlignment="1">
      <alignment horizontal="center" vertical="center"/>
    </xf>
    <xf numFmtId="182" fontId="14" fillId="9" borderId="17" xfId="11" applyFont="1" applyFill="1" applyBorder="1" applyAlignment="1">
      <alignment horizontal="center" vertical="center"/>
    </xf>
    <xf numFmtId="182" fontId="14" fillId="0" borderId="3" xfId="11" applyFont="1" applyFill="1" applyBorder="1" applyAlignment="1">
      <alignment horizontal="center" vertical="center" wrapText="1"/>
    </xf>
    <xf numFmtId="182" fontId="14" fillId="0" borderId="4" xfId="11" applyFont="1" applyFill="1" applyBorder="1" applyAlignment="1">
      <alignment horizontal="center" vertical="center"/>
    </xf>
    <xf numFmtId="182" fontId="14" fillId="0" borderId="21" xfId="11" applyFont="1" applyFill="1" applyBorder="1" applyAlignment="1">
      <alignment horizontal="center" vertical="center"/>
    </xf>
    <xf numFmtId="182" fontId="14" fillId="0" borderId="9" xfId="11" applyFont="1" applyFill="1" applyBorder="1" applyAlignment="1">
      <alignment horizontal="center" vertical="center"/>
    </xf>
    <xf numFmtId="182" fontId="14" fillId="0" borderId="10" xfId="11" applyFont="1" applyFill="1" applyBorder="1" applyAlignment="1">
      <alignment horizontal="center" vertical="center"/>
    </xf>
    <xf numFmtId="182" fontId="14" fillId="0" borderId="24" xfId="11" applyFont="1" applyFill="1" applyBorder="1" applyAlignment="1">
      <alignment horizontal="center" vertical="center"/>
    </xf>
    <xf numFmtId="182" fontId="14" fillId="9" borderId="25" xfId="11" applyFont="1" applyFill="1" applyBorder="1" applyAlignment="1">
      <alignment horizontal="center" vertical="center" shrinkToFit="1"/>
    </xf>
    <xf numFmtId="182" fontId="14" fillId="9" borderId="23" xfId="11" applyFont="1" applyFill="1" applyBorder="1" applyAlignment="1">
      <alignment horizontal="center" vertical="center" shrinkToFit="1"/>
    </xf>
    <xf numFmtId="182" fontId="14" fillId="9" borderId="16" xfId="11" applyFont="1" applyFill="1" applyBorder="1" applyAlignment="1">
      <alignment horizontal="center" vertical="center" shrinkToFit="1"/>
    </xf>
    <xf numFmtId="182" fontId="14" fillId="10" borderId="25" xfId="11" applyFont="1" applyFill="1" applyBorder="1" applyAlignment="1">
      <alignment horizontal="left" vertical="center" shrinkToFit="1"/>
    </xf>
    <xf numFmtId="182" fontId="14" fillId="10" borderId="23" xfId="11" applyFont="1" applyFill="1" applyBorder="1" applyAlignment="1">
      <alignment horizontal="left" vertical="center" shrinkToFit="1"/>
    </xf>
    <xf numFmtId="182" fontId="14" fillId="10" borderId="16" xfId="11" applyFont="1" applyFill="1" applyBorder="1" applyAlignment="1">
      <alignment horizontal="left" vertical="center" shrinkToFit="1"/>
    </xf>
    <xf numFmtId="182" fontId="6" fillId="0" borderId="57" xfId="10" applyFont="1" applyBorder="1" applyAlignment="1">
      <alignment horizontal="center" vertical="center" wrapText="1"/>
    </xf>
    <xf numFmtId="182" fontId="6" fillId="0" borderId="72" xfId="10" applyFont="1" applyBorder="1" applyAlignment="1">
      <alignment horizontal="center" vertical="center" wrapText="1"/>
    </xf>
    <xf numFmtId="182" fontId="14" fillId="0" borderId="58" xfId="10" applyFont="1" applyBorder="1" applyAlignment="1">
      <alignment horizontal="center" vertical="center" wrapText="1"/>
    </xf>
    <xf numFmtId="182" fontId="14" fillId="0" borderId="59" xfId="10" applyFont="1" applyBorder="1" applyAlignment="1">
      <alignment horizontal="center" vertical="center" wrapText="1"/>
    </xf>
    <xf numFmtId="182" fontId="14" fillId="0" borderId="60" xfId="10" applyFont="1" applyBorder="1" applyAlignment="1">
      <alignment horizontal="center" vertical="center" wrapText="1"/>
    </xf>
    <xf numFmtId="182" fontId="14" fillId="0" borderId="61" xfId="10" applyFont="1" applyBorder="1" applyAlignment="1">
      <alignment horizontal="center" vertical="center" wrapText="1"/>
    </xf>
    <xf numFmtId="182" fontId="14" fillId="0" borderId="62" xfId="10" applyFont="1" applyBorder="1" applyAlignment="1">
      <alignment horizontal="center" vertical="center" wrapText="1"/>
    </xf>
    <xf numFmtId="182" fontId="14" fillId="0" borderId="63" xfId="10" applyFont="1" applyBorder="1" applyAlignment="1">
      <alignment horizontal="center" vertical="center" wrapText="1"/>
    </xf>
    <xf numFmtId="182" fontId="14" fillId="0" borderId="0" xfId="10" applyFont="1" applyBorder="1" applyAlignment="1">
      <alignment horizontal="center" vertical="center" wrapText="1"/>
    </xf>
    <xf numFmtId="182" fontId="14" fillId="0" borderId="64" xfId="10" applyFont="1" applyBorder="1" applyAlignment="1">
      <alignment horizontal="center" vertical="center" wrapText="1"/>
    </xf>
    <xf numFmtId="182" fontId="14" fillId="0" borderId="10" xfId="10" applyFont="1" applyBorder="1" applyAlignment="1">
      <alignment horizontal="center" vertical="center" wrapText="1"/>
    </xf>
    <xf numFmtId="182" fontId="14" fillId="0" borderId="73" xfId="10" applyFont="1" applyBorder="1" applyAlignment="1">
      <alignment horizontal="center" vertical="center" wrapText="1"/>
    </xf>
    <xf numFmtId="182" fontId="14" fillId="9" borderId="81" xfId="10" applyFont="1" applyFill="1" applyBorder="1" applyAlignment="1">
      <alignment horizontal="center" vertical="center" shrinkToFit="1"/>
    </xf>
    <xf numFmtId="182" fontId="14" fillId="9" borderId="90" xfId="10" applyFont="1" applyFill="1" applyBorder="1" applyAlignment="1">
      <alignment horizontal="center" vertical="center" shrinkToFit="1"/>
    </xf>
    <xf numFmtId="0" fontId="14" fillId="9" borderId="82" xfId="10" applyNumberFormat="1" applyFont="1" applyFill="1" applyBorder="1" applyAlignment="1">
      <alignment horizontal="center" vertical="center" wrapText="1" shrinkToFit="1"/>
    </xf>
    <xf numFmtId="0" fontId="14" fillId="9" borderId="91" xfId="10" applyNumberFormat="1" applyFont="1" applyFill="1" applyBorder="1" applyAlignment="1">
      <alignment horizontal="center" vertical="center" wrapText="1" shrinkToFit="1"/>
    </xf>
    <xf numFmtId="182" fontId="14" fillId="9" borderId="83" xfId="10" applyFont="1" applyFill="1" applyBorder="1" applyAlignment="1">
      <alignment horizontal="center" vertical="center" shrinkToFit="1"/>
    </xf>
    <xf numFmtId="182" fontId="14" fillId="9" borderId="92" xfId="10" applyFont="1" applyFill="1" applyBorder="1" applyAlignment="1">
      <alignment horizontal="center" vertical="center" shrinkToFit="1"/>
    </xf>
    <xf numFmtId="183" fontId="14" fillId="10" borderId="4" xfId="10" applyNumberFormat="1" applyFont="1" applyFill="1" applyBorder="1" applyAlignment="1">
      <alignment horizontal="center" vertical="center" shrinkToFit="1"/>
    </xf>
    <xf numFmtId="183" fontId="14" fillId="10" borderId="89" xfId="10" applyNumberFormat="1" applyFont="1" applyFill="1" applyBorder="1" applyAlignment="1">
      <alignment horizontal="center" vertical="center" shrinkToFit="1"/>
    </xf>
    <xf numFmtId="183" fontId="14" fillId="10" borderId="93" xfId="10" applyNumberFormat="1" applyFont="1" applyFill="1" applyBorder="1" applyAlignment="1">
      <alignment horizontal="center" vertical="center" shrinkToFit="1"/>
    </xf>
    <xf numFmtId="183" fontId="14" fillId="10" borderId="94" xfId="10" applyNumberFormat="1" applyFont="1" applyFill="1" applyBorder="1" applyAlignment="1">
      <alignment horizontal="center" vertical="center" shrinkToFit="1"/>
    </xf>
    <xf numFmtId="183" fontId="14" fillId="10" borderId="83" xfId="10" applyNumberFormat="1" applyFont="1" applyFill="1" applyBorder="1" applyAlignment="1">
      <alignment horizontal="center" vertical="center" wrapText="1"/>
    </xf>
    <xf numFmtId="183" fontId="14" fillId="10" borderId="21" xfId="10" applyNumberFormat="1" applyFont="1" applyFill="1" applyBorder="1" applyAlignment="1">
      <alignment horizontal="center" vertical="center" wrapText="1"/>
    </xf>
    <xf numFmtId="183" fontId="14" fillId="10" borderId="92" xfId="10" applyNumberFormat="1" applyFont="1" applyFill="1" applyBorder="1" applyAlignment="1">
      <alignment horizontal="center" vertical="center" wrapText="1"/>
    </xf>
    <xf numFmtId="183" fontId="14" fillId="10" borderId="95" xfId="10" applyNumberFormat="1" applyFont="1" applyFill="1" applyBorder="1" applyAlignment="1">
      <alignment horizontal="center" vertical="center" wrapText="1"/>
    </xf>
    <xf numFmtId="184" fontId="14" fillId="10" borderId="83" xfId="10" applyNumberFormat="1" applyFont="1" applyFill="1" applyBorder="1" applyAlignment="1">
      <alignment horizontal="center" vertical="center" wrapText="1"/>
    </xf>
    <xf numFmtId="184" fontId="14" fillId="10" borderId="21" xfId="10" applyNumberFormat="1" applyFont="1" applyFill="1" applyBorder="1" applyAlignment="1">
      <alignment horizontal="center" vertical="center" wrapText="1"/>
    </xf>
    <xf numFmtId="184" fontId="14" fillId="10" borderId="92" xfId="10" applyNumberFormat="1" applyFont="1" applyFill="1" applyBorder="1" applyAlignment="1">
      <alignment horizontal="center" vertical="center" wrapText="1"/>
    </xf>
    <xf numFmtId="184" fontId="14" fillId="10" borderId="95" xfId="10" applyNumberFormat="1" applyFont="1" applyFill="1" applyBorder="1" applyAlignment="1">
      <alignment horizontal="center" vertical="center" wrapText="1"/>
    </xf>
    <xf numFmtId="182" fontId="14" fillId="0" borderId="25" xfId="10" applyFont="1" applyBorder="1" applyAlignment="1">
      <alignment horizontal="center" vertical="center" wrapText="1"/>
    </xf>
    <xf numFmtId="182" fontId="14" fillId="0" borderId="23" xfId="10" applyFont="1" applyBorder="1" applyAlignment="1">
      <alignment horizontal="center" vertical="center" wrapText="1"/>
    </xf>
    <xf numFmtId="182" fontId="14" fillId="0" borderId="79" xfId="10" applyFont="1" applyBorder="1" applyAlignment="1">
      <alignment horizontal="center" vertical="center" wrapText="1"/>
    </xf>
    <xf numFmtId="182" fontId="14" fillId="0" borderId="80" xfId="10" applyFont="1" applyBorder="1" applyAlignment="1">
      <alignment horizontal="center" vertical="center" wrapText="1"/>
    </xf>
    <xf numFmtId="182" fontId="14" fillId="0" borderId="103" xfId="10" applyFont="1" applyBorder="1" applyAlignment="1">
      <alignment horizontal="center" vertical="center" wrapText="1"/>
    </xf>
    <xf numFmtId="182" fontId="14" fillId="0" borderId="104" xfId="10" applyFont="1" applyBorder="1" applyAlignment="1">
      <alignment horizontal="center" vertical="center" wrapText="1"/>
    </xf>
    <xf numFmtId="182" fontId="14" fillId="0" borderId="105" xfId="10" applyFont="1" applyBorder="1" applyAlignment="1">
      <alignment horizontal="center" vertical="center" wrapText="1"/>
    </xf>
    <xf numFmtId="183" fontId="14" fillId="10" borderId="103" xfId="10" applyNumberFormat="1" applyFont="1" applyFill="1" applyBorder="1" applyAlignment="1">
      <alignment horizontal="center" vertical="center" shrinkToFit="1"/>
    </xf>
    <xf numFmtId="183" fontId="14" fillId="10" borderId="104" xfId="10" applyNumberFormat="1" applyFont="1" applyFill="1" applyBorder="1" applyAlignment="1">
      <alignment horizontal="center" vertical="center" shrinkToFit="1"/>
    </xf>
    <xf numFmtId="185" fontId="14" fillId="10" borderId="103" xfId="10" applyNumberFormat="1" applyFont="1" applyFill="1" applyBorder="1" applyAlignment="1">
      <alignment horizontal="center" vertical="center" shrinkToFit="1"/>
    </xf>
    <xf numFmtId="185" fontId="14" fillId="10" borderId="104" xfId="10" applyNumberFormat="1" applyFont="1" applyFill="1" applyBorder="1" applyAlignment="1">
      <alignment horizontal="center" vertical="center" shrinkToFit="1"/>
    </xf>
    <xf numFmtId="182" fontId="14" fillId="0" borderId="25" xfId="11" applyFont="1" applyFill="1" applyBorder="1" applyAlignment="1">
      <alignment horizontal="right" vertical="center"/>
    </xf>
    <xf numFmtId="182" fontId="14" fillId="0" borderId="23" xfId="11" applyFont="1" applyFill="1" applyBorder="1" applyAlignment="1">
      <alignment horizontal="right" vertical="center"/>
    </xf>
    <xf numFmtId="182" fontId="14" fillId="0" borderId="10" xfId="11" applyFont="1" applyFill="1" applyBorder="1" applyAlignment="1">
      <alignment horizontal="right" vertical="center"/>
    </xf>
    <xf numFmtId="182" fontId="14" fillId="0" borderId="11" xfId="11" applyFont="1" applyFill="1" applyBorder="1" applyAlignment="1">
      <alignment horizontal="right" vertical="center"/>
    </xf>
    <xf numFmtId="183" fontId="14" fillId="9" borderId="45" xfId="11" applyNumberFormat="1" applyFont="1" applyFill="1" applyBorder="1" applyAlignment="1">
      <alignment horizontal="center" vertical="center"/>
    </xf>
    <xf numFmtId="183" fontId="14" fillId="9" borderId="46" xfId="11" applyNumberFormat="1" applyFont="1" applyFill="1" applyBorder="1" applyAlignment="1">
      <alignment horizontal="center" vertical="center"/>
    </xf>
    <xf numFmtId="183" fontId="14" fillId="9" borderId="47" xfId="11" applyNumberFormat="1" applyFont="1" applyFill="1" applyBorder="1" applyAlignment="1">
      <alignment horizontal="center" vertical="center"/>
    </xf>
    <xf numFmtId="182" fontId="19" fillId="0" borderId="23" xfId="11" applyFont="1" applyFill="1" applyBorder="1" applyAlignment="1">
      <alignment horizontal="center" vertical="center"/>
    </xf>
    <xf numFmtId="182" fontId="19" fillId="0" borderId="16" xfId="11" applyFont="1" applyFill="1" applyBorder="1" applyAlignment="1">
      <alignment horizontal="center" vertical="center"/>
    </xf>
    <xf numFmtId="183" fontId="14" fillId="10" borderId="96" xfId="10" applyNumberFormat="1" applyFont="1" applyFill="1" applyBorder="1" applyAlignment="1">
      <alignment horizontal="center" vertical="center" shrinkToFit="1"/>
    </xf>
    <xf numFmtId="183" fontId="14" fillId="10" borderId="97" xfId="10" applyNumberFormat="1" applyFont="1" applyFill="1" applyBorder="1" applyAlignment="1">
      <alignment horizontal="center" vertical="center" shrinkToFit="1"/>
    </xf>
    <xf numFmtId="186" fontId="14" fillId="0" borderId="111" xfId="10" applyNumberFormat="1" applyFont="1" applyBorder="1" applyAlignment="1">
      <alignment horizontal="center" vertical="center" shrinkToFit="1"/>
    </xf>
    <xf numFmtId="186" fontId="14" fillId="0" borderId="16" xfId="10" applyNumberFormat="1" applyFont="1" applyBorder="1" applyAlignment="1">
      <alignment horizontal="center" vertical="center" shrinkToFit="1"/>
    </xf>
    <xf numFmtId="182" fontId="14" fillId="0" borderId="17" xfId="10" applyFont="1" applyBorder="1" applyAlignment="1">
      <alignment horizontal="center" vertical="center" wrapText="1" shrinkToFit="1"/>
    </xf>
    <xf numFmtId="182" fontId="3" fillId="0" borderId="17" xfId="10" applyFont="1" applyBorder="1" applyAlignment="1">
      <alignment horizontal="center" vertical="center" wrapText="1"/>
    </xf>
    <xf numFmtId="185" fontId="14" fillId="9" borderId="17" xfId="10" applyNumberFormat="1" applyFont="1" applyFill="1" applyBorder="1" applyAlignment="1">
      <alignment horizontal="center" vertical="center" shrinkToFit="1"/>
    </xf>
    <xf numFmtId="182" fontId="14" fillId="0" borderId="108" xfId="10" applyFont="1" applyBorder="1" applyAlignment="1">
      <alignment horizontal="center" vertical="center" shrinkToFit="1"/>
    </xf>
    <xf numFmtId="182" fontId="14" fillId="0" borderId="109" xfId="10" applyFont="1" applyBorder="1" applyAlignment="1">
      <alignment horizontal="center" vertical="center" shrinkToFit="1"/>
    </xf>
    <xf numFmtId="182" fontId="14" fillId="0" borderId="110" xfId="10" applyFont="1" applyBorder="1" applyAlignment="1">
      <alignment horizontal="center" vertical="center" shrinkToFit="1"/>
    </xf>
    <xf numFmtId="182" fontId="14" fillId="9" borderId="25" xfId="10" applyFont="1" applyFill="1" applyBorder="1" applyAlignment="1">
      <alignment horizontal="center" vertical="center" shrinkToFit="1"/>
    </xf>
    <xf numFmtId="182" fontId="14" fillId="9" borderId="23" xfId="10" applyFont="1" applyFill="1" applyBorder="1" applyAlignment="1">
      <alignment horizontal="center" vertical="center" shrinkToFit="1"/>
    </xf>
    <xf numFmtId="176" fontId="6" fillId="0" borderId="17" xfId="7" applyNumberFormat="1" applyFont="1" applyBorder="1" applyAlignment="1">
      <alignment vertical="center"/>
    </xf>
    <xf numFmtId="0" fontId="43" fillId="0" borderId="0" xfId="7" applyFont="1" applyAlignment="1">
      <alignment horizontal="center" vertical="center" shrinkToFit="1"/>
    </xf>
    <xf numFmtId="0" fontId="47" fillId="0" borderId="0" xfId="7" applyFont="1" applyAlignment="1">
      <alignment horizontal="center" vertical="center"/>
    </xf>
    <xf numFmtId="0" fontId="43" fillId="0" borderId="115" xfId="7" applyFont="1" applyFill="1" applyBorder="1" applyAlignment="1">
      <alignment horizontal="center" vertical="center"/>
    </xf>
    <xf numFmtId="0" fontId="7" fillId="0" borderId="116" xfId="4" applyBorder="1" applyAlignment="1">
      <alignment vertical="center"/>
    </xf>
    <xf numFmtId="0" fontId="7" fillId="0" borderId="117" xfId="4" applyBorder="1" applyAlignment="1">
      <alignment vertical="center"/>
    </xf>
    <xf numFmtId="0" fontId="43" fillId="0" borderId="118" xfId="7" applyFont="1" applyFill="1" applyBorder="1" applyAlignment="1">
      <alignment horizontal="center" vertical="center"/>
    </xf>
    <xf numFmtId="0" fontId="7" fillId="0" borderId="116" xfId="4" applyBorder="1" applyAlignment="1">
      <alignment horizontal="center" vertical="center"/>
    </xf>
    <xf numFmtId="0" fontId="7" fillId="0" borderId="117" xfId="4" applyBorder="1" applyAlignment="1">
      <alignment horizontal="center" vertical="center"/>
    </xf>
    <xf numFmtId="0" fontId="7" fillId="0" borderId="119" xfId="4" applyBorder="1" applyAlignment="1">
      <alignment horizontal="center" vertical="center"/>
    </xf>
    <xf numFmtId="0" fontId="49" fillId="0" borderId="118" xfId="4" applyFont="1" applyBorder="1" applyAlignment="1">
      <alignment horizontal="center" vertical="center" wrapText="1"/>
    </xf>
    <xf numFmtId="0" fontId="7" fillId="0" borderId="116" xfId="4" applyBorder="1" applyAlignment="1">
      <alignment horizontal="center" vertical="center" wrapText="1"/>
    </xf>
    <xf numFmtId="0" fontId="7" fillId="0" borderId="119" xfId="4" applyBorder="1" applyAlignment="1">
      <alignment horizontal="center" vertical="center" wrapText="1"/>
    </xf>
    <xf numFmtId="0" fontId="50" fillId="0" borderId="116" xfId="7" applyFont="1" applyFill="1" applyBorder="1" applyAlignment="1">
      <alignment horizontal="center" vertical="center" wrapText="1"/>
    </xf>
    <xf numFmtId="0" fontId="52" fillId="0" borderId="116" xfId="4" applyFont="1" applyBorder="1" applyAlignment="1">
      <alignment horizontal="center" vertical="center"/>
    </xf>
    <xf numFmtId="0" fontId="52" fillId="0" borderId="117" xfId="4" applyFont="1" applyBorder="1" applyAlignment="1">
      <alignment horizontal="center" vertical="center"/>
    </xf>
    <xf numFmtId="0" fontId="43" fillId="0" borderId="116" xfId="7" applyFont="1" applyFill="1" applyBorder="1" applyAlignment="1">
      <alignment horizontal="center" vertical="center"/>
    </xf>
    <xf numFmtId="0" fontId="43" fillId="0" borderId="34" xfId="7" applyFont="1" applyFill="1" applyBorder="1" applyAlignment="1">
      <alignment horizontal="center" vertical="center"/>
    </xf>
    <xf numFmtId="0" fontId="43" fillId="0" borderId="34" xfId="7" applyFont="1" applyFill="1" applyBorder="1" applyAlignment="1">
      <alignment horizontal="center" vertical="center" shrinkToFit="1"/>
    </xf>
    <xf numFmtId="0" fontId="43" fillId="0" borderId="116" xfId="7" applyFont="1" applyFill="1" applyBorder="1" applyAlignment="1">
      <alignment horizontal="center" vertical="center" shrinkToFit="1"/>
    </xf>
    <xf numFmtId="187" fontId="43" fillId="0" borderId="116" xfId="14" applyNumberFormat="1" applyFont="1" applyFill="1" applyBorder="1" applyAlignment="1">
      <alignment horizontal="center" vertical="center"/>
    </xf>
    <xf numFmtId="0" fontId="48" fillId="0" borderId="115" xfId="7" applyFont="1" applyFill="1" applyBorder="1" applyAlignment="1">
      <alignment horizontal="left" vertical="center" wrapText="1"/>
    </xf>
    <xf numFmtId="0" fontId="49" fillId="0" borderId="116" xfId="4" applyFont="1" applyBorder="1" applyAlignment="1">
      <alignment horizontal="left" vertical="center"/>
    </xf>
    <xf numFmtId="0" fontId="7" fillId="0" borderId="118" xfId="4" applyBorder="1" applyAlignment="1">
      <alignment horizontal="right" vertical="center"/>
    </xf>
    <xf numFmtId="0" fontId="7" fillId="0" borderId="116" xfId="4" applyBorder="1" applyAlignment="1">
      <alignment horizontal="right" vertical="center"/>
    </xf>
    <xf numFmtId="0" fontId="7" fillId="0" borderId="119" xfId="4" applyBorder="1" applyAlignment="1">
      <alignment horizontal="right" vertical="center"/>
    </xf>
    <xf numFmtId="0" fontId="28" fillId="0" borderId="115" xfId="4" applyFont="1" applyBorder="1" applyAlignment="1">
      <alignment horizontal="center" vertical="center" wrapText="1"/>
    </xf>
    <xf numFmtId="0" fontId="7" fillId="0" borderId="116" xfId="4" applyFont="1" applyBorder="1" applyAlignment="1">
      <alignment horizontal="center" vertical="center" wrapText="1"/>
    </xf>
    <xf numFmtId="0" fontId="7" fillId="0" borderId="117" xfId="4" applyFont="1" applyBorder="1" applyAlignment="1">
      <alignment horizontal="center" vertical="center" wrapText="1"/>
    </xf>
    <xf numFmtId="0" fontId="28" fillId="0" borderId="116" xfId="4" applyFont="1" applyBorder="1" applyAlignment="1">
      <alignment horizontal="center" vertical="center" wrapText="1"/>
    </xf>
    <xf numFmtId="0" fontId="7" fillId="0" borderId="117" xfId="4" applyBorder="1" applyAlignment="1">
      <alignment horizontal="center" vertical="center" wrapText="1"/>
    </xf>
    <xf numFmtId="0" fontId="43" fillId="0" borderId="125" xfId="7" applyFont="1" applyFill="1" applyBorder="1" applyAlignment="1">
      <alignment horizontal="center" vertical="center"/>
    </xf>
    <xf numFmtId="0" fontId="43" fillId="0" borderId="49" xfId="7" applyFont="1" applyFill="1" applyBorder="1" applyAlignment="1">
      <alignment horizontal="center" vertical="center"/>
    </xf>
    <xf numFmtId="0" fontId="43" fillId="0" borderId="126" xfId="7" applyFont="1" applyFill="1" applyBorder="1" applyAlignment="1">
      <alignment horizontal="center" vertical="center"/>
    </xf>
    <xf numFmtId="0" fontId="43" fillId="0" borderId="48" xfId="7" applyFont="1" applyFill="1" applyBorder="1" applyAlignment="1">
      <alignment horizontal="center" vertical="center"/>
    </xf>
    <xf numFmtId="0" fontId="43" fillId="0" borderId="127" xfId="7" applyFont="1" applyFill="1" applyBorder="1" applyAlignment="1">
      <alignment horizontal="center" vertical="center" wrapText="1"/>
    </xf>
    <xf numFmtId="0" fontId="28" fillId="0" borderId="128" xfId="4" applyFont="1" applyBorder="1" applyAlignment="1">
      <alignment horizontal="center" vertical="center" wrapText="1"/>
    </xf>
    <xf numFmtId="0" fontId="28" fillId="0" borderId="129" xfId="4" applyFont="1" applyBorder="1" applyAlignment="1">
      <alignment horizontal="center" vertical="center" wrapText="1"/>
    </xf>
    <xf numFmtId="0" fontId="48" fillId="0" borderId="42" xfId="7" applyFont="1" applyFill="1" applyBorder="1" applyAlignment="1">
      <alignment horizontal="center" vertical="center" wrapText="1"/>
    </xf>
    <xf numFmtId="0" fontId="48" fillId="0" borderId="18" xfId="7" applyFont="1" applyFill="1" applyBorder="1" applyAlignment="1">
      <alignment horizontal="center" vertical="center" wrapText="1"/>
    </xf>
    <xf numFmtId="0" fontId="48" fillId="0" borderId="40" xfId="7" applyFont="1" applyFill="1" applyBorder="1" applyAlignment="1">
      <alignment horizontal="center" vertical="center" wrapText="1"/>
    </xf>
    <xf numFmtId="0" fontId="48" fillId="0" borderId="22" xfId="4" applyFont="1" applyBorder="1" applyAlignment="1">
      <alignment horizontal="center" vertical="center" wrapText="1"/>
    </xf>
    <xf numFmtId="0" fontId="48" fillId="0" borderId="5" xfId="7" applyFont="1" applyFill="1" applyBorder="1" applyAlignment="1">
      <alignment horizontal="center" vertical="center" wrapText="1"/>
    </xf>
    <xf numFmtId="0" fontId="48" fillId="0" borderId="20" xfId="4" applyFont="1" applyBorder="1" applyAlignment="1">
      <alignment horizontal="center" vertical="center" wrapText="1"/>
    </xf>
    <xf numFmtId="0" fontId="43" fillId="0" borderId="123" xfId="7" applyFont="1" applyBorder="1" applyAlignment="1">
      <alignment vertical="center" textRotation="255"/>
    </xf>
    <xf numFmtId="0" fontId="7" fillId="0" borderId="52" xfId="4" applyBorder="1" applyAlignment="1">
      <alignment vertical="center"/>
    </xf>
    <xf numFmtId="0" fontId="7" fillId="0" borderId="18" xfId="4" applyBorder="1" applyAlignment="1">
      <alignment vertical="center"/>
    </xf>
    <xf numFmtId="0" fontId="7" fillId="0" borderId="20" xfId="4" applyBorder="1" applyAlignment="1">
      <alignment vertical="center"/>
    </xf>
    <xf numFmtId="0" fontId="43" fillId="0" borderId="1" xfId="7" applyFont="1" applyFill="1" applyBorder="1" applyAlignment="1">
      <alignment horizontal="center" vertical="center" wrapText="1"/>
    </xf>
    <xf numFmtId="0" fontId="43" fillId="0" borderId="2" xfId="7" applyFont="1" applyFill="1" applyBorder="1" applyAlignment="1">
      <alignment horizontal="center" vertical="center" wrapText="1"/>
    </xf>
    <xf numFmtId="0" fontId="53" fillId="0" borderId="124" xfId="7" applyFont="1" applyFill="1" applyBorder="1" applyAlignment="1">
      <alignment horizontal="center" vertical="center" wrapText="1"/>
    </xf>
    <xf numFmtId="0" fontId="11" fillId="0" borderId="22" xfId="4" applyFont="1" applyBorder="1" applyAlignment="1">
      <alignment horizontal="center" vertical="center" wrapText="1"/>
    </xf>
    <xf numFmtId="0" fontId="43" fillId="0" borderId="49" xfId="7" applyFont="1" applyFill="1" applyBorder="1" applyAlignment="1">
      <alignment horizontal="center" vertical="center" wrapText="1"/>
    </xf>
    <xf numFmtId="0" fontId="43" fillId="0" borderId="17" xfId="7" applyFont="1" applyFill="1" applyBorder="1" applyAlignment="1">
      <alignment horizontal="center" vertical="center" wrapText="1"/>
    </xf>
    <xf numFmtId="0" fontId="43" fillId="0" borderId="40" xfId="7" applyFont="1" applyFill="1" applyBorder="1" applyAlignment="1">
      <alignment horizontal="center" vertical="center" wrapText="1"/>
    </xf>
    <xf numFmtId="0" fontId="43" fillId="0" borderId="25" xfId="7" applyFont="1" applyFill="1" applyBorder="1" applyAlignment="1">
      <alignment horizontal="center" vertical="center"/>
    </xf>
    <xf numFmtId="0" fontId="43" fillId="0" borderId="3" xfId="7" applyFont="1" applyFill="1" applyBorder="1" applyAlignment="1">
      <alignment horizontal="center" vertical="center"/>
    </xf>
    <xf numFmtId="0" fontId="54" fillId="0" borderId="25" xfId="7" applyFont="1" applyBorder="1" applyAlignment="1">
      <alignment horizontal="center" vertical="center" shrinkToFit="1"/>
    </xf>
    <xf numFmtId="0" fontId="54" fillId="0" borderId="23" xfId="7" applyFont="1" applyBorder="1" applyAlignment="1">
      <alignment horizontal="center" vertical="center" shrinkToFit="1"/>
    </xf>
    <xf numFmtId="0" fontId="54" fillId="0" borderId="26" xfId="7" applyFont="1" applyBorder="1" applyAlignment="1">
      <alignment horizontal="center" vertical="center" shrinkToFit="1"/>
    </xf>
    <xf numFmtId="0" fontId="43" fillId="0" borderId="130" xfId="7" applyFont="1" applyBorder="1" applyAlignment="1">
      <alignment horizontal="center" vertical="center" textRotation="255" wrapText="1"/>
    </xf>
    <xf numFmtId="0" fontId="28" fillId="0" borderId="130" xfId="4" applyFont="1" applyBorder="1" applyAlignment="1">
      <alignment horizontal="center" vertical="center" textRotation="255" wrapText="1"/>
    </xf>
    <xf numFmtId="0" fontId="28" fillId="0" borderId="145" xfId="4" applyFont="1" applyBorder="1" applyAlignment="1">
      <alignment horizontal="center" vertical="center" textRotation="255" wrapText="1"/>
    </xf>
    <xf numFmtId="0" fontId="43" fillId="0" borderId="130" xfId="7" applyFont="1" applyBorder="1" applyAlignment="1">
      <alignment horizontal="center" vertical="center" wrapText="1"/>
    </xf>
    <xf numFmtId="0" fontId="10" fillId="0" borderId="130" xfId="4" applyFont="1" applyBorder="1" applyAlignment="1">
      <alignment horizontal="center" vertical="center" wrapText="1"/>
    </xf>
    <xf numFmtId="0" fontId="7" fillId="0" borderId="143" xfId="4" applyBorder="1" applyAlignment="1">
      <alignment horizontal="center" vertical="center"/>
    </xf>
    <xf numFmtId="0" fontId="43" fillId="0" borderId="2" xfId="7" applyFont="1" applyFill="1" applyBorder="1" applyAlignment="1">
      <alignment horizontal="center" vertical="center" shrinkToFit="1"/>
    </xf>
    <xf numFmtId="0" fontId="28" fillId="0" borderId="12" xfId="4" applyFont="1" applyBorder="1" applyAlignment="1">
      <alignment horizontal="center" vertical="center" shrinkToFit="1"/>
    </xf>
    <xf numFmtId="0" fontId="55" fillId="0" borderId="22" xfId="7" applyFont="1" applyFill="1" applyBorder="1" applyAlignment="1">
      <alignment horizontal="center" vertical="center" shrinkToFit="1"/>
    </xf>
    <xf numFmtId="0" fontId="56" fillId="0" borderId="28" xfId="4" applyFont="1" applyBorder="1" applyAlignment="1">
      <alignment horizontal="center" vertical="center" shrinkToFit="1"/>
    </xf>
    <xf numFmtId="0" fontId="43" fillId="0" borderId="22" xfId="7" applyFont="1" applyFill="1" applyBorder="1" applyAlignment="1">
      <alignment horizontal="center" vertical="center" shrinkToFit="1"/>
    </xf>
    <xf numFmtId="0" fontId="28" fillId="0" borderId="28" xfId="4" applyFont="1" applyBorder="1" applyAlignment="1">
      <alignment horizontal="center" vertical="center" shrinkToFit="1"/>
    </xf>
    <xf numFmtId="0" fontId="43" fillId="0" borderId="131" xfId="7" applyFont="1" applyFill="1" applyBorder="1" applyAlignment="1">
      <alignment horizontal="center" vertical="center" shrinkToFit="1"/>
    </xf>
    <xf numFmtId="0" fontId="28" fillId="0" borderId="41" xfId="4" applyFont="1" applyBorder="1" applyAlignment="1">
      <alignment horizontal="center" vertical="center" shrinkToFit="1"/>
    </xf>
    <xf numFmtId="0" fontId="43" fillId="0" borderId="135" xfId="7" applyFont="1" applyFill="1" applyBorder="1" applyAlignment="1">
      <alignment horizontal="center" vertical="center" shrinkToFit="1"/>
    </xf>
    <xf numFmtId="0" fontId="43" fillId="0" borderId="137" xfId="7" applyFont="1" applyFill="1" applyBorder="1" applyAlignment="1">
      <alignment horizontal="center" vertical="center" shrinkToFit="1"/>
    </xf>
    <xf numFmtId="0" fontId="55" fillId="0" borderId="40" xfId="7" applyFont="1" applyFill="1" applyBorder="1" applyAlignment="1">
      <alignment horizontal="center" vertical="center" shrinkToFit="1"/>
    </xf>
    <xf numFmtId="0" fontId="56" fillId="0" borderId="138" xfId="4" applyFont="1" applyBorder="1" applyAlignment="1">
      <alignment horizontal="center" vertical="center" shrinkToFit="1"/>
    </xf>
    <xf numFmtId="0" fontId="43" fillId="0" borderId="40" xfId="7" applyFont="1" applyFill="1" applyBorder="1" applyAlignment="1">
      <alignment horizontal="center" vertical="center" shrinkToFit="1"/>
    </xf>
    <xf numFmtId="0" fontId="28" fillId="0" borderId="138" xfId="4" applyFont="1" applyBorder="1" applyAlignment="1">
      <alignment horizontal="center" vertical="center" shrinkToFit="1"/>
    </xf>
    <xf numFmtId="0" fontId="28" fillId="0" borderId="22" xfId="4" applyFont="1" applyBorder="1" applyAlignment="1">
      <alignment horizontal="center" vertical="center" shrinkToFit="1"/>
    </xf>
    <xf numFmtId="0" fontId="43" fillId="0" borderId="136" xfId="7" applyFont="1" applyFill="1" applyBorder="1" applyAlignment="1">
      <alignment horizontal="center" vertical="center" shrinkToFit="1"/>
    </xf>
    <xf numFmtId="0" fontId="28" fillId="0" borderId="131" xfId="4" applyFont="1" applyBorder="1" applyAlignment="1">
      <alignment horizontal="center" vertical="center" shrinkToFit="1"/>
    </xf>
    <xf numFmtId="0" fontId="28" fillId="0" borderId="120" xfId="4" applyFont="1" applyBorder="1" applyAlignment="1">
      <alignment horizontal="center" vertical="center" shrinkToFit="1"/>
    </xf>
    <xf numFmtId="183" fontId="43" fillId="11" borderId="42" xfId="7" applyNumberFormat="1" applyFont="1" applyFill="1" applyBorder="1" applyAlignment="1">
      <alignment horizontal="right" vertical="center"/>
    </xf>
    <xf numFmtId="183" fontId="28" fillId="11" borderId="142" xfId="4" applyNumberFormat="1" applyFont="1" applyFill="1" applyBorder="1" applyAlignment="1">
      <alignment horizontal="right" vertical="center"/>
    </xf>
    <xf numFmtId="183" fontId="43" fillId="11" borderId="3" xfId="7" applyNumberFormat="1" applyFont="1" applyFill="1" applyBorder="1" applyAlignment="1">
      <alignment horizontal="right" vertical="center"/>
    </xf>
    <xf numFmtId="183" fontId="28" fillId="11" borderId="33" xfId="4" applyNumberFormat="1" applyFont="1" applyFill="1" applyBorder="1" applyAlignment="1">
      <alignment horizontal="right" vertical="center"/>
    </xf>
    <xf numFmtId="184" fontId="43" fillId="11" borderId="136" xfId="7" applyNumberFormat="1" applyFont="1" applyFill="1" applyBorder="1" applyAlignment="1">
      <alignment horizontal="right" vertical="center"/>
    </xf>
    <xf numFmtId="184" fontId="28" fillId="11" borderId="120" xfId="4" applyNumberFormat="1" applyFont="1" applyFill="1" applyBorder="1" applyAlignment="1">
      <alignment horizontal="right" vertical="center"/>
    </xf>
    <xf numFmtId="0" fontId="11" fillId="0" borderId="115" xfId="4" applyFont="1" applyFill="1" applyBorder="1" applyAlignment="1">
      <alignment horizontal="center" vertical="center" wrapText="1"/>
    </xf>
    <xf numFmtId="0" fontId="11" fillId="0" borderId="117" xfId="4" applyFont="1" applyFill="1" applyBorder="1" applyAlignment="1">
      <alignment horizontal="center" vertical="center" wrapText="1"/>
    </xf>
    <xf numFmtId="0" fontId="49" fillId="0" borderId="118" xfId="4" applyFont="1" applyFill="1" applyBorder="1" applyAlignment="1">
      <alignment horizontal="center" vertical="center" wrapText="1"/>
    </xf>
    <xf numFmtId="0" fontId="49" fillId="0" borderId="119" xfId="4" applyFont="1" applyFill="1" applyBorder="1" applyAlignment="1">
      <alignment horizontal="center" vertical="center"/>
    </xf>
    <xf numFmtId="183" fontId="43" fillId="11" borderId="18" xfId="7" applyNumberFormat="1" applyFont="1" applyFill="1" applyBorder="1" applyAlignment="1">
      <alignment horizontal="right" vertical="center"/>
    </xf>
    <xf numFmtId="183" fontId="28" fillId="11" borderId="44" xfId="4" applyNumberFormat="1" applyFont="1" applyFill="1" applyBorder="1" applyAlignment="1">
      <alignment horizontal="right" vertical="center"/>
    </xf>
    <xf numFmtId="183" fontId="43" fillId="11" borderId="19" xfId="7" applyNumberFormat="1" applyFont="1" applyFill="1" applyBorder="1" applyAlignment="1">
      <alignment horizontal="right" vertical="center"/>
    </xf>
    <xf numFmtId="183" fontId="28" fillId="11" borderId="9" xfId="4" applyNumberFormat="1" applyFont="1" applyFill="1" applyBorder="1" applyAlignment="1">
      <alignment horizontal="right" vertical="center"/>
    </xf>
    <xf numFmtId="184" fontId="43" fillId="11" borderId="131" xfId="7" applyNumberFormat="1" applyFont="1" applyFill="1" applyBorder="1" applyAlignment="1">
      <alignment horizontal="right" vertical="center"/>
    </xf>
    <xf numFmtId="184" fontId="28" fillId="11" borderId="41" xfId="4" applyNumberFormat="1" applyFont="1" applyFill="1" applyBorder="1" applyAlignment="1">
      <alignment horizontal="right" vertical="center"/>
    </xf>
    <xf numFmtId="0" fontId="43" fillId="0" borderId="12" xfId="7" applyFont="1" applyFill="1" applyBorder="1" applyAlignment="1">
      <alignment horizontal="center" vertical="center" shrinkToFit="1"/>
    </xf>
    <xf numFmtId="0" fontId="43" fillId="11" borderId="146" xfId="7" applyFont="1" applyFill="1" applyBorder="1" applyAlignment="1">
      <alignment horizontal="center" vertical="center"/>
    </xf>
    <xf numFmtId="0" fontId="7" fillId="0" borderId="147" xfId="4" applyBorder="1" applyAlignment="1">
      <alignment vertical="center"/>
    </xf>
    <xf numFmtId="0" fontId="7" fillId="0" borderId="148" xfId="4" applyBorder="1" applyAlignment="1">
      <alignment vertical="center"/>
    </xf>
    <xf numFmtId="0" fontId="28" fillId="0" borderId="123" xfId="7" applyFont="1" applyBorder="1" applyAlignment="1">
      <alignment vertical="center" textRotation="255" wrapText="1"/>
    </xf>
    <xf numFmtId="0" fontId="7" fillId="0" borderId="142" xfId="4" applyBorder="1" applyAlignment="1">
      <alignment vertical="center"/>
    </xf>
    <xf numFmtId="0" fontId="7" fillId="0" borderId="35" xfId="4" applyBorder="1" applyAlignment="1">
      <alignment vertical="center"/>
    </xf>
    <xf numFmtId="0" fontId="43" fillId="0" borderId="123" xfId="7" applyFont="1" applyFill="1" applyBorder="1" applyAlignment="1">
      <alignment horizontal="center" vertical="center" wrapText="1"/>
    </xf>
    <xf numFmtId="0" fontId="7" fillId="0" borderId="154" xfId="4" applyBorder="1" applyAlignment="1">
      <alignment horizontal="center" vertical="center" wrapText="1"/>
    </xf>
    <xf numFmtId="0" fontId="43" fillId="0" borderId="18" xfId="7" applyFont="1" applyFill="1" applyBorder="1" applyAlignment="1">
      <alignment horizontal="center" vertical="center" wrapText="1"/>
    </xf>
    <xf numFmtId="0" fontId="7" fillId="0" borderId="37" xfId="4" applyBorder="1" applyAlignment="1">
      <alignment horizontal="center" vertical="center" wrapText="1"/>
    </xf>
    <xf numFmtId="0" fontId="43" fillId="0" borderId="142" xfId="7" applyFont="1" applyFill="1" applyBorder="1" applyAlignment="1">
      <alignment horizontal="center" vertical="center" wrapText="1"/>
    </xf>
    <xf numFmtId="0" fontId="7" fillId="0" borderId="155" xfId="4" applyBorder="1" applyAlignment="1">
      <alignment horizontal="center" vertical="center" wrapText="1"/>
    </xf>
    <xf numFmtId="0" fontId="43" fillId="0" borderId="50" xfId="7" applyFont="1" applyFill="1" applyBorder="1" applyAlignment="1">
      <alignment horizontal="center" vertical="center" wrapText="1"/>
    </xf>
    <xf numFmtId="0" fontId="43" fillId="0" borderId="19" xfId="7" applyFont="1" applyFill="1" applyBorder="1" applyAlignment="1">
      <alignment horizontal="center" vertical="center" wrapText="1"/>
    </xf>
    <xf numFmtId="0" fontId="43" fillId="0" borderId="33" xfId="7" applyFont="1" applyFill="1" applyBorder="1" applyAlignment="1">
      <alignment horizontal="center" vertical="center" wrapText="1"/>
    </xf>
    <xf numFmtId="0" fontId="43" fillId="0" borderId="144" xfId="7" applyFont="1" applyBorder="1" applyAlignment="1">
      <alignment horizontal="center" vertical="center" wrapText="1"/>
    </xf>
    <xf numFmtId="0" fontId="7" fillId="0" borderId="130" xfId="4" applyBorder="1" applyAlignment="1">
      <alignment horizontal="center" vertical="center"/>
    </xf>
    <xf numFmtId="0" fontId="43" fillId="0" borderId="1" xfId="7" applyFont="1" applyFill="1" applyBorder="1" applyAlignment="1">
      <alignment horizontal="center" vertical="center" shrinkToFit="1"/>
    </xf>
    <xf numFmtId="0" fontId="56" fillId="0" borderId="22" xfId="4" applyFont="1" applyBorder="1" applyAlignment="1">
      <alignment horizontal="center" vertical="center" shrinkToFit="1"/>
    </xf>
    <xf numFmtId="0" fontId="48" fillId="0" borderId="142" xfId="7" applyFont="1" applyFill="1" applyBorder="1" applyAlignment="1">
      <alignment horizontal="center" vertical="center" wrapText="1"/>
    </xf>
    <xf numFmtId="0" fontId="48" fillId="0" borderId="138" xfId="4" applyFont="1" applyBorder="1" applyAlignment="1">
      <alignment horizontal="center" vertical="center" wrapText="1"/>
    </xf>
    <xf numFmtId="0" fontId="48" fillId="0" borderId="35" xfId="4" applyFont="1" applyBorder="1" applyAlignment="1">
      <alignment horizontal="center" vertical="center" wrapText="1"/>
    </xf>
    <xf numFmtId="183" fontId="28" fillId="11" borderId="18" xfId="4" applyNumberFormat="1" applyFont="1" applyFill="1" applyBorder="1" applyAlignment="1">
      <alignment horizontal="right" vertical="center"/>
    </xf>
    <xf numFmtId="183" fontId="28" fillId="11" borderId="19" xfId="4" applyNumberFormat="1" applyFont="1" applyFill="1" applyBorder="1" applyAlignment="1">
      <alignment horizontal="right" vertical="center"/>
    </xf>
    <xf numFmtId="184" fontId="28" fillId="11" borderId="131" xfId="4" applyNumberFormat="1" applyFont="1" applyFill="1" applyBorder="1" applyAlignment="1">
      <alignment horizontal="right" vertical="center"/>
    </xf>
    <xf numFmtId="0" fontId="43" fillId="0" borderId="18" xfId="7" applyFont="1" applyFill="1" applyBorder="1" applyAlignment="1">
      <alignment horizontal="center" vertical="center" shrinkToFit="1"/>
    </xf>
    <xf numFmtId="0" fontId="43" fillId="0" borderId="37" xfId="7" applyFont="1" applyFill="1" applyBorder="1" applyAlignment="1">
      <alignment horizontal="center" vertical="center" shrinkToFit="1"/>
    </xf>
    <xf numFmtId="0" fontId="43" fillId="0" borderId="142" xfId="7" applyFont="1" applyFill="1" applyBorder="1" applyAlignment="1">
      <alignment horizontal="center" vertical="center" shrinkToFit="1"/>
    </xf>
    <xf numFmtId="0" fontId="43" fillId="0" borderId="155" xfId="7" applyFont="1" applyFill="1" applyBorder="1" applyAlignment="1">
      <alignment horizontal="center" vertical="center" shrinkToFit="1"/>
    </xf>
    <xf numFmtId="0" fontId="43" fillId="0" borderId="138" xfId="7" applyFont="1" applyFill="1" applyBorder="1" applyAlignment="1">
      <alignment horizontal="center" vertical="center" shrinkToFit="1"/>
    </xf>
    <xf numFmtId="0" fontId="43" fillId="0" borderId="131" xfId="7" applyFont="1" applyFill="1" applyBorder="1" applyAlignment="1">
      <alignment horizontal="center" vertical="center"/>
    </xf>
    <xf numFmtId="0" fontId="43" fillId="0" borderId="120" xfId="7" applyFont="1" applyFill="1" applyBorder="1" applyAlignment="1">
      <alignment horizontal="center" vertical="center"/>
    </xf>
    <xf numFmtId="0" fontId="43" fillId="0" borderId="123" xfId="7" applyFont="1" applyFill="1" applyBorder="1" applyAlignment="1">
      <alignment horizontal="center" vertical="center" shrinkToFit="1"/>
    </xf>
    <xf numFmtId="0" fontId="43" fillId="0" borderId="154" xfId="7" applyFont="1" applyFill="1" applyBorder="1" applyAlignment="1">
      <alignment horizontal="center" vertical="center" shrinkToFit="1"/>
    </xf>
    <xf numFmtId="0" fontId="43" fillId="0" borderId="44" xfId="7" applyFont="1" applyFill="1" applyBorder="1" applyAlignment="1">
      <alignment horizontal="center" vertical="center" shrinkToFit="1"/>
    </xf>
    <xf numFmtId="0" fontId="43" fillId="0" borderId="24" xfId="7" applyFont="1" applyFill="1" applyBorder="1" applyAlignment="1">
      <alignment horizontal="center" vertical="center" shrinkToFit="1"/>
    </xf>
    <xf numFmtId="0" fontId="43" fillId="0" borderId="124" xfId="7" applyFont="1" applyFill="1" applyBorder="1" applyAlignment="1">
      <alignment horizontal="center" vertical="center" shrinkToFit="1"/>
    </xf>
    <xf numFmtId="0" fontId="43" fillId="0" borderId="28" xfId="7" applyFont="1" applyFill="1" applyBorder="1" applyAlignment="1">
      <alignment horizontal="center" vertical="center" shrinkToFit="1"/>
    </xf>
    <xf numFmtId="0" fontId="43" fillId="0" borderId="156" xfId="7" applyFont="1" applyFill="1" applyBorder="1" applyAlignment="1">
      <alignment horizontal="center" vertical="center"/>
    </xf>
    <xf numFmtId="0" fontId="43" fillId="0" borderId="41" xfId="7" applyFont="1" applyFill="1" applyBorder="1" applyAlignment="1">
      <alignment horizontal="center" vertical="center"/>
    </xf>
    <xf numFmtId="183" fontId="43" fillId="11" borderId="123" xfId="7" applyNumberFormat="1" applyFont="1" applyFill="1" applyBorder="1" applyAlignment="1">
      <alignment horizontal="right" vertical="center"/>
    </xf>
    <xf numFmtId="183" fontId="43" fillId="11" borderId="50" xfId="7" applyNumberFormat="1" applyFont="1" applyFill="1" applyBorder="1" applyAlignment="1">
      <alignment horizontal="right" vertical="center"/>
    </xf>
    <xf numFmtId="184" fontId="43" fillId="11" borderId="156" xfId="7" applyNumberFormat="1" applyFont="1" applyFill="1" applyBorder="1" applyAlignment="1">
      <alignment horizontal="right" vertical="center"/>
    </xf>
    <xf numFmtId="0" fontId="28" fillId="0" borderId="123" xfId="4" applyFont="1" applyBorder="1" applyAlignment="1">
      <alignment vertical="center" wrapText="1"/>
    </xf>
    <xf numFmtId="0" fontId="28" fillId="0" borderId="51" xfId="4" applyFont="1" applyBorder="1" applyAlignment="1">
      <alignment vertical="center" wrapText="1"/>
    </xf>
    <xf numFmtId="0" fontId="7" fillId="0" borderId="154" xfId="4" applyBorder="1" applyAlignment="1">
      <alignment vertical="center" wrapText="1"/>
    </xf>
    <xf numFmtId="0" fontId="28" fillId="0" borderId="18" xfId="4" applyFont="1" applyBorder="1" applyAlignment="1">
      <alignment vertical="center" wrapText="1"/>
    </xf>
    <xf numFmtId="0" fontId="28" fillId="0" borderId="0" xfId="4" applyFont="1" applyBorder="1" applyAlignment="1">
      <alignment vertical="center" wrapText="1"/>
    </xf>
    <xf numFmtId="0" fontId="7" fillId="0" borderId="37" xfId="4" applyBorder="1" applyAlignment="1">
      <alignment vertical="center" wrapText="1"/>
    </xf>
    <xf numFmtId="0" fontId="28" fillId="0" borderId="142" xfId="4" applyFont="1" applyBorder="1" applyAlignment="1">
      <alignment vertical="center" wrapText="1"/>
    </xf>
    <xf numFmtId="0" fontId="28" fillId="0" borderId="34" xfId="4" applyFont="1" applyBorder="1" applyAlignment="1">
      <alignment vertical="center" wrapText="1"/>
    </xf>
    <xf numFmtId="0" fontId="7" fillId="0" borderId="155" xfId="4" applyBorder="1" applyAlignment="1">
      <alignment vertical="center" wrapText="1"/>
    </xf>
    <xf numFmtId="0" fontId="43" fillId="0" borderId="159" xfId="7" applyFont="1" applyFill="1" applyBorder="1" applyAlignment="1">
      <alignment horizontal="center" vertical="center" shrinkToFit="1"/>
    </xf>
    <xf numFmtId="0" fontId="28" fillId="0" borderId="48" xfId="4" applyFont="1" applyBorder="1" applyAlignment="1">
      <alignment horizontal="center" vertical="center" shrinkToFit="1"/>
    </xf>
    <xf numFmtId="0" fontId="43" fillId="0" borderId="49" xfId="7" applyFont="1" applyFill="1" applyBorder="1" applyAlignment="1">
      <alignment horizontal="center" vertical="center" shrinkToFit="1"/>
    </xf>
    <xf numFmtId="0" fontId="28" fillId="0" borderId="49" xfId="4" applyFont="1" applyBorder="1" applyAlignment="1">
      <alignment horizontal="center" vertical="center" shrinkToFit="1"/>
    </xf>
    <xf numFmtId="0" fontId="28" fillId="0" borderId="126" xfId="4" applyFont="1" applyBorder="1" applyAlignment="1">
      <alignment horizontal="center" vertical="center" shrinkToFit="1"/>
    </xf>
    <xf numFmtId="0" fontId="43" fillId="0" borderId="0" xfId="7" applyFont="1" applyFill="1" applyBorder="1" applyAlignment="1">
      <alignment horizontal="left" vertical="center" shrinkToFit="1"/>
    </xf>
    <xf numFmtId="0" fontId="28" fillId="0" borderId="0" xfId="4" applyFont="1" applyAlignment="1">
      <alignment vertical="center" shrinkToFit="1"/>
    </xf>
    <xf numFmtId="185" fontId="43" fillId="0" borderId="27" xfId="7" applyNumberFormat="1" applyFont="1" applyFill="1" applyBorder="1" applyAlignment="1">
      <alignment horizontal="center" vertical="center" shrinkToFit="1"/>
    </xf>
    <xf numFmtId="185" fontId="28" fillId="0" borderId="27" xfId="4" applyNumberFormat="1" applyFont="1" applyBorder="1" applyAlignment="1">
      <alignment horizontal="center" vertical="center" shrinkToFit="1"/>
    </xf>
    <xf numFmtId="185" fontId="28" fillId="0" borderId="160" xfId="4" applyNumberFormat="1" applyFont="1" applyBorder="1" applyAlignment="1">
      <alignment horizontal="center" vertical="center" shrinkToFit="1"/>
    </xf>
    <xf numFmtId="0" fontId="48" fillId="0" borderId="0" xfId="7" applyFont="1" applyFill="1" applyBorder="1" applyAlignment="1">
      <alignment horizontal="left" vertical="center" wrapText="1"/>
    </xf>
    <xf numFmtId="185" fontId="43" fillId="0" borderId="17" xfId="7" applyNumberFormat="1" applyFont="1" applyFill="1" applyBorder="1" applyAlignment="1">
      <alignment horizontal="center" vertical="center" shrinkToFit="1"/>
    </xf>
    <xf numFmtId="185" fontId="28" fillId="0" borderId="17" xfId="4" applyNumberFormat="1" applyFont="1" applyFill="1" applyBorder="1" applyAlignment="1">
      <alignment horizontal="center" vertical="center" shrinkToFit="1"/>
    </xf>
    <xf numFmtId="185" fontId="28" fillId="0" borderId="43" xfId="4" applyNumberFormat="1" applyFont="1" applyFill="1" applyBorder="1" applyAlignment="1">
      <alignment horizontal="center" vertical="center" shrinkToFit="1"/>
    </xf>
    <xf numFmtId="0" fontId="48" fillId="0" borderId="0" xfId="4" applyFont="1" applyBorder="1" applyAlignment="1">
      <alignment horizontal="left" vertical="center" shrinkToFit="1"/>
    </xf>
    <xf numFmtId="0" fontId="57" fillId="0" borderId="0" xfId="4" applyFont="1" applyBorder="1" applyAlignment="1">
      <alignment horizontal="left" vertical="center" wrapText="1"/>
    </xf>
    <xf numFmtId="185" fontId="43" fillId="0" borderId="32" xfId="7" applyNumberFormat="1" applyFont="1" applyFill="1" applyBorder="1" applyAlignment="1">
      <alignment horizontal="center" vertical="center" shrinkToFit="1"/>
    </xf>
    <xf numFmtId="185" fontId="28" fillId="0" borderId="32" xfId="4" applyNumberFormat="1" applyFont="1" applyFill="1" applyBorder="1" applyAlignment="1">
      <alignment horizontal="center" vertical="center" shrinkToFit="1"/>
    </xf>
    <xf numFmtId="185" fontId="28" fillId="0" borderId="161" xfId="4" applyNumberFormat="1" applyFont="1" applyFill="1" applyBorder="1" applyAlignment="1">
      <alignment horizontal="center" vertical="center" shrinkToFit="1"/>
    </xf>
    <xf numFmtId="0" fontId="6" fillId="3" borderId="25" xfId="7" applyFont="1" applyFill="1" applyBorder="1" applyAlignment="1">
      <alignment horizontal="left" vertical="center"/>
    </xf>
    <xf numFmtId="0" fontId="6" fillId="3" borderId="23" xfId="7" applyFont="1" applyFill="1" applyBorder="1" applyAlignment="1">
      <alignment horizontal="left" vertical="center"/>
    </xf>
    <xf numFmtId="0" fontId="6" fillId="3" borderId="16" xfId="7" applyFont="1" applyFill="1" applyBorder="1" applyAlignment="1">
      <alignment horizontal="left" vertical="center"/>
    </xf>
    <xf numFmtId="0" fontId="6" fillId="6" borderId="17" xfId="7" applyFont="1" applyFill="1" applyBorder="1" applyAlignment="1">
      <alignment horizontal="right" vertical="center"/>
    </xf>
    <xf numFmtId="179" fontId="6" fillId="0" borderId="17" xfId="7" applyNumberFormat="1" applyFont="1" applyBorder="1" applyAlignment="1">
      <alignment horizontal="center" vertical="center" wrapText="1"/>
    </xf>
    <xf numFmtId="182" fontId="21" fillId="0" borderId="0" xfId="12" applyFont="1" applyBorder="1" applyAlignment="1">
      <alignment vertical="center" wrapText="1"/>
    </xf>
    <xf numFmtId="182" fontId="21" fillId="0" borderId="0" xfId="12" applyFont="1" applyBorder="1" applyAlignment="1">
      <alignment vertical="center"/>
    </xf>
    <xf numFmtId="182" fontId="40" fillId="0" borderId="0" xfId="12" applyFont="1" applyBorder="1" applyAlignment="1">
      <alignment horizontal="center" vertical="center"/>
    </xf>
    <xf numFmtId="182" fontId="41" fillId="0" borderId="0" xfId="12" applyFont="1" applyBorder="1" applyAlignment="1">
      <alignment horizontal="center" vertical="center"/>
    </xf>
    <xf numFmtId="182" fontId="21" fillId="0" borderId="0" xfId="12" applyFont="1" applyBorder="1" applyAlignment="1">
      <alignment horizontal="center" vertical="center"/>
    </xf>
    <xf numFmtId="182" fontId="21" fillId="0" borderId="0" xfId="12" applyFont="1" applyBorder="1" applyAlignment="1">
      <alignment horizontal="left" vertical="top" wrapText="1"/>
    </xf>
    <xf numFmtId="182" fontId="21" fillId="0" borderId="17" xfId="12" applyFont="1" applyBorder="1" applyAlignment="1">
      <alignment vertical="center" wrapText="1"/>
    </xf>
    <xf numFmtId="182" fontId="21" fillId="0" borderId="17" xfId="12" applyFont="1" applyBorder="1" applyAlignment="1">
      <alignment horizontal="center" vertical="center"/>
    </xf>
    <xf numFmtId="182" fontId="21" fillId="0" borderId="17" xfId="12" applyFont="1" applyBorder="1" applyAlignment="1">
      <alignment vertical="center"/>
    </xf>
    <xf numFmtId="182" fontId="20" fillId="0" borderId="0" xfId="12" applyFont="1" applyBorder="1" applyAlignment="1">
      <alignment vertical="center"/>
    </xf>
  </cellXfs>
  <cellStyles count="15">
    <cellStyle name="Normal 2" xfId="1"/>
    <cellStyle name="桁区切り 2" xfId="14"/>
    <cellStyle name="通貨 2" xfId="2"/>
    <cellStyle name="標準" xfId="0" builtinId="0"/>
    <cellStyle name="標準 2" xfId="3"/>
    <cellStyle name="標準 2 2" xfId="4"/>
    <cellStyle name="標準 3" xfId="5"/>
    <cellStyle name="標準 3 2" xfId="12"/>
    <cellStyle name="標準 3 2 2" xfId="13"/>
    <cellStyle name="標準 4" xfId="6"/>
    <cellStyle name="標準 5" xfId="10"/>
    <cellStyle name="標準_③-２加算様式（就労）" xfId="7"/>
    <cellStyle name="標準_③-２加算様式（就労） 2" xfId="11"/>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40</xdr:col>
      <xdr:colOff>38100</xdr:colOff>
      <xdr:row>1</xdr:row>
      <xdr:rowOff>158750</xdr:rowOff>
    </xdr:from>
    <xdr:to>
      <xdr:col>42</xdr:col>
      <xdr:colOff>482600</xdr:colOff>
      <xdr:row>4</xdr:row>
      <xdr:rowOff>133350</xdr:rowOff>
    </xdr:to>
    <xdr:sp macro="" textlink="">
      <xdr:nvSpPr>
        <xdr:cNvPr id="3" name="四角形吹き出し 2"/>
        <xdr:cNvSpPr/>
      </xdr:nvSpPr>
      <xdr:spPr>
        <a:xfrm>
          <a:off x="11068050" y="387350"/>
          <a:ext cx="1701800" cy="660400"/>
        </a:xfrm>
        <a:prstGeom prst="wedgeRectCallout">
          <a:avLst>
            <a:gd name="adj1" fmla="val -64964"/>
            <a:gd name="adj2" fmla="val -32646"/>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原則、期間は</a:t>
          </a:r>
          <a:r>
            <a:rPr kumimoji="1" lang="ja-JP" altLang="en-US" sz="1100" b="1"/>
            <a:t>「４週」</a:t>
          </a:r>
          <a:r>
            <a:rPr kumimoji="1" lang="ja-JP" altLang="en-US" sz="1100"/>
            <a:t>と入力してください。</a:t>
          </a:r>
        </a:p>
      </xdr:txBody>
    </xdr:sp>
    <xdr:clientData/>
  </xdr:twoCellAnchor>
  <xdr:twoCellAnchor>
    <xdr:from>
      <xdr:col>40</xdr:col>
      <xdr:colOff>76200</xdr:colOff>
      <xdr:row>10</xdr:row>
      <xdr:rowOff>76200</xdr:rowOff>
    </xdr:from>
    <xdr:to>
      <xdr:col>44</xdr:col>
      <xdr:colOff>495300</xdr:colOff>
      <xdr:row>16</xdr:row>
      <xdr:rowOff>165100</xdr:rowOff>
    </xdr:to>
    <xdr:sp macro="" textlink="">
      <xdr:nvSpPr>
        <xdr:cNvPr id="2" name="四角形吹き出し 1"/>
        <xdr:cNvSpPr/>
      </xdr:nvSpPr>
      <xdr:spPr>
        <a:xfrm>
          <a:off x="11106150" y="21082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39</xdr:col>
      <xdr:colOff>222250</xdr:colOff>
      <xdr:row>1</xdr:row>
      <xdr:rowOff>203200</xdr:rowOff>
    </xdr:from>
    <xdr:to>
      <xdr:col>42</xdr:col>
      <xdr:colOff>526968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0941050" y="457200"/>
          <a:ext cx="1987468" cy="670618"/>
        </a:xfrm>
        <a:prstGeom prst="rect">
          <a:avLst/>
        </a:prstGeom>
      </xdr:spPr>
    </xdr:pic>
    <xdr:clientData/>
  </xdr:twoCellAnchor>
  <xdr:twoCellAnchor>
    <xdr:from>
      <xdr:col>40</xdr:col>
      <xdr:colOff>57150</xdr:colOff>
      <xdr:row>10</xdr:row>
      <xdr:rowOff>88900</xdr:rowOff>
    </xdr:from>
    <xdr:to>
      <xdr:col>44</xdr:col>
      <xdr:colOff>476250</xdr:colOff>
      <xdr:row>16</xdr:row>
      <xdr:rowOff>196850</xdr:rowOff>
    </xdr:to>
    <xdr:sp macro="" textlink="">
      <xdr:nvSpPr>
        <xdr:cNvPr id="3" name="四角形吹き出し 2"/>
        <xdr:cNvSpPr/>
      </xdr:nvSpPr>
      <xdr:spPr>
        <a:xfrm>
          <a:off x="11201400" y="21463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39</xdr:col>
      <xdr:colOff>228600</xdr:colOff>
      <xdr:row>1</xdr:row>
      <xdr:rowOff>196850</xdr:rowOff>
    </xdr:from>
    <xdr:to>
      <xdr:col>42</xdr:col>
      <xdr:colOff>533318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47400" y="450850"/>
          <a:ext cx="1987468" cy="670618"/>
        </a:xfrm>
        <a:prstGeom prst="rect">
          <a:avLst/>
        </a:prstGeom>
      </xdr:spPr>
    </xdr:pic>
    <xdr:clientData/>
  </xdr:twoCellAnchor>
  <xdr:twoCellAnchor>
    <xdr:from>
      <xdr:col>40</xdr:col>
      <xdr:colOff>50800</xdr:colOff>
      <xdr:row>10</xdr:row>
      <xdr:rowOff>82550</xdr:rowOff>
    </xdr:from>
    <xdr:to>
      <xdr:col>44</xdr:col>
      <xdr:colOff>469900</xdr:colOff>
      <xdr:row>16</xdr:row>
      <xdr:rowOff>190500</xdr:rowOff>
    </xdr:to>
    <xdr:sp macro="" textlink="">
      <xdr:nvSpPr>
        <xdr:cNvPr id="3" name="四角形吹き出し 2"/>
        <xdr:cNvSpPr/>
      </xdr:nvSpPr>
      <xdr:spPr>
        <a:xfrm>
          <a:off x="11195050" y="21399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39</xdr:col>
      <xdr:colOff>222250</xdr:colOff>
      <xdr:row>1</xdr:row>
      <xdr:rowOff>190500</xdr:rowOff>
    </xdr:from>
    <xdr:to>
      <xdr:col>42</xdr:col>
      <xdr:colOff>526968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44500"/>
          <a:ext cx="1987468" cy="670618"/>
        </a:xfrm>
        <a:prstGeom prst="rect">
          <a:avLst/>
        </a:prstGeom>
      </xdr:spPr>
    </xdr:pic>
    <xdr:clientData/>
  </xdr:twoCellAnchor>
  <xdr:twoCellAnchor>
    <xdr:from>
      <xdr:col>40</xdr:col>
      <xdr:colOff>57150</xdr:colOff>
      <xdr:row>10</xdr:row>
      <xdr:rowOff>88900</xdr:rowOff>
    </xdr:from>
    <xdr:to>
      <xdr:col>44</xdr:col>
      <xdr:colOff>476250</xdr:colOff>
      <xdr:row>16</xdr:row>
      <xdr:rowOff>177800</xdr:rowOff>
    </xdr:to>
    <xdr:sp macro="" textlink="">
      <xdr:nvSpPr>
        <xdr:cNvPr id="3" name="四角形吹き出し 2"/>
        <xdr:cNvSpPr/>
      </xdr:nvSpPr>
      <xdr:spPr>
        <a:xfrm>
          <a:off x="11169650" y="21463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39</xdr:col>
      <xdr:colOff>266700</xdr:colOff>
      <xdr:row>1</xdr:row>
      <xdr:rowOff>190500</xdr:rowOff>
    </xdr:from>
    <xdr:to>
      <xdr:col>42</xdr:col>
      <xdr:colOff>571418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44500"/>
          <a:ext cx="1987468" cy="670618"/>
        </a:xfrm>
        <a:prstGeom prst="rect">
          <a:avLst/>
        </a:prstGeom>
      </xdr:spPr>
    </xdr:pic>
    <xdr:clientData/>
  </xdr:twoCellAnchor>
  <xdr:twoCellAnchor>
    <xdr:from>
      <xdr:col>40</xdr:col>
      <xdr:colOff>50800</xdr:colOff>
      <xdr:row>10</xdr:row>
      <xdr:rowOff>120650</xdr:rowOff>
    </xdr:from>
    <xdr:to>
      <xdr:col>44</xdr:col>
      <xdr:colOff>469900</xdr:colOff>
      <xdr:row>16</xdr:row>
      <xdr:rowOff>209550</xdr:rowOff>
    </xdr:to>
    <xdr:sp macro="" textlink="">
      <xdr:nvSpPr>
        <xdr:cNvPr id="3" name="四角形吹き出し 2"/>
        <xdr:cNvSpPr/>
      </xdr:nvSpPr>
      <xdr:spPr>
        <a:xfrm>
          <a:off x="11207750" y="21780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39</xdr:col>
      <xdr:colOff>298450</xdr:colOff>
      <xdr:row>1</xdr:row>
      <xdr:rowOff>196850</xdr:rowOff>
    </xdr:from>
    <xdr:to>
      <xdr:col>42</xdr:col>
      <xdr:colOff>603168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50850"/>
          <a:ext cx="1987468" cy="670618"/>
        </a:xfrm>
        <a:prstGeom prst="rect">
          <a:avLst/>
        </a:prstGeom>
      </xdr:spPr>
    </xdr:pic>
    <xdr:clientData/>
  </xdr:twoCellAnchor>
  <xdr:twoCellAnchor>
    <xdr:from>
      <xdr:col>40</xdr:col>
      <xdr:colOff>57150</xdr:colOff>
      <xdr:row>10</xdr:row>
      <xdr:rowOff>88900</xdr:rowOff>
    </xdr:from>
    <xdr:to>
      <xdr:col>42</xdr:col>
      <xdr:colOff>1733550</xdr:colOff>
      <xdr:row>16</xdr:row>
      <xdr:rowOff>177800</xdr:rowOff>
    </xdr:to>
    <xdr:sp macro="" textlink="">
      <xdr:nvSpPr>
        <xdr:cNvPr id="3" name="四角形吹き出し 2"/>
        <xdr:cNvSpPr/>
      </xdr:nvSpPr>
      <xdr:spPr>
        <a:xfrm>
          <a:off x="11182350" y="21463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39</xdr:col>
      <xdr:colOff>273050</xdr:colOff>
      <xdr:row>2</xdr:row>
      <xdr:rowOff>0</xdr:rowOff>
    </xdr:from>
    <xdr:to>
      <xdr:col>42</xdr:col>
      <xdr:colOff>577768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972800" y="482600"/>
          <a:ext cx="1987468" cy="670618"/>
        </a:xfrm>
        <a:prstGeom prst="rect">
          <a:avLst/>
        </a:prstGeom>
      </xdr:spPr>
    </xdr:pic>
    <xdr:clientData/>
  </xdr:twoCellAnchor>
  <xdr:twoCellAnchor>
    <xdr:from>
      <xdr:col>40</xdr:col>
      <xdr:colOff>57150</xdr:colOff>
      <xdr:row>11</xdr:row>
      <xdr:rowOff>88900</xdr:rowOff>
    </xdr:from>
    <xdr:to>
      <xdr:col>42</xdr:col>
      <xdr:colOff>1733550</xdr:colOff>
      <xdr:row>17</xdr:row>
      <xdr:rowOff>177800</xdr:rowOff>
    </xdr:to>
    <xdr:sp macro="" textlink="">
      <xdr:nvSpPr>
        <xdr:cNvPr id="3" name="四角形吹き出し 2"/>
        <xdr:cNvSpPr/>
      </xdr:nvSpPr>
      <xdr:spPr>
        <a:xfrm>
          <a:off x="11182350" y="23749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39</xdr:col>
      <xdr:colOff>209550</xdr:colOff>
      <xdr:row>1</xdr:row>
      <xdr:rowOff>190500</xdr:rowOff>
    </xdr:from>
    <xdr:to>
      <xdr:col>42</xdr:col>
      <xdr:colOff>514268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44500"/>
          <a:ext cx="1987468" cy="670618"/>
        </a:xfrm>
        <a:prstGeom prst="rect">
          <a:avLst/>
        </a:prstGeom>
      </xdr:spPr>
    </xdr:pic>
    <xdr:clientData/>
  </xdr:twoCellAnchor>
  <xdr:twoCellAnchor>
    <xdr:from>
      <xdr:col>40</xdr:col>
      <xdr:colOff>50800</xdr:colOff>
      <xdr:row>11</xdr:row>
      <xdr:rowOff>50800</xdr:rowOff>
    </xdr:from>
    <xdr:to>
      <xdr:col>42</xdr:col>
      <xdr:colOff>1727200</xdr:colOff>
      <xdr:row>17</xdr:row>
      <xdr:rowOff>139700</xdr:rowOff>
    </xdr:to>
    <xdr:sp macro="" textlink="">
      <xdr:nvSpPr>
        <xdr:cNvPr id="3" name="四角形吹き出し 2"/>
        <xdr:cNvSpPr/>
      </xdr:nvSpPr>
      <xdr:spPr>
        <a:xfrm>
          <a:off x="11176000" y="23368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39</xdr:col>
      <xdr:colOff>196850</xdr:colOff>
      <xdr:row>1</xdr:row>
      <xdr:rowOff>209550</xdr:rowOff>
    </xdr:from>
    <xdr:to>
      <xdr:col>42</xdr:col>
      <xdr:colOff>501568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0953750" y="463550"/>
          <a:ext cx="1987468" cy="670618"/>
        </a:xfrm>
        <a:prstGeom prst="rect">
          <a:avLst/>
        </a:prstGeom>
      </xdr:spPr>
    </xdr:pic>
    <xdr:clientData/>
  </xdr:twoCellAnchor>
  <xdr:twoCellAnchor>
    <xdr:from>
      <xdr:col>40</xdr:col>
      <xdr:colOff>57150</xdr:colOff>
      <xdr:row>11</xdr:row>
      <xdr:rowOff>82550</xdr:rowOff>
    </xdr:from>
    <xdr:to>
      <xdr:col>42</xdr:col>
      <xdr:colOff>1733550</xdr:colOff>
      <xdr:row>17</xdr:row>
      <xdr:rowOff>171450</xdr:rowOff>
    </xdr:to>
    <xdr:sp macro="" textlink="">
      <xdr:nvSpPr>
        <xdr:cNvPr id="3" name="四角形吹き出し 2"/>
        <xdr:cNvSpPr/>
      </xdr:nvSpPr>
      <xdr:spPr>
        <a:xfrm>
          <a:off x="11239500" y="24574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39</xdr:col>
      <xdr:colOff>209550</xdr:colOff>
      <xdr:row>1</xdr:row>
      <xdr:rowOff>196850</xdr:rowOff>
    </xdr:from>
    <xdr:to>
      <xdr:col>42</xdr:col>
      <xdr:colOff>514268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47400" y="450850"/>
          <a:ext cx="1987468" cy="670618"/>
        </a:xfrm>
        <a:prstGeom prst="rect">
          <a:avLst/>
        </a:prstGeom>
      </xdr:spPr>
    </xdr:pic>
    <xdr:clientData/>
  </xdr:twoCellAnchor>
  <xdr:twoCellAnchor>
    <xdr:from>
      <xdr:col>40</xdr:col>
      <xdr:colOff>50800</xdr:colOff>
      <xdr:row>10</xdr:row>
      <xdr:rowOff>69850</xdr:rowOff>
    </xdr:from>
    <xdr:to>
      <xdr:col>44</xdr:col>
      <xdr:colOff>469900</xdr:colOff>
      <xdr:row>16</xdr:row>
      <xdr:rowOff>158750</xdr:rowOff>
    </xdr:to>
    <xdr:sp macro="" textlink="">
      <xdr:nvSpPr>
        <xdr:cNvPr id="3" name="四角形吹き出し 2"/>
        <xdr:cNvSpPr/>
      </xdr:nvSpPr>
      <xdr:spPr>
        <a:xfrm>
          <a:off x="11214100" y="21272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39</xdr:col>
      <xdr:colOff>304800</xdr:colOff>
      <xdr:row>1</xdr:row>
      <xdr:rowOff>203200</xdr:rowOff>
    </xdr:from>
    <xdr:to>
      <xdr:col>42</xdr:col>
      <xdr:colOff>609518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1023600" y="457200"/>
          <a:ext cx="1987468" cy="670618"/>
        </a:xfrm>
        <a:prstGeom prst="rect">
          <a:avLst/>
        </a:prstGeom>
      </xdr:spPr>
    </xdr:pic>
    <xdr:clientData/>
  </xdr:twoCellAnchor>
  <xdr:twoCellAnchor>
    <xdr:from>
      <xdr:col>40</xdr:col>
      <xdr:colOff>44450</xdr:colOff>
      <xdr:row>10</xdr:row>
      <xdr:rowOff>63500</xdr:rowOff>
    </xdr:from>
    <xdr:to>
      <xdr:col>44</xdr:col>
      <xdr:colOff>463550</xdr:colOff>
      <xdr:row>16</xdr:row>
      <xdr:rowOff>152400</xdr:rowOff>
    </xdr:to>
    <xdr:sp macro="" textlink="">
      <xdr:nvSpPr>
        <xdr:cNvPr id="3" name="四角形吹き出し 2"/>
        <xdr:cNvSpPr/>
      </xdr:nvSpPr>
      <xdr:spPr>
        <a:xfrm>
          <a:off x="11188700" y="21209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39</xdr:col>
      <xdr:colOff>285750</xdr:colOff>
      <xdr:row>1</xdr:row>
      <xdr:rowOff>184150</xdr:rowOff>
    </xdr:from>
    <xdr:to>
      <xdr:col>42</xdr:col>
      <xdr:colOff>590468</xdr:colOff>
      <xdr:row>4</xdr:row>
      <xdr:rowOff>168968</xdr:rowOff>
    </xdr:to>
    <xdr:pic>
      <xdr:nvPicPr>
        <xdr:cNvPr id="3" name="図 2"/>
        <xdr:cNvPicPr>
          <a:picLocks noChangeAspect="1"/>
        </xdr:cNvPicPr>
      </xdr:nvPicPr>
      <xdr:blipFill>
        <a:blip xmlns:r="http://schemas.openxmlformats.org/officeDocument/2006/relationships" r:embed="rId1"/>
        <a:stretch>
          <a:fillRect/>
        </a:stretch>
      </xdr:blipFill>
      <xdr:spPr>
        <a:xfrm>
          <a:off x="11093450" y="501650"/>
          <a:ext cx="1987468" cy="670618"/>
        </a:xfrm>
        <a:prstGeom prst="rect">
          <a:avLst/>
        </a:prstGeom>
      </xdr:spPr>
    </xdr:pic>
    <xdr:clientData/>
  </xdr:twoCellAnchor>
  <xdr:twoCellAnchor editAs="oneCell">
    <xdr:from>
      <xdr:col>39</xdr:col>
      <xdr:colOff>368300</xdr:colOff>
      <xdr:row>10</xdr:row>
      <xdr:rowOff>44450</xdr:rowOff>
    </xdr:from>
    <xdr:to>
      <xdr:col>44</xdr:col>
      <xdr:colOff>494804</xdr:colOff>
      <xdr:row>16</xdr:row>
      <xdr:rowOff>172596</xdr:rowOff>
    </xdr:to>
    <xdr:pic>
      <xdr:nvPicPr>
        <xdr:cNvPr id="4" name="図 3"/>
        <xdr:cNvPicPr>
          <a:picLocks noChangeAspect="1"/>
        </xdr:cNvPicPr>
      </xdr:nvPicPr>
      <xdr:blipFill>
        <a:blip xmlns:r="http://schemas.openxmlformats.org/officeDocument/2006/relationships" r:embed="rId2"/>
        <a:stretch>
          <a:fillRect/>
        </a:stretch>
      </xdr:blipFill>
      <xdr:spPr>
        <a:xfrm>
          <a:off x="11176000" y="2165350"/>
          <a:ext cx="3066554" cy="149974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39</xdr:col>
      <xdr:colOff>222250</xdr:colOff>
      <xdr:row>1</xdr:row>
      <xdr:rowOff>190500</xdr:rowOff>
    </xdr:from>
    <xdr:to>
      <xdr:col>42</xdr:col>
      <xdr:colOff>526968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1264900" y="508000"/>
          <a:ext cx="1987468" cy="670618"/>
        </a:xfrm>
        <a:prstGeom prst="rect">
          <a:avLst/>
        </a:prstGeom>
      </xdr:spPr>
    </xdr:pic>
    <xdr:clientData/>
  </xdr:twoCellAnchor>
  <xdr:twoCellAnchor>
    <xdr:from>
      <xdr:col>40</xdr:col>
      <xdr:colOff>57150</xdr:colOff>
      <xdr:row>10</xdr:row>
      <xdr:rowOff>50800</xdr:rowOff>
    </xdr:from>
    <xdr:to>
      <xdr:col>44</xdr:col>
      <xdr:colOff>476250</xdr:colOff>
      <xdr:row>16</xdr:row>
      <xdr:rowOff>139700</xdr:rowOff>
    </xdr:to>
    <xdr:sp macro="" textlink="">
      <xdr:nvSpPr>
        <xdr:cNvPr id="3" name="四角形吹き出し 2"/>
        <xdr:cNvSpPr/>
      </xdr:nvSpPr>
      <xdr:spPr>
        <a:xfrm>
          <a:off x="11525250" y="21717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39</xdr:col>
      <xdr:colOff>215900</xdr:colOff>
      <xdr:row>1</xdr:row>
      <xdr:rowOff>190500</xdr:rowOff>
    </xdr:from>
    <xdr:to>
      <xdr:col>42</xdr:col>
      <xdr:colOff>520618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1372850" y="508000"/>
          <a:ext cx="1987468" cy="670618"/>
        </a:xfrm>
        <a:prstGeom prst="rect">
          <a:avLst/>
        </a:prstGeom>
      </xdr:spPr>
    </xdr:pic>
    <xdr:clientData/>
  </xdr:twoCellAnchor>
  <xdr:twoCellAnchor>
    <xdr:from>
      <xdr:col>40</xdr:col>
      <xdr:colOff>44450</xdr:colOff>
      <xdr:row>10</xdr:row>
      <xdr:rowOff>63500</xdr:rowOff>
    </xdr:from>
    <xdr:to>
      <xdr:col>44</xdr:col>
      <xdr:colOff>463550</xdr:colOff>
      <xdr:row>16</xdr:row>
      <xdr:rowOff>152400</xdr:rowOff>
    </xdr:to>
    <xdr:sp macro="" textlink="">
      <xdr:nvSpPr>
        <xdr:cNvPr id="3" name="四角形吹き出し 2"/>
        <xdr:cNvSpPr/>
      </xdr:nvSpPr>
      <xdr:spPr>
        <a:xfrm>
          <a:off x="11626850" y="21844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39</xdr:col>
      <xdr:colOff>273050</xdr:colOff>
      <xdr:row>1</xdr:row>
      <xdr:rowOff>203200</xdr:rowOff>
    </xdr:from>
    <xdr:to>
      <xdr:col>42</xdr:col>
      <xdr:colOff>577768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1017250" y="520700"/>
          <a:ext cx="1987468" cy="670618"/>
        </a:xfrm>
        <a:prstGeom prst="rect">
          <a:avLst/>
        </a:prstGeom>
      </xdr:spPr>
    </xdr:pic>
    <xdr:clientData/>
  </xdr:twoCellAnchor>
  <xdr:twoCellAnchor>
    <xdr:from>
      <xdr:col>40</xdr:col>
      <xdr:colOff>57150</xdr:colOff>
      <xdr:row>10</xdr:row>
      <xdr:rowOff>44450</xdr:rowOff>
    </xdr:from>
    <xdr:to>
      <xdr:col>44</xdr:col>
      <xdr:colOff>476250</xdr:colOff>
      <xdr:row>16</xdr:row>
      <xdr:rowOff>133350</xdr:rowOff>
    </xdr:to>
    <xdr:sp macro="" textlink="">
      <xdr:nvSpPr>
        <xdr:cNvPr id="3" name="四角形吹き出し 2"/>
        <xdr:cNvSpPr/>
      </xdr:nvSpPr>
      <xdr:spPr>
        <a:xfrm>
          <a:off x="11226800" y="21653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39</xdr:col>
      <xdr:colOff>171450</xdr:colOff>
      <xdr:row>1</xdr:row>
      <xdr:rowOff>158750</xdr:rowOff>
    </xdr:from>
    <xdr:to>
      <xdr:col>42</xdr:col>
      <xdr:colOff>476168</xdr:colOff>
      <xdr:row>4</xdr:row>
      <xdr:rowOff>143568</xdr:rowOff>
    </xdr:to>
    <xdr:pic>
      <xdr:nvPicPr>
        <xdr:cNvPr id="2" name="図 1"/>
        <xdr:cNvPicPr>
          <a:picLocks noChangeAspect="1"/>
        </xdr:cNvPicPr>
      </xdr:nvPicPr>
      <xdr:blipFill>
        <a:blip xmlns:r="http://schemas.openxmlformats.org/officeDocument/2006/relationships" r:embed="rId1"/>
        <a:stretch>
          <a:fillRect/>
        </a:stretch>
      </xdr:blipFill>
      <xdr:spPr>
        <a:xfrm>
          <a:off x="10915650" y="412750"/>
          <a:ext cx="1987468" cy="670618"/>
        </a:xfrm>
        <a:prstGeom prst="rect">
          <a:avLst/>
        </a:prstGeom>
      </xdr:spPr>
    </xdr:pic>
    <xdr:clientData/>
  </xdr:twoCellAnchor>
  <xdr:twoCellAnchor>
    <xdr:from>
      <xdr:col>40</xdr:col>
      <xdr:colOff>44450</xdr:colOff>
      <xdr:row>10</xdr:row>
      <xdr:rowOff>44450</xdr:rowOff>
    </xdr:from>
    <xdr:to>
      <xdr:col>44</xdr:col>
      <xdr:colOff>463550</xdr:colOff>
      <xdr:row>16</xdr:row>
      <xdr:rowOff>133350</xdr:rowOff>
    </xdr:to>
    <xdr:sp macro="" textlink="">
      <xdr:nvSpPr>
        <xdr:cNvPr id="3" name="四角形吹き出し 2"/>
        <xdr:cNvSpPr/>
      </xdr:nvSpPr>
      <xdr:spPr>
        <a:xfrm>
          <a:off x="11214100" y="21018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50800</xdr:colOff>
      <xdr:row>1</xdr:row>
      <xdr:rowOff>69850</xdr:rowOff>
    </xdr:from>
    <xdr:to>
      <xdr:col>7</xdr:col>
      <xdr:colOff>107950</xdr:colOff>
      <xdr:row>3</xdr:row>
      <xdr:rowOff>22225</xdr:rowOff>
    </xdr:to>
    <xdr:sp macro="" textlink="">
      <xdr:nvSpPr>
        <xdr:cNvPr id="2" name="テキスト ボックス 1"/>
        <xdr:cNvSpPr txBox="1"/>
      </xdr:nvSpPr>
      <xdr:spPr>
        <a:xfrm>
          <a:off x="50800" y="260350"/>
          <a:ext cx="3105150" cy="263525"/>
        </a:xfrm>
        <a:prstGeom prst="rect">
          <a:avLst/>
        </a:prstGeom>
        <a:solidFill>
          <a:schemeClr val="accent6">
            <a:lumMod val="20000"/>
            <a:lumOff val="80000"/>
          </a:schemeClr>
        </a:solidFill>
        <a:ln w="1587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solidFill>
                <a:schemeClr val="tx1"/>
              </a:solidFill>
            </a:rPr>
            <a:t>短期入所・共同生活援助・施設入所支援のみ</a:t>
          </a:r>
          <a:endParaRPr kumimoji="1" lang="en-US" altLang="ja-JP" sz="1100" b="1">
            <a:solidFill>
              <a:schemeClr val="tx1"/>
            </a:solidFill>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editAs="oneCell">
    <xdr:from>
      <xdr:col>39</xdr:col>
      <xdr:colOff>152400</xdr:colOff>
      <xdr:row>1</xdr:row>
      <xdr:rowOff>209550</xdr:rowOff>
    </xdr:from>
    <xdr:to>
      <xdr:col>42</xdr:col>
      <xdr:colOff>457118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63550"/>
          <a:ext cx="1987468" cy="670618"/>
        </a:xfrm>
        <a:prstGeom prst="rect">
          <a:avLst/>
        </a:prstGeom>
      </xdr:spPr>
    </xdr:pic>
    <xdr:clientData/>
  </xdr:twoCellAnchor>
  <xdr:twoCellAnchor>
    <xdr:from>
      <xdr:col>40</xdr:col>
      <xdr:colOff>57150</xdr:colOff>
      <xdr:row>10</xdr:row>
      <xdr:rowOff>82550</xdr:rowOff>
    </xdr:from>
    <xdr:to>
      <xdr:col>44</xdr:col>
      <xdr:colOff>476250</xdr:colOff>
      <xdr:row>16</xdr:row>
      <xdr:rowOff>171450</xdr:rowOff>
    </xdr:to>
    <xdr:sp macro="" textlink="">
      <xdr:nvSpPr>
        <xdr:cNvPr id="3" name="四角形吹き出し 2"/>
        <xdr:cNvSpPr/>
      </xdr:nvSpPr>
      <xdr:spPr>
        <a:xfrm>
          <a:off x="11239500" y="21399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39</xdr:col>
      <xdr:colOff>234950</xdr:colOff>
      <xdr:row>1</xdr:row>
      <xdr:rowOff>215900</xdr:rowOff>
    </xdr:from>
    <xdr:to>
      <xdr:col>42</xdr:col>
      <xdr:colOff>539668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769600" y="469900"/>
          <a:ext cx="1987468" cy="670618"/>
        </a:xfrm>
        <a:prstGeom prst="rect">
          <a:avLst/>
        </a:prstGeom>
      </xdr:spPr>
    </xdr:pic>
    <xdr:clientData/>
  </xdr:twoCellAnchor>
  <xdr:twoCellAnchor>
    <xdr:from>
      <xdr:col>40</xdr:col>
      <xdr:colOff>57150</xdr:colOff>
      <xdr:row>10</xdr:row>
      <xdr:rowOff>76200</xdr:rowOff>
    </xdr:from>
    <xdr:to>
      <xdr:col>44</xdr:col>
      <xdr:colOff>476250</xdr:colOff>
      <xdr:row>16</xdr:row>
      <xdr:rowOff>165100</xdr:rowOff>
    </xdr:to>
    <xdr:sp macro="" textlink="">
      <xdr:nvSpPr>
        <xdr:cNvPr id="3" name="四角形吹き出し 2"/>
        <xdr:cNvSpPr/>
      </xdr:nvSpPr>
      <xdr:spPr>
        <a:xfrm>
          <a:off x="11017250" y="21336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39</xdr:col>
      <xdr:colOff>222250</xdr:colOff>
      <xdr:row>1</xdr:row>
      <xdr:rowOff>184150</xdr:rowOff>
    </xdr:from>
    <xdr:to>
      <xdr:col>42</xdr:col>
      <xdr:colOff>526968</xdr:colOff>
      <xdr:row>4</xdr:row>
      <xdr:rowOff>168968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38150"/>
          <a:ext cx="1987468" cy="670618"/>
        </a:xfrm>
        <a:prstGeom prst="rect">
          <a:avLst/>
        </a:prstGeom>
      </xdr:spPr>
    </xdr:pic>
    <xdr:clientData/>
  </xdr:twoCellAnchor>
  <xdr:twoCellAnchor>
    <xdr:from>
      <xdr:col>40</xdr:col>
      <xdr:colOff>38100</xdr:colOff>
      <xdr:row>16</xdr:row>
      <xdr:rowOff>76200</xdr:rowOff>
    </xdr:from>
    <xdr:to>
      <xdr:col>44</xdr:col>
      <xdr:colOff>457200</xdr:colOff>
      <xdr:row>22</xdr:row>
      <xdr:rowOff>165100</xdr:rowOff>
    </xdr:to>
    <xdr:sp macro="" textlink="">
      <xdr:nvSpPr>
        <xdr:cNvPr id="3" name="四角形吹き出し 2"/>
        <xdr:cNvSpPr/>
      </xdr:nvSpPr>
      <xdr:spPr>
        <a:xfrm>
          <a:off x="11239500" y="35052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39</xdr:col>
      <xdr:colOff>273050</xdr:colOff>
      <xdr:row>2</xdr:row>
      <xdr:rowOff>0</xdr:rowOff>
    </xdr:from>
    <xdr:to>
      <xdr:col>42</xdr:col>
      <xdr:colOff>577768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991850" y="482600"/>
          <a:ext cx="1987468" cy="670618"/>
        </a:xfrm>
        <a:prstGeom prst="rect">
          <a:avLst/>
        </a:prstGeom>
      </xdr:spPr>
    </xdr:pic>
    <xdr:clientData/>
  </xdr:twoCellAnchor>
  <xdr:twoCellAnchor>
    <xdr:from>
      <xdr:col>40</xdr:col>
      <xdr:colOff>50800</xdr:colOff>
      <xdr:row>16</xdr:row>
      <xdr:rowOff>50800</xdr:rowOff>
    </xdr:from>
    <xdr:to>
      <xdr:col>44</xdr:col>
      <xdr:colOff>469900</xdr:colOff>
      <xdr:row>22</xdr:row>
      <xdr:rowOff>139700</xdr:rowOff>
    </xdr:to>
    <xdr:sp macro="" textlink="">
      <xdr:nvSpPr>
        <xdr:cNvPr id="3" name="四角形吹き出し 2"/>
        <xdr:cNvSpPr/>
      </xdr:nvSpPr>
      <xdr:spPr>
        <a:xfrm>
          <a:off x="11195050" y="34798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40</xdr:col>
      <xdr:colOff>152400</xdr:colOff>
      <xdr:row>6</xdr:row>
      <xdr:rowOff>1</xdr:rowOff>
    </xdr:from>
    <xdr:to>
      <xdr:col>44</xdr:col>
      <xdr:colOff>38100</xdr:colOff>
      <xdr:row>7</xdr:row>
      <xdr:rowOff>228601</xdr:rowOff>
    </xdr:to>
    <xdr:sp macro="" textlink="">
      <xdr:nvSpPr>
        <xdr:cNvPr id="2" name="四角形吹き出し 1"/>
        <xdr:cNvSpPr/>
      </xdr:nvSpPr>
      <xdr:spPr>
        <a:xfrm>
          <a:off x="13620750" y="1562101"/>
          <a:ext cx="2654300" cy="495300"/>
        </a:xfrm>
        <a:prstGeom prst="wedgeRectCallout">
          <a:avLst>
            <a:gd name="adj1" fmla="val 13067"/>
            <a:gd name="adj2" fmla="val -111475"/>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当該セルは左表とリンクしていますので、絶対に削除しないでください。</a:t>
          </a:r>
        </a:p>
      </xdr:txBody>
    </xdr:sp>
    <xdr:clientData/>
  </xdr:twoCellAnchor>
  <xdr:twoCellAnchor>
    <xdr:from>
      <xdr:col>0</xdr:col>
      <xdr:colOff>9769</xdr:colOff>
      <xdr:row>0</xdr:row>
      <xdr:rowOff>170961</xdr:rowOff>
    </xdr:from>
    <xdr:to>
      <xdr:col>5</xdr:col>
      <xdr:colOff>745067</xdr:colOff>
      <xdr:row>1</xdr:row>
      <xdr:rowOff>245044</xdr:rowOff>
    </xdr:to>
    <xdr:sp macro="" textlink="">
      <xdr:nvSpPr>
        <xdr:cNvPr id="5" name="テキスト ボックス 4"/>
        <xdr:cNvSpPr txBox="1"/>
      </xdr:nvSpPr>
      <xdr:spPr>
        <a:xfrm>
          <a:off x="9769" y="170961"/>
          <a:ext cx="3094567" cy="264583"/>
        </a:xfrm>
        <a:prstGeom prst="rect">
          <a:avLst/>
        </a:prstGeom>
        <a:solidFill>
          <a:schemeClr val="accent6">
            <a:lumMod val="20000"/>
            <a:lumOff val="80000"/>
          </a:schemeClr>
        </a:solidFill>
        <a:ln w="1587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solidFill>
                <a:schemeClr val="tx1"/>
              </a:solidFill>
            </a:rPr>
            <a:t>児童発達支援・放課後等デイサービスのみ</a:t>
          </a:r>
          <a:endParaRPr kumimoji="1" lang="en-US" altLang="ja-JP" sz="1100" b="1">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39</xdr:col>
      <xdr:colOff>260350</xdr:colOff>
      <xdr:row>1</xdr:row>
      <xdr:rowOff>215900</xdr:rowOff>
    </xdr:from>
    <xdr:to>
      <xdr:col>42</xdr:col>
      <xdr:colOff>565068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1068050" y="533400"/>
          <a:ext cx="1987468" cy="670618"/>
        </a:xfrm>
        <a:prstGeom prst="rect">
          <a:avLst/>
        </a:prstGeom>
      </xdr:spPr>
    </xdr:pic>
    <xdr:clientData/>
  </xdr:twoCellAnchor>
  <xdr:twoCellAnchor editAs="oneCell">
    <xdr:from>
      <xdr:col>39</xdr:col>
      <xdr:colOff>368300</xdr:colOff>
      <xdr:row>10</xdr:row>
      <xdr:rowOff>50800</xdr:rowOff>
    </xdr:from>
    <xdr:to>
      <xdr:col>44</xdr:col>
      <xdr:colOff>494804</xdr:colOff>
      <xdr:row>16</xdr:row>
      <xdr:rowOff>178946</xdr:rowOff>
    </xdr:to>
    <xdr:pic>
      <xdr:nvPicPr>
        <xdr:cNvPr id="3" name="図 2"/>
        <xdr:cNvPicPr>
          <a:picLocks noChangeAspect="1"/>
        </xdr:cNvPicPr>
      </xdr:nvPicPr>
      <xdr:blipFill>
        <a:blip xmlns:r="http://schemas.openxmlformats.org/officeDocument/2006/relationships" r:embed="rId2"/>
        <a:stretch>
          <a:fillRect/>
        </a:stretch>
      </xdr:blipFill>
      <xdr:spPr>
        <a:xfrm>
          <a:off x="11176000" y="2171700"/>
          <a:ext cx="3066554" cy="1499746"/>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39</xdr:col>
      <xdr:colOff>209550</xdr:colOff>
      <xdr:row>1</xdr:row>
      <xdr:rowOff>215900</xdr:rowOff>
    </xdr:from>
    <xdr:to>
      <xdr:col>42</xdr:col>
      <xdr:colOff>514268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915650" y="469900"/>
          <a:ext cx="1987468" cy="670618"/>
        </a:xfrm>
        <a:prstGeom prst="rect">
          <a:avLst/>
        </a:prstGeom>
      </xdr:spPr>
    </xdr:pic>
    <xdr:clientData/>
  </xdr:twoCellAnchor>
  <xdr:twoCellAnchor>
    <xdr:from>
      <xdr:col>40</xdr:col>
      <xdr:colOff>31750</xdr:colOff>
      <xdr:row>16</xdr:row>
      <xdr:rowOff>31750</xdr:rowOff>
    </xdr:from>
    <xdr:to>
      <xdr:col>44</xdr:col>
      <xdr:colOff>450850</xdr:colOff>
      <xdr:row>22</xdr:row>
      <xdr:rowOff>120650</xdr:rowOff>
    </xdr:to>
    <xdr:sp macro="" textlink="">
      <xdr:nvSpPr>
        <xdr:cNvPr id="3" name="四角形吹き出し 2"/>
        <xdr:cNvSpPr/>
      </xdr:nvSpPr>
      <xdr:spPr>
        <a:xfrm>
          <a:off x="11163300" y="34607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39</xdr:col>
      <xdr:colOff>158750</xdr:colOff>
      <xdr:row>2</xdr:row>
      <xdr:rowOff>0</xdr:rowOff>
    </xdr:from>
    <xdr:to>
      <xdr:col>42</xdr:col>
      <xdr:colOff>463468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858500" y="482600"/>
          <a:ext cx="1987468" cy="670618"/>
        </a:xfrm>
        <a:prstGeom prst="rect">
          <a:avLst/>
        </a:prstGeom>
      </xdr:spPr>
    </xdr:pic>
    <xdr:clientData/>
  </xdr:twoCellAnchor>
  <xdr:twoCellAnchor>
    <xdr:from>
      <xdr:col>40</xdr:col>
      <xdr:colOff>57150</xdr:colOff>
      <xdr:row>10</xdr:row>
      <xdr:rowOff>50800</xdr:rowOff>
    </xdr:from>
    <xdr:to>
      <xdr:col>44</xdr:col>
      <xdr:colOff>476250</xdr:colOff>
      <xdr:row>16</xdr:row>
      <xdr:rowOff>139700</xdr:rowOff>
    </xdr:to>
    <xdr:sp macro="" textlink="">
      <xdr:nvSpPr>
        <xdr:cNvPr id="3" name="四角形吹き出し 2"/>
        <xdr:cNvSpPr/>
      </xdr:nvSpPr>
      <xdr:spPr>
        <a:xfrm>
          <a:off x="11182350" y="21082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twoCellAnchor editAs="oneCell">
    <xdr:from>
      <xdr:col>39</xdr:col>
      <xdr:colOff>279400</xdr:colOff>
      <xdr:row>1</xdr:row>
      <xdr:rowOff>196850</xdr:rowOff>
    </xdr:from>
    <xdr:to>
      <xdr:col>42</xdr:col>
      <xdr:colOff>584118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1036300" y="450850"/>
          <a:ext cx="1987468" cy="670618"/>
        </a:xfrm>
        <a:prstGeom prst="rect">
          <a:avLst/>
        </a:prstGeom>
      </xdr:spPr>
    </xdr:pic>
    <xdr:clientData/>
  </xdr:twoCellAnchor>
  <xdr:twoCellAnchor>
    <xdr:from>
      <xdr:col>40</xdr:col>
      <xdr:colOff>50800</xdr:colOff>
      <xdr:row>10</xdr:row>
      <xdr:rowOff>76200</xdr:rowOff>
    </xdr:from>
    <xdr:to>
      <xdr:col>44</xdr:col>
      <xdr:colOff>469900</xdr:colOff>
      <xdr:row>16</xdr:row>
      <xdr:rowOff>165100</xdr:rowOff>
    </xdr:to>
    <xdr:sp macro="" textlink="">
      <xdr:nvSpPr>
        <xdr:cNvPr id="3" name="四角形吹き出し 2"/>
        <xdr:cNvSpPr/>
      </xdr:nvSpPr>
      <xdr:spPr>
        <a:xfrm>
          <a:off x="11233150" y="21336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twoCellAnchor editAs="oneCell">
    <xdr:from>
      <xdr:col>39</xdr:col>
      <xdr:colOff>171450</xdr:colOff>
      <xdr:row>1</xdr:row>
      <xdr:rowOff>215900</xdr:rowOff>
    </xdr:from>
    <xdr:to>
      <xdr:col>42</xdr:col>
      <xdr:colOff>476168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896600" y="469900"/>
          <a:ext cx="1987468" cy="670618"/>
        </a:xfrm>
        <a:prstGeom prst="rect">
          <a:avLst/>
        </a:prstGeom>
      </xdr:spPr>
    </xdr:pic>
    <xdr:clientData/>
  </xdr:twoCellAnchor>
  <xdr:twoCellAnchor>
    <xdr:from>
      <xdr:col>40</xdr:col>
      <xdr:colOff>44450</xdr:colOff>
      <xdr:row>10</xdr:row>
      <xdr:rowOff>50800</xdr:rowOff>
    </xdr:from>
    <xdr:to>
      <xdr:col>44</xdr:col>
      <xdr:colOff>463550</xdr:colOff>
      <xdr:row>16</xdr:row>
      <xdr:rowOff>139700</xdr:rowOff>
    </xdr:to>
    <xdr:sp macro="" textlink="">
      <xdr:nvSpPr>
        <xdr:cNvPr id="3" name="四角形吹き出し 2"/>
        <xdr:cNvSpPr/>
      </xdr:nvSpPr>
      <xdr:spPr>
        <a:xfrm>
          <a:off x="11195050" y="21082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twoCellAnchor editAs="oneCell">
    <xdr:from>
      <xdr:col>39</xdr:col>
      <xdr:colOff>222250</xdr:colOff>
      <xdr:row>1</xdr:row>
      <xdr:rowOff>215900</xdr:rowOff>
    </xdr:from>
    <xdr:to>
      <xdr:col>42</xdr:col>
      <xdr:colOff>526968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1195050" y="469900"/>
          <a:ext cx="1987468" cy="670618"/>
        </a:xfrm>
        <a:prstGeom prst="rect">
          <a:avLst/>
        </a:prstGeom>
      </xdr:spPr>
    </xdr:pic>
    <xdr:clientData/>
  </xdr:twoCellAnchor>
  <xdr:twoCellAnchor>
    <xdr:from>
      <xdr:col>40</xdr:col>
      <xdr:colOff>44450</xdr:colOff>
      <xdr:row>10</xdr:row>
      <xdr:rowOff>63500</xdr:rowOff>
    </xdr:from>
    <xdr:to>
      <xdr:col>44</xdr:col>
      <xdr:colOff>463550</xdr:colOff>
      <xdr:row>16</xdr:row>
      <xdr:rowOff>152400</xdr:rowOff>
    </xdr:to>
    <xdr:sp macro="" textlink="">
      <xdr:nvSpPr>
        <xdr:cNvPr id="3" name="四角形吹き出し 2"/>
        <xdr:cNvSpPr/>
      </xdr:nvSpPr>
      <xdr:spPr>
        <a:xfrm>
          <a:off x="11442700" y="21209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39</xdr:col>
      <xdr:colOff>234950</xdr:colOff>
      <xdr:row>1</xdr:row>
      <xdr:rowOff>209550</xdr:rowOff>
    </xdr:from>
    <xdr:to>
      <xdr:col>42</xdr:col>
      <xdr:colOff>539668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1042650" y="527050"/>
          <a:ext cx="1987468" cy="670618"/>
        </a:xfrm>
        <a:prstGeom prst="rect">
          <a:avLst/>
        </a:prstGeom>
      </xdr:spPr>
    </xdr:pic>
    <xdr:clientData/>
  </xdr:twoCellAnchor>
  <xdr:twoCellAnchor>
    <xdr:from>
      <xdr:col>40</xdr:col>
      <xdr:colOff>82550</xdr:colOff>
      <xdr:row>10</xdr:row>
      <xdr:rowOff>88900</xdr:rowOff>
    </xdr:from>
    <xdr:to>
      <xdr:col>44</xdr:col>
      <xdr:colOff>501650</xdr:colOff>
      <xdr:row>16</xdr:row>
      <xdr:rowOff>177800</xdr:rowOff>
    </xdr:to>
    <xdr:sp macro="" textlink="">
      <xdr:nvSpPr>
        <xdr:cNvPr id="3" name="四角形吹き出し 2"/>
        <xdr:cNvSpPr/>
      </xdr:nvSpPr>
      <xdr:spPr>
        <a:xfrm>
          <a:off x="11315700" y="22098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39</xdr:col>
      <xdr:colOff>285750</xdr:colOff>
      <xdr:row>1</xdr:row>
      <xdr:rowOff>196850</xdr:rowOff>
    </xdr:from>
    <xdr:to>
      <xdr:col>42</xdr:col>
      <xdr:colOff>590468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1093450" y="514350"/>
          <a:ext cx="1987468" cy="670618"/>
        </a:xfrm>
        <a:prstGeom prst="rect">
          <a:avLst/>
        </a:prstGeom>
      </xdr:spPr>
    </xdr:pic>
    <xdr:clientData/>
  </xdr:twoCellAnchor>
  <xdr:twoCellAnchor>
    <xdr:from>
      <xdr:col>40</xdr:col>
      <xdr:colOff>76200</xdr:colOff>
      <xdr:row>10</xdr:row>
      <xdr:rowOff>82550</xdr:rowOff>
    </xdr:from>
    <xdr:to>
      <xdr:col>44</xdr:col>
      <xdr:colOff>495300</xdr:colOff>
      <xdr:row>16</xdr:row>
      <xdr:rowOff>171450</xdr:rowOff>
    </xdr:to>
    <xdr:sp macro="" textlink="">
      <xdr:nvSpPr>
        <xdr:cNvPr id="3" name="四角形吹き出し 2"/>
        <xdr:cNvSpPr/>
      </xdr:nvSpPr>
      <xdr:spPr>
        <a:xfrm>
          <a:off x="11309350" y="22034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82350" y="482600"/>
          <a:ext cx="1987468" cy="670618"/>
        </a:xfrm>
        <a:prstGeom prst="rect">
          <a:avLst/>
        </a:prstGeom>
      </xdr:spPr>
    </xdr:pic>
    <xdr:clientData/>
  </xdr:twoCellAnchor>
  <xdr:twoCellAnchor>
    <xdr:from>
      <xdr:col>40</xdr:col>
      <xdr:colOff>63500</xdr:colOff>
      <xdr:row>10</xdr:row>
      <xdr:rowOff>82550</xdr:rowOff>
    </xdr:from>
    <xdr:to>
      <xdr:col>44</xdr:col>
      <xdr:colOff>482600</xdr:colOff>
      <xdr:row>16</xdr:row>
      <xdr:rowOff>171450</xdr:rowOff>
    </xdr:to>
    <xdr:sp macro="" textlink="">
      <xdr:nvSpPr>
        <xdr:cNvPr id="3" name="四角形吹き出し 2"/>
        <xdr:cNvSpPr/>
      </xdr:nvSpPr>
      <xdr:spPr>
        <a:xfrm>
          <a:off x="11245850" y="21399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twoCellAnchor>
    <xdr:from>
      <xdr:col>40</xdr:col>
      <xdr:colOff>63500</xdr:colOff>
      <xdr:row>10</xdr:row>
      <xdr:rowOff>101600</xdr:rowOff>
    </xdr:from>
    <xdr:to>
      <xdr:col>44</xdr:col>
      <xdr:colOff>482600</xdr:colOff>
      <xdr:row>16</xdr:row>
      <xdr:rowOff>209550</xdr:rowOff>
    </xdr:to>
    <xdr:sp macro="" textlink="">
      <xdr:nvSpPr>
        <xdr:cNvPr id="3" name="四角形吹き出し 2"/>
        <xdr:cNvSpPr/>
      </xdr:nvSpPr>
      <xdr:spPr>
        <a:xfrm>
          <a:off x="11207750" y="215900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twoCellAnchor>
    <xdr:from>
      <xdr:col>40</xdr:col>
      <xdr:colOff>69850</xdr:colOff>
      <xdr:row>10</xdr:row>
      <xdr:rowOff>82550</xdr:rowOff>
    </xdr:from>
    <xdr:to>
      <xdr:col>44</xdr:col>
      <xdr:colOff>488950</xdr:colOff>
      <xdr:row>16</xdr:row>
      <xdr:rowOff>190500</xdr:rowOff>
    </xdr:to>
    <xdr:sp macro="" textlink="">
      <xdr:nvSpPr>
        <xdr:cNvPr id="3" name="四角形吹き出し 2"/>
        <xdr:cNvSpPr/>
      </xdr:nvSpPr>
      <xdr:spPr>
        <a:xfrm>
          <a:off x="11214100" y="21399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twoCellAnchor>
    <xdr:from>
      <xdr:col>40</xdr:col>
      <xdr:colOff>69850</xdr:colOff>
      <xdr:row>10</xdr:row>
      <xdr:rowOff>82550</xdr:rowOff>
    </xdr:from>
    <xdr:to>
      <xdr:col>44</xdr:col>
      <xdr:colOff>488950</xdr:colOff>
      <xdr:row>16</xdr:row>
      <xdr:rowOff>190500</xdr:rowOff>
    </xdr:to>
    <xdr:sp macro="" textlink="">
      <xdr:nvSpPr>
        <xdr:cNvPr id="3" name="四角形吹き出し 2"/>
        <xdr:cNvSpPr/>
      </xdr:nvSpPr>
      <xdr:spPr>
        <a:xfrm>
          <a:off x="11214100" y="2139950"/>
          <a:ext cx="2933700" cy="1460500"/>
        </a:xfrm>
        <a:prstGeom prst="wedgeRectCallout">
          <a:avLst>
            <a:gd name="adj1" fmla="val -53673"/>
            <a:gd name="adj2" fmla="val -4908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記載する期間を「歴月」と入力した場合は、勤務時間数合計欄の計算式を５週目まで入れて、修正してください。</a:t>
          </a:r>
          <a:endParaRPr kumimoji="1" lang="en-US" altLang="ja-JP" sz="1100">
            <a:solidFill>
              <a:sysClr val="windowText" lastClr="000000"/>
            </a:solidFill>
          </a:endParaRPr>
        </a:p>
        <a:p>
          <a:pPr algn="l"/>
          <a:r>
            <a:rPr kumimoji="1" lang="ja-JP" altLang="en-US" sz="1100">
              <a:solidFill>
                <a:sysClr val="windowText" lastClr="000000"/>
              </a:solidFill>
            </a:rPr>
            <a:t>例：５月の場合は計算式を５月１日～</a:t>
          </a:r>
          <a:r>
            <a:rPr kumimoji="1" lang="en-US" altLang="ja-JP" sz="1100">
              <a:solidFill>
                <a:sysClr val="windowText" lastClr="000000"/>
              </a:solidFill>
            </a:rPr>
            <a:t>31</a:t>
          </a:r>
          <a:r>
            <a:rPr kumimoji="1" lang="ja-JP" altLang="en-US" sz="1100">
              <a:solidFill>
                <a:sysClr val="windowText" lastClr="000000"/>
              </a:solidFill>
            </a:rPr>
            <a:t>日まで修正する。</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1.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335"/>
      <c r="B3" s="3"/>
      <c r="C3" s="3"/>
      <c r="D3" s="3"/>
      <c r="E3" s="3"/>
      <c r="F3" s="3"/>
      <c r="G3" s="3"/>
      <c r="H3" s="3"/>
      <c r="I3" s="336"/>
    </row>
    <row r="4" spans="1:20" ht="12.75" customHeight="1" thickBot="1">
      <c r="A4" s="335"/>
      <c r="B4" s="3"/>
      <c r="C4" s="3"/>
      <c r="D4" s="3"/>
      <c r="E4" s="3"/>
      <c r="F4" s="3"/>
      <c r="G4" s="3"/>
      <c r="H4" s="3"/>
      <c r="I4" s="336"/>
      <c r="N4" s="337" t="s">
        <v>2</v>
      </c>
      <c r="O4" s="338"/>
      <c r="P4" s="339"/>
      <c r="Q4" s="339"/>
      <c r="R4" s="339"/>
      <c r="S4" s="339"/>
      <c r="T4" s="340"/>
    </row>
    <row r="5" spans="1:20" ht="12.75" customHeight="1" thickBot="1">
      <c r="B5" s="32"/>
      <c r="C5" s="33"/>
      <c r="D5" s="33"/>
      <c r="E5" s="33"/>
      <c r="F5" s="33"/>
      <c r="G5" s="33"/>
      <c r="H5" s="33"/>
    </row>
    <row r="6" spans="1:20" ht="12.75" customHeight="1">
      <c r="A6" s="4"/>
      <c r="B6" s="341" t="s">
        <v>3</v>
      </c>
      <c r="C6" s="342"/>
      <c r="D6" s="343"/>
      <c r="E6" s="344"/>
      <c r="F6" s="344"/>
      <c r="G6" s="344"/>
      <c r="H6" s="344"/>
      <c r="I6" s="344"/>
      <c r="J6" s="344"/>
      <c r="K6" s="344"/>
      <c r="L6" s="344"/>
      <c r="M6" s="344"/>
      <c r="N6" s="344"/>
      <c r="O6" s="344"/>
      <c r="P6" s="344"/>
      <c r="Q6" s="344"/>
      <c r="R6" s="345"/>
      <c r="S6" s="345"/>
      <c r="T6" s="346"/>
    </row>
    <row r="7" spans="1:20" ht="12.75" customHeight="1">
      <c r="A7" s="5" t="s">
        <v>4</v>
      </c>
      <c r="B7" s="347" t="s">
        <v>5</v>
      </c>
      <c r="C7" s="348"/>
      <c r="D7" s="349"/>
      <c r="E7" s="350"/>
      <c r="F7" s="350"/>
      <c r="G7" s="350"/>
      <c r="H7" s="350"/>
      <c r="I7" s="350"/>
      <c r="J7" s="350"/>
      <c r="K7" s="350"/>
      <c r="L7" s="350"/>
      <c r="M7" s="350"/>
      <c r="N7" s="350"/>
      <c r="O7" s="350"/>
      <c r="P7" s="350"/>
      <c r="Q7" s="350"/>
      <c r="R7" s="351"/>
      <c r="S7" s="351"/>
      <c r="T7" s="352"/>
    </row>
    <row r="8" spans="1:20" ht="12.75" customHeight="1">
      <c r="A8" s="5"/>
      <c r="B8" s="353" t="s">
        <v>6</v>
      </c>
      <c r="C8" s="354"/>
      <c r="D8" s="6" t="s">
        <v>7</v>
      </c>
      <c r="E8" s="7"/>
      <c r="F8" s="7"/>
      <c r="G8" s="7"/>
      <c r="H8" s="7"/>
      <c r="I8" s="7"/>
      <c r="J8" s="7"/>
      <c r="K8" s="7"/>
      <c r="L8" s="7"/>
      <c r="M8" s="7"/>
      <c r="N8" s="7"/>
      <c r="O8" s="7"/>
      <c r="P8" s="7"/>
      <c r="Q8" s="7"/>
      <c r="R8" s="7"/>
      <c r="S8" s="7"/>
      <c r="T8" s="8"/>
    </row>
    <row r="9" spans="1:20" ht="12.75" customHeight="1">
      <c r="A9" s="5" t="s">
        <v>8</v>
      </c>
      <c r="B9" s="355"/>
      <c r="C9" s="356"/>
      <c r="D9" s="9"/>
      <c r="E9" s="10"/>
      <c r="F9" s="11" t="s">
        <v>9</v>
      </c>
      <c r="G9" s="12"/>
      <c r="H9" s="12"/>
      <c r="I9" s="359" t="s">
        <v>10</v>
      </c>
      <c r="J9" s="359"/>
      <c r="K9" s="10"/>
      <c r="L9" s="10"/>
      <c r="M9" s="10"/>
      <c r="N9" s="10"/>
      <c r="O9" s="10"/>
      <c r="P9" s="10"/>
      <c r="Q9" s="10"/>
      <c r="R9" s="10"/>
      <c r="S9" s="10"/>
      <c r="T9" s="13"/>
    </row>
    <row r="10" spans="1:20" ht="12.75" customHeight="1">
      <c r="A10" s="14"/>
      <c r="B10" s="357"/>
      <c r="C10" s="358"/>
      <c r="D10" s="15"/>
      <c r="E10" s="16"/>
      <c r="F10" s="16"/>
      <c r="G10" s="16"/>
      <c r="H10" s="16"/>
      <c r="I10" s="16"/>
      <c r="J10" s="16"/>
      <c r="K10" s="16"/>
      <c r="L10" s="16"/>
      <c r="M10" s="16"/>
      <c r="N10" s="16"/>
      <c r="O10" s="16"/>
      <c r="P10" s="16"/>
      <c r="Q10" s="16"/>
      <c r="R10" s="16"/>
      <c r="S10" s="16"/>
      <c r="T10" s="17"/>
    </row>
    <row r="11" spans="1:20" ht="12.75" customHeight="1">
      <c r="A11" s="18"/>
      <c r="B11" s="347" t="s">
        <v>11</v>
      </c>
      <c r="C11" s="348"/>
      <c r="D11" s="348" t="s">
        <v>12</v>
      </c>
      <c r="E11" s="348"/>
      <c r="F11" s="360"/>
      <c r="G11" s="360"/>
      <c r="H11" s="360"/>
      <c r="I11" s="360"/>
      <c r="J11" s="361"/>
      <c r="K11" s="362" t="s">
        <v>13</v>
      </c>
      <c r="L11" s="362"/>
      <c r="M11" s="349"/>
      <c r="N11" s="350"/>
      <c r="O11" s="350"/>
      <c r="P11" s="350"/>
      <c r="Q11" s="350"/>
      <c r="R11" s="351"/>
      <c r="S11" s="351"/>
      <c r="T11" s="352"/>
    </row>
    <row r="12" spans="1:20" ht="12.75" customHeight="1">
      <c r="A12" s="363" t="s">
        <v>14</v>
      </c>
      <c r="B12" s="364"/>
      <c r="C12" s="364"/>
      <c r="D12" s="364"/>
      <c r="E12" s="364"/>
      <c r="F12" s="364"/>
      <c r="G12" s="364"/>
      <c r="H12" s="364"/>
      <c r="I12" s="365"/>
      <c r="J12" s="366" t="s">
        <v>15</v>
      </c>
      <c r="K12" s="367"/>
      <c r="L12" s="367"/>
      <c r="M12" s="367"/>
      <c r="N12" s="367"/>
      <c r="O12" s="367"/>
      <c r="P12" s="367"/>
      <c r="Q12" s="367"/>
      <c r="R12" s="368"/>
      <c r="S12" s="368"/>
      <c r="T12" s="369"/>
    </row>
    <row r="13" spans="1:20" ht="13">
      <c r="A13" s="370" t="s">
        <v>16</v>
      </c>
      <c r="B13" s="371"/>
      <c r="C13" s="348" t="s">
        <v>3</v>
      </c>
      <c r="D13" s="366"/>
      <c r="E13" s="19"/>
      <c r="F13" s="20"/>
      <c r="G13" s="20"/>
      <c r="H13" s="20"/>
      <c r="I13" s="21"/>
      <c r="J13" s="372" t="s">
        <v>17</v>
      </c>
      <c r="K13" s="356"/>
      <c r="L13" s="374" t="s">
        <v>18</v>
      </c>
      <c r="M13" s="375"/>
      <c r="N13" s="375"/>
      <c r="O13" s="375"/>
      <c r="P13" s="375"/>
      <c r="Q13" s="375"/>
      <c r="R13" s="351"/>
      <c r="S13" s="351"/>
      <c r="T13" s="352"/>
    </row>
    <row r="14" spans="1:20" ht="20.25" customHeight="1">
      <c r="A14" s="376" t="s">
        <v>19</v>
      </c>
      <c r="B14" s="377"/>
      <c r="C14" s="348" t="s">
        <v>20</v>
      </c>
      <c r="D14" s="366"/>
      <c r="E14" s="373"/>
      <c r="F14" s="378"/>
      <c r="G14" s="378"/>
      <c r="H14" s="378"/>
      <c r="I14" s="379"/>
      <c r="J14" s="373"/>
      <c r="K14" s="357"/>
      <c r="L14" s="22"/>
      <c r="M14" s="23"/>
      <c r="N14" s="23"/>
      <c r="O14" s="23"/>
      <c r="P14" s="23"/>
      <c r="Q14" s="23"/>
      <c r="R14" s="23"/>
      <c r="S14" s="23"/>
      <c r="T14" s="24"/>
    </row>
    <row r="15" spans="1:20" ht="12.75" customHeight="1">
      <c r="A15" s="386" t="s">
        <v>21</v>
      </c>
      <c r="B15" s="353"/>
      <c r="C15" s="353"/>
      <c r="D15" s="353"/>
      <c r="E15" s="354"/>
      <c r="F15" s="348" t="s">
        <v>22</v>
      </c>
      <c r="G15" s="348"/>
      <c r="H15" s="348"/>
      <c r="I15" s="380" t="s">
        <v>23</v>
      </c>
      <c r="J15" s="364"/>
      <c r="K15" s="381"/>
      <c r="L15" s="348" t="s">
        <v>24</v>
      </c>
      <c r="M15" s="348"/>
      <c r="N15" s="348"/>
      <c r="O15" s="348" t="s">
        <v>25</v>
      </c>
      <c r="P15" s="348"/>
      <c r="Q15" s="366"/>
      <c r="R15" s="388" t="s">
        <v>26</v>
      </c>
      <c r="S15" s="388"/>
      <c r="T15" s="389"/>
    </row>
    <row r="16" spans="1:20" ht="12.75" customHeight="1">
      <c r="A16" s="387"/>
      <c r="B16" s="357"/>
      <c r="C16" s="357"/>
      <c r="D16" s="357"/>
      <c r="E16" s="358"/>
      <c r="F16" s="25" t="s">
        <v>27</v>
      </c>
      <c r="G16" s="366" t="s">
        <v>28</v>
      </c>
      <c r="H16" s="347"/>
      <c r="I16" s="26" t="s">
        <v>27</v>
      </c>
      <c r="J16" s="366" t="s">
        <v>28</v>
      </c>
      <c r="K16" s="347"/>
      <c r="L16" s="26" t="s">
        <v>27</v>
      </c>
      <c r="M16" s="366" t="s">
        <v>28</v>
      </c>
      <c r="N16" s="347"/>
      <c r="O16" s="26" t="s">
        <v>27</v>
      </c>
      <c r="P16" s="366" t="s">
        <v>28</v>
      </c>
      <c r="Q16" s="367"/>
      <c r="R16" s="26" t="s">
        <v>27</v>
      </c>
      <c r="S16" s="366" t="s">
        <v>28</v>
      </c>
      <c r="T16" s="390"/>
    </row>
    <row r="17" spans="1:20" ht="12.75" customHeight="1">
      <c r="A17" s="27"/>
      <c r="B17" s="391" t="s">
        <v>29</v>
      </c>
      <c r="C17" s="354"/>
      <c r="D17" s="380" t="s">
        <v>30</v>
      </c>
      <c r="E17" s="381"/>
      <c r="F17" s="26"/>
      <c r="G17" s="366"/>
      <c r="H17" s="347"/>
      <c r="I17" s="26"/>
      <c r="J17" s="366"/>
      <c r="K17" s="347"/>
      <c r="L17" s="26"/>
      <c r="M17" s="366"/>
      <c r="N17" s="347"/>
      <c r="O17" s="26"/>
      <c r="P17" s="366"/>
      <c r="Q17" s="367"/>
      <c r="R17" s="26"/>
      <c r="S17" s="366"/>
      <c r="T17" s="390"/>
    </row>
    <row r="18" spans="1:20" ht="12.75" customHeight="1">
      <c r="A18" s="27"/>
      <c r="B18" s="373"/>
      <c r="C18" s="358"/>
      <c r="D18" s="380" t="s">
        <v>31</v>
      </c>
      <c r="E18" s="381"/>
      <c r="F18" s="26"/>
      <c r="G18" s="366"/>
      <c r="H18" s="347"/>
      <c r="I18" s="26"/>
      <c r="J18" s="366"/>
      <c r="K18" s="347"/>
      <c r="L18" s="26"/>
      <c r="M18" s="366"/>
      <c r="N18" s="347"/>
      <c r="O18" s="26"/>
      <c r="P18" s="366"/>
      <c r="Q18" s="367"/>
      <c r="R18" s="26"/>
      <c r="S18" s="366"/>
      <c r="T18" s="390"/>
    </row>
    <row r="19" spans="1:20" ht="12.75" customHeight="1">
      <c r="A19" s="27"/>
      <c r="B19" s="380" t="s">
        <v>32</v>
      </c>
      <c r="C19" s="364"/>
      <c r="D19" s="364"/>
      <c r="E19" s="381"/>
      <c r="F19" s="366"/>
      <c r="G19" s="367"/>
      <c r="H19" s="347"/>
      <c r="I19" s="366"/>
      <c r="J19" s="367"/>
      <c r="K19" s="347"/>
      <c r="L19" s="366"/>
      <c r="M19" s="367"/>
      <c r="N19" s="347"/>
      <c r="O19" s="366"/>
      <c r="P19" s="367"/>
      <c r="Q19" s="367"/>
      <c r="R19" s="366"/>
      <c r="S19" s="367"/>
      <c r="T19" s="390"/>
    </row>
    <row r="20" spans="1:20" ht="12.75" customHeight="1">
      <c r="A20" s="27"/>
      <c r="B20" s="380" t="s">
        <v>33</v>
      </c>
      <c r="C20" s="364"/>
      <c r="D20" s="364"/>
      <c r="E20" s="381"/>
      <c r="F20" s="382"/>
      <c r="G20" s="383"/>
      <c r="H20" s="384"/>
      <c r="I20" s="382"/>
      <c r="J20" s="383"/>
      <c r="K20" s="384"/>
      <c r="L20" s="382"/>
      <c r="M20" s="383"/>
      <c r="N20" s="384"/>
      <c r="O20" s="382"/>
      <c r="P20" s="383"/>
      <c r="Q20" s="383"/>
      <c r="R20" s="382"/>
      <c r="S20" s="383"/>
      <c r="T20" s="385"/>
    </row>
    <row r="21" spans="1:20" ht="12.75" customHeight="1">
      <c r="A21" s="27"/>
      <c r="B21" s="353"/>
      <c r="C21" s="353"/>
      <c r="D21" s="353"/>
      <c r="E21" s="354"/>
      <c r="F21" s="348" t="s">
        <v>34</v>
      </c>
      <c r="G21" s="348"/>
      <c r="H21" s="348"/>
      <c r="I21" s="366" t="s">
        <v>35</v>
      </c>
      <c r="J21" s="367"/>
      <c r="K21" s="347"/>
      <c r="L21" s="380" t="s">
        <v>36</v>
      </c>
      <c r="M21" s="364"/>
      <c r="N21" s="381"/>
      <c r="O21" s="366" t="s">
        <v>37</v>
      </c>
      <c r="P21" s="367"/>
      <c r="Q21" s="367"/>
      <c r="R21" s="34"/>
      <c r="T21" s="35"/>
    </row>
    <row r="22" spans="1:20" ht="12.75" customHeight="1">
      <c r="A22" s="27"/>
      <c r="B22" s="357"/>
      <c r="C22" s="357"/>
      <c r="D22" s="357"/>
      <c r="E22" s="358"/>
      <c r="F22" s="25" t="s">
        <v>27</v>
      </c>
      <c r="G22" s="366" t="s">
        <v>28</v>
      </c>
      <c r="H22" s="347"/>
      <c r="I22" s="26" t="s">
        <v>27</v>
      </c>
      <c r="J22" s="366" t="s">
        <v>28</v>
      </c>
      <c r="K22" s="347"/>
      <c r="L22" s="26" t="s">
        <v>27</v>
      </c>
      <c r="M22" s="366" t="s">
        <v>28</v>
      </c>
      <c r="N22" s="347"/>
      <c r="O22" s="26" t="s">
        <v>27</v>
      </c>
      <c r="P22" s="366" t="s">
        <v>28</v>
      </c>
      <c r="Q22" s="367"/>
      <c r="R22" s="34"/>
      <c r="T22" s="35"/>
    </row>
    <row r="23" spans="1:20" ht="12.75" customHeight="1">
      <c r="A23" s="27"/>
      <c r="B23" s="391" t="s">
        <v>29</v>
      </c>
      <c r="C23" s="354"/>
      <c r="D23" s="380" t="s">
        <v>30</v>
      </c>
      <c r="E23" s="381"/>
      <c r="F23" s="26"/>
      <c r="G23" s="366"/>
      <c r="H23" s="347"/>
      <c r="I23" s="26"/>
      <c r="J23" s="366"/>
      <c r="K23" s="347"/>
      <c r="L23" s="26"/>
      <c r="M23" s="366"/>
      <c r="N23" s="347"/>
      <c r="O23" s="26"/>
      <c r="P23" s="366"/>
      <c r="Q23" s="367"/>
      <c r="R23" s="34"/>
      <c r="T23" s="35"/>
    </row>
    <row r="24" spans="1:20" ht="12.75" customHeight="1">
      <c r="A24" s="27"/>
      <c r="B24" s="373"/>
      <c r="C24" s="358"/>
      <c r="D24" s="380" t="s">
        <v>31</v>
      </c>
      <c r="E24" s="381"/>
      <c r="F24" s="26"/>
      <c r="G24" s="366"/>
      <c r="H24" s="347"/>
      <c r="I24" s="26"/>
      <c r="J24" s="366"/>
      <c r="K24" s="347"/>
      <c r="L24" s="26"/>
      <c r="M24" s="366"/>
      <c r="N24" s="347"/>
      <c r="O24" s="26"/>
      <c r="P24" s="366"/>
      <c r="Q24" s="367"/>
      <c r="R24" s="34"/>
      <c r="T24" s="35"/>
    </row>
    <row r="25" spans="1:20" ht="12.75" customHeight="1">
      <c r="A25" s="27"/>
      <c r="B25" s="380" t="s">
        <v>32</v>
      </c>
      <c r="C25" s="364"/>
      <c r="D25" s="364"/>
      <c r="E25" s="381"/>
      <c r="F25" s="366"/>
      <c r="G25" s="367"/>
      <c r="H25" s="347"/>
      <c r="I25" s="366"/>
      <c r="J25" s="367"/>
      <c r="K25" s="347"/>
      <c r="L25" s="366"/>
      <c r="M25" s="367"/>
      <c r="N25" s="347"/>
      <c r="O25" s="348"/>
      <c r="P25" s="348"/>
      <c r="Q25" s="366"/>
      <c r="R25" s="34"/>
      <c r="T25" s="35"/>
    </row>
    <row r="26" spans="1:20" ht="12.75" customHeight="1">
      <c r="A26" s="27"/>
      <c r="B26" s="380" t="s">
        <v>33</v>
      </c>
      <c r="C26" s="364"/>
      <c r="D26" s="364"/>
      <c r="E26" s="381"/>
      <c r="F26" s="392"/>
      <c r="G26" s="393"/>
      <c r="H26" s="394"/>
      <c r="I26" s="392"/>
      <c r="J26" s="393"/>
      <c r="K26" s="394"/>
      <c r="L26" s="392"/>
      <c r="M26" s="393"/>
      <c r="N26" s="394"/>
      <c r="O26" s="395"/>
      <c r="P26" s="395"/>
      <c r="Q26" s="392"/>
      <c r="R26" s="34"/>
      <c r="T26" s="35"/>
    </row>
    <row r="27" spans="1:20" s="37" customFormat="1" ht="13.5" customHeight="1">
      <c r="A27" s="36"/>
      <c r="B27" s="396" t="s">
        <v>38</v>
      </c>
      <c r="C27" s="397"/>
      <c r="D27" s="397"/>
      <c r="E27" s="398"/>
      <c r="F27" s="404" t="s">
        <v>39</v>
      </c>
      <c r="G27" s="405"/>
      <c r="H27" s="405"/>
      <c r="I27" s="405"/>
      <c r="J27" s="405"/>
      <c r="K27" s="405"/>
      <c r="L27" s="405"/>
      <c r="M27" s="405"/>
      <c r="N27" s="405"/>
      <c r="O27" s="405"/>
      <c r="P27" s="405"/>
      <c r="Q27" s="405"/>
      <c r="R27" s="405"/>
      <c r="S27" s="405"/>
      <c r="T27" s="406"/>
    </row>
    <row r="28" spans="1:20" s="37" customFormat="1" ht="13.5" customHeight="1">
      <c r="A28" s="36"/>
      <c r="B28" s="399"/>
      <c r="C28" s="351"/>
      <c r="D28" s="351"/>
      <c r="E28" s="400"/>
      <c r="F28" s="38" t="s">
        <v>40</v>
      </c>
      <c r="G28" s="39"/>
      <c r="H28" s="39"/>
      <c r="I28" s="407" t="s">
        <v>41</v>
      </c>
      <c r="J28" s="407"/>
      <c r="K28" s="407"/>
      <c r="L28" s="407"/>
      <c r="M28" s="407" t="s">
        <v>42</v>
      </c>
      <c r="N28" s="407"/>
      <c r="O28" s="407"/>
      <c r="P28" s="407"/>
      <c r="Q28" s="407" t="s">
        <v>43</v>
      </c>
      <c r="R28" s="407"/>
      <c r="S28" s="407"/>
      <c r="T28" s="408"/>
    </row>
    <row r="29" spans="1:20" s="37" customFormat="1" ht="13.5" customHeight="1">
      <c r="A29" s="36"/>
      <c r="B29" s="399"/>
      <c r="C29" s="351"/>
      <c r="D29" s="351"/>
      <c r="E29" s="400"/>
      <c r="F29" s="38" t="s">
        <v>44</v>
      </c>
      <c r="G29" s="39"/>
      <c r="H29" s="39"/>
      <c r="I29" s="404"/>
      <c r="J29" s="409"/>
      <c r="K29" s="409"/>
      <c r="L29" s="410"/>
      <c r="M29" s="404"/>
      <c r="N29" s="409"/>
      <c r="O29" s="409"/>
      <c r="P29" s="410"/>
      <c r="Q29" s="404"/>
      <c r="R29" s="368"/>
      <c r="S29" s="368"/>
      <c r="T29" s="369"/>
    </row>
    <row r="30" spans="1:20" s="37" customFormat="1" ht="13.5" customHeight="1">
      <c r="A30" s="36"/>
      <c r="B30" s="399"/>
      <c r="C30" s="351"/>
      <c r="D30" s="351"/>
      <c r="E30" s="400"/>
      <c r="F30" s="38" t="s">
        <v>45</v>
      </c>
      <c r="G30" s="39"/>
      <c r="H30" s="39"/>
      <c r="I30" s="404"/>
      <c r="J30" s="409"/>
      <c r="K30" s="409"/>
      <c r="L30" s="410"/>
      <c r="M30" s="404"/>
      <c r="N30" s="409"/>
      <c r="O30" s="409"/>
      <c r="P30" s="410"/>
      <c r="Q30" s="404"/>
      <c r="R30" s="368"/>
      <c r="S30" s="368"/>
      <c r="T30" s="369"/>
    </row>
    <row r="31" spans="1:20" s="37" customFormat="1" ht="13.5" customHeight="1">
      <c r="A31" s="40"/>
      <c r="B31" s="401"/>
      <c r="C31" s="402"/>
      <c r="D31" s="402"/>
      <c r="E31" s="403"/>
      <c r="F31" s="38" t="s">
        <v>46</v>
      </c>
      <c r="G31" s="39"/>
      <c r="H31" s="39"/>
      <c r="I31" s="404"/>
      <c r="J31" s="409"/>
      <c r="K31" s="409"/>
      <c r="L31" s="410"/>
      <c r="M31" s="404"/>
      <c r="N31" s="409"/>
      <c r="O31" s="409"/>
      <c r="P31" s="410"/>
      <c r="Q31" s="404"/>
      <c r="R31" s="368"/>
      <c r="S31" s="368"/>
      <c r="T31" s="369"/>
    </row>
    <row r="32" spans="1:20" ht="12.75" customHeight="1">
      <c r="A32" s="411" t="s">
        <v>47</v>
      </c>
      <c r="B32" s="348"/>
      <c r="C32" s="348"/>
      <c r="D32" s="348"/>
      <c r="E32" s="348"/>
      <c r="F32" s="366"/>
      <c r="G32" s="367"/>
      <c r="H32" s="367"/>
      <c r="I32" s="367"/>
      <c r="J32" s="367"/>
      <c r="K32" s="367"/>
      <c r="L32" s="367"/>
      <c r="M32" s="367"/>
      <c r="N32" s="367"/>
      <c r="O32" s="367"/>
      <c r="P32" s="367"/>
      <c r="Q32" s="367"/>
      <c r="R32" s="412"/>
      <c r="S32" s="412"/>
      <c r="T32" s="413"/>
    </row>
    <row r="33" spans="1:21" ht="12.75" customHeight="1">
      <c r="A33" s="411"/>
      <c r="B33" s="414" t="s">
        <v>48</v>
      </c>
      <c r="C33" s="414"/>
      <c r="D33" s="414"/>
      <c r="E33" s="414"/>
      <c r="F33" s="415" t="s">
        <v>49</v>
      </c>
      <c r="G33" s="416"/>
      <c r="H33" s="416"/>
      <c r="I33" s="416"/>
      <c r="J33" s="416"/>
      <c r="K33" s="416"/>
      <c r="L33" s="416"/>
      <c r="M33" s="416"/>
      <c r="N33" s="416"/>
      <c r="O33" s="416"/>
      <c r="P33" s="416"/>
      <c r="Q33" s="416"/>
      <c r="R33" s="412"/>
      <c r="S33" s="412"/>
      <c r="T33" s="413"/>
    </row>
    <row r="34" spans="1:21" ht="12.75" customHeight="1">
      <c r="A34" s="411"/>
      <c r="B34" s="414" t="s">
        <v>50</v>
      </c>
      <c r="C34" s="414"/>
      <c r="D34" s="414"/>
      <c r="E34" s="414"/>
      <c r="F34" s="415" t="s">
        <v>51</v>
      </c>
      <c r="G34" s="416"/>
      <c r="H34" s="416"/>
      <c r="I34" s="416"/>
      <c r="J34" s="416"/>
      <c r="K34" s="416"/>
      <c r="L34" s="416"/>
      <c r="M34" s="416"/>
      <c r="N34" s="416"/>
      <c r="O34" s="416"/>
      <c r="P34" s="416"/>
      <c r="Q34" s="416"/>
      <c r="R34" s="412"/>
      <c r="S34" s="412"/>
      <c r="T34" s="413"/>
    </row>
    <row r="35" spans="1:21" ht="12.75" customHeight="1">
      <c r="A35" s="411"/>
      <c r="B35" s="417" t="s">
        <v>52</v>
      </c>
      <c r="C35" s="418"/>
      <c r="D35" s="418"/>
      <c r="E35" s="419"/>
      <c r="F35" s="425" t="s">
        <v>53</v>
      </c>
      <c r="G35" s="426"/>
      <c r="H35" s="427" t="s">
        <v>54</v>
      </c>
      <c r="I35" s="427"/>
      <c r="J35" s="427"/>
      <c r="K35" s="427"/>
      <c r="L35" s="427"/>
      <c r="M35" s="427"/>
      <c r="N35" s="427"/>
      <c r="O35" s="427"/>
      <c r="P35" s="427"/>
      <c r="Q35" s="428"/>
      <c r="R35" s="41"/>
      <c r="S35" s="42"/>
      <c r="T35" s="43"/>
    </row>
    <row r="36" spans="1:21" ht="12.75" customHeight="1">
      <c r="A36" s="411"/>
      <c r="B36" s="420"/>
      <c r="C36" s="336"/>
      <c r="D36" s="336"/>
      <c r="E36" s="421"/>
      <c r="F36" s="425"/>
      <c r="G36" s="426"/>
      <c r="H36" s="429" t="s">
        <v>55</v>
      </c>
      <c r="I36" s="429"/>
      <c r="J36" s="429" t="s">
        <v>56</v>
      </c>
      <c r="K36" s="429"/>
      <c r="L36" s="429" t="s">
        <v>57</v>
      </c>
      <c r="M36" s="429"/>
      <c r="N36" s="429" t="s">
        <v>58</v>
      </c>
      <c r="O36" s="429"/>
      <c r="P36" s="429" t="s">
        <v>59</v>
      </c>
      <c r="Q36" s="430"/>
      <c r="R36" s="34"/>
      <c r="T36" s="35"/>
    </row>
    <row r="37" spans="1:21" ht="12.75" customHeight="1">
      <c r="A37" s="411"/>
      <c r="B37" s="420"/>
      <c r="C37" s="336"/>
      <c r="D37" s="336"/>
      <c r="E37" s="421"/>
      <c r="F37" s="431"/>
      <c r="G37" s="431"/>
      <c r="H37" s="431"/>
      <c r="I37" s="431"/>
      <c r="J37" s="431"/>
      <c r="K37" s="431"/>
      <c r="L37" s="431"/>
      <c r="M37" s="431"/>
      <c r="N37" s="431"/>
      <c r="O37" s="431"/>
      <c r="P37" s="431"/>
      <c r="Q37" s="438"/>
      <c r="R37" s="34"/>
      <c r="T37" s="35"/>
    </row>
    <row r="38" spans="1:21" ht="12.75" customHeight="1">
      <c r="A38" s="411"/>
      <c r="B38" s="420"/>
      <c r="C38" s="336"/>
      <c r="D38" s="336"/>
      <c r="E38" s="421"/>
      <c r="F38" s="431" t="s">
        <v>60</v>
      </c>
      <c r="G38" s="431"/>
      <c r="H38" s="431" t="s">
        <v>61</v>
      </c>
      <c r="I38" s="438"/>
      <c r="J38" s="439" t="s">
        <v>62</v>
      </c>
      <c r="K38" s="439"/>
      <c r="L38" s="44"/>
      <c r="M38" s="44"/>
      <c r="N38" s="44"/>
      <c r="O38" s="44"/>
      <c r="P38" s="44"/>
      <c r="Q38" s="44"/>
      <c r="R38" s="45"/>
      <c r="S38" s="45"/>
      <c r="T38" s="46"/>
      <c r="U38" s="45"/>
    </row>
    <row r="39" spans="1:21" ht="12.75" customHeight="1">
      <c r="A39" s="411"/>
      <c r="B39" s="420"/>
      <c r="C39" s="336"/>
      <c r="D39" s="336"/>
      <c r="E39" s="421"/>
      <c r="F39" s="431"/>
      <c r="G39" s="431"/>
      <c r="H39" s="431"/>
      <c r="I39" s="438"/>
      <c r="J39" s="439"/>
      <c r="K39" s="439"/>
      <c r="L39" s="45"/>
      <c r="M39" s="45"/>
      <c r="N39" s="45"/>
      <c r="O39" s="45"/>
      <c r="P39" s="45"/>
      <c r="Q39" s="45"/>
      <c r="R39" s="45"/>
      <c r="S39" s="45"/>
      <c r="T39" s="46"/>
      <c r="U39" s="45"/>
    </row>
    <row r="40" spans="1:21" ht="12.75" customHeight="1">
      <c r="A40" s="411"/>
      <c r="B40" s="422"/>
      <c r="C40" s="423"/>
      <c r="D40" s="423"/>
      <c r="E40" s="424"/>
      <c r="F40" s="438"/>
      <c r="G40" s="440"/>
      <c r="H40" s="438"/>
      <c r="I40" s="441"/>
      <c r="J40" s="431"/>
      <c r="K40" s="431"/>
      <c r="L40" s="47"/>
      <c r="M40" s="47"/>
      <c r="N40" s="47"/>
      <c r="O40" s="47"/>
      <c r="P40" s="47"/>
      <c r="Q40" s="47"/>
      <c r="R40" s="47"/>
      <c r="S40" s="47"/>
      <c r="T40" s="48"/>
      <c r="U40" s="45"/>
    </row>
    <row r="41" spans="1:21" ht="12.75" customHeight="1">
      <c r="A41" s="411"/>
      <c r="B41" s="415" t="s">
        <v>63</v>
      </c>
      <c r="C41" s="416"/>
      <c r="D41" s="416"/>
      <c r="E41" s="442"/>
      <c r="F41" s="366" t="s">
        <v>64</v>
      </c>
      <c r="G41" s="367"/>
      <c r="H41" s="367"/>
      <c r="I41" s="367"/>
      <c r="J41" s="367"/>
      <c r="K41" s="367"/>
      <c r="L41" s="367"/>
      <c r="M41" s="367"/>
      <c r="N41" s="367"/>
      <c r="O41" s="367"/>
      <c r="P41" s="367"/>
      <c r="Q41" s="367"/>
      <c r="R41" s="412"/>
      <c r="S41" s="412"/>
      <c r="T41" s="413"/>
    </row>
    <row r="42" spans="1:21" ht="12.75" customHeight="1">
      <c r="A42" s="411"/>
      <c r="B42" s="414" t="s">
        <v>65</v>
      </c>
      <c r="C42" s="414"/>
      <c r="D42" s="414"/>
      <c r="E42" s="414"/>
      <c r="F42" s="382"/>
      <c r="G42" s="383"/>
      <c r="H42" s="383"/>
      <c r="I42" s="383"/>
      <c r="J42" s="383"/>
      <c r="K42" s="383"/>
      <c r="L42" s="383"/>
      <c r="M42" s="383"/>
      <c r="N42" s="383"/>
      <c r="O42" s="383"/>
      <c r="P42" s="383"/>
      <c r="Q42" s="383"/>
      <c r="R42" s="412"/>
      <c r="S42" s="412"/>
      <c r="T42" s="413"/>
    </row>
    <row r="43" spans="1:21" ht="12.75" customHeight="1">
      <c r="A43" s="411"/>
      <c r="B43" s="415" t="s">
        <v>66</v>
      </c>
      <c r="C43" s="416"/>
      <c r="D43" s="416"/>
      <c r="E43" s="442"/>
      <c r="F43" s="366" t="s">
        <v>67</v>
      </c>
      <c r="G43" s="367"/>
      <c r="H43" s="367"/>
      <c r="I43" s="367"/>
      <c r="J43" s="367"/>
      <c r="K43" s="367"/>
      <c r="L43" s="367"/>
      <c r="M43" s="367"/>
      <c r="N43" s="367"/>
      <c r="O43" s="367"/>
      <c r="P43" s="367"/>
      <c r="Q43" s="367"/>
      <c r="R43" s="412"/>
      <c r="S43" s="412"/>
      <c r="T43" s="413"/>
    </row>
    <row r="44" spans="1:21" ht="12.75" customHeight="1">
      <c r="A44" s="411"/>
      <c r="B44" s="414" t="s">
        <v>68</v>
      </c>
      <c r="C44" s="414"/>
      <c r="D44" s="414"/>
      <c r="E44" s="414"/>
      <c r="F44" s="366"/>
      <c r="G44" s="367"/>
      <c r="H44" s="367"/>
      <c r="I44" s="367"/>
      <c r="J44" s="367"/>
      <c r="K44" s="367"/>
      <c r="L44" s="367"/>
      <c r="M44" s="367"/>
      <c r="N44" s="367"/>
      <c r="O44" s="367"/>
      <c r="P44" s="367"/>
      <c r="Q44" s="367"/>
      <c r="R44" s="412"/>
      <c r="S44" s="412"/>
      <c r="T44" s="413"/>
    </row>
    <row r="45" spans="1:21" ht="12.75" customHeight="1">
      <c r="A45" s="411"/>
      <c r="B45" s="414"/>
      <c r="C45" s="414"/>
      <c r="D45" s="414"/>
      <c r="E45" s="414"/>
      <c r="F45" s="366"/>
      <c r="G45" s="367"/>
      <c r="H45" s="367"/>
      <c r="I45" s="367"/>
      <c r="J45" s="367"/>
      <c r="K45" s="367"/>
      <c r="L45" s="367"/>
      <c r="M45" s="367"/>
      <c r="N45" s="367"/>
      <c r="O45" s="367"/>
      <c r="P45" s="367"/>
      <c r="Q45" s="367"/>
      <c r="R45" s="412"/>
      <c r="S45" s="412"/>
      <c r="T45" s="413"/>
    </row>
    <row r="46" spans="1:21" ht="12.75" customHeight="1">
      <c r="A46" s="411"/>
      <c r="B46" s="414" t="s">
        <v>69</v>
      </c>
      <c r="C46" s="414"/>
      <c r="D46" s="414"/>
      <c r="E46" s="414"/>
      <c r="F46" s="366"/>
      <c r="G46" s="367"/>
      <c r="H46" s="367"/>
      <c r="I46" s="367"/>
      <c r="J46" s="367"/>
      <c r="K46" s="367"/>
      <c r="L46" s="367"/>
      <c r="M46" s="367"/>
      <c r="N46" s="367"/>
      <c r="O46" s="367"/>
      <c r="P46" s="367"/>
      <c r="Q46" s="367"/>
      <c r="R46" s="412"/>
      <c r="S46" s="412"/>
      <c r="T46" s="413"/>
    </row>
    <row r="47" spans="1:21" ht="12.75" customHeight="1">
      <c r="A47" s="411"/>
      <c r="B47" s="414" t="s">
        <v>70</v>
      </c>
      <c r="C47" s="414"/>
      <c r="D47" s="414"/>
      <c r="E47" s="414"/>
      <c r="F47" s="373" t="s">
        <v>71</v>
      </c>
      <c r="G47" s="357"/>
      <c r="H47" s="357"/>
      <c r="I47" s="358"/>
      <c r="J47" s="373" t="s">
        <v>72</v>
      </c>
      <c r="K47" s="357"/>
      <c r="L47" s="357"/>
      <c r="M47" s="358"/>
      <c r="N47" s="366"/>
      <c r="O47" s="405"/>
      <c r="P47" s="405"/>
      <c r="Q47" s="405"/>
      <c r="R47" s="368"/>
      <c r="S47" s="368"/>
      <c r="T47" s="369"/>
    </row>
    <row r="48" spans="1:21" ht="12.75" customHeight="1">
      <c r="A48" s="411"/>
      <c r="B48" s="444"/>
      <c r="C48" s="444"/>
      <c r="D48" s="444"/>
      <c r="E48" s="444"/>
      <c r="F48" s="366" t="s">
        <v>73</v>
      </c>
      <c r="G48" s="367"/>
      <c r="H48" s="367"/>
      <c r="I48" s="347"/>
      <c r="J48" s="445" t="s">
        <v>74</v>
      </c>
      <c r="K48" s="446"/>
      <c r="L48" s="49"/>
      <c r="M48" s="50"/>
      <c r="N48" s="51" t="s">
        <v>75</v>
      </c>
      <c r="O48" s="372"/>
      <c r="P48" s="350"/>
      <c r="Q48" s="350"/>
      <c r="R48" s="351"/>
      <c r="S48" s="351"/>
      <c r="T48" s="35"/>
    </row>
    <row r="49" spans="1:20" ht="12.75" customHeight="1">
      <c r="A49" s="411"/>
      <c r="B49" s="444"/>
      <c r="C49" s="444"/>
      <c r="D49" s="444"/>
      <c r="E49" s="444"/>
      <c r="F49" s="366" t="s">
        <v>76</v>
      </c>
      <c r="G49" s="367"/>
      <c r="H49" s="367"/>
      <c r="I49" s="347"/>
      <c r="J49" s="366"/>
      <c r="K49" s="405"/>
      <c r="L49" s="405"/>
      <c r="M49" s="405"/>
      <c r="N49" s="405"/>
      <c r="O49" s="405"/>
      <c r="P49" s="405"/>
      <c r="Q49" s="405"/>
      <c r="R49" s="368"/>
      <c r="S49" s="368"/>
      <c r="T49" s="369"/>
    </row>
    <row r="50" spans="1:20" ht="12.75" customHeight="1">
      <c r="A50" s="447" t="s">
        <v>77</v>
      </c>
      <c r="B50" s="405"/>
      <c r="C50" s="405"/>
      <c r="D50" s="405"/>
      <c r="E50" s="448"/>
      <c r="F50" s="366" t="s">
        <v>78</v>
      </c>
      <c r="G50" s="347"/>
      <c r="H50" s="52"/>
      <c r="I50" s="52"/>
      <c r="J50" s="53"/>
      <c r="K50" s="54"/>
      <c r="L50" s="449" t="s">
        <v>79</v>
      </c>
      <c r="M50" s="449"/>
      <c r="N50" s="449"/>
      <c r="O50" s="55"/>
      <c r="P50" s="56"/>
      <c r="Q50" s="56"/>
      <c r="R50" s="56"/>
      <c r="S50" s="56"/>
      <c r="T50" s="57"/>
    </row>
    <row r="51" spans="1:20" ht="26.25" customHeight="1">
      <c r="A51" s="450" t="s">
        <v>80</v>
      </c>
      <c r="B51" s="412"/>
      <c r="C51" s="412"/>
      <c r="D51" s="412"/>
      <c r="E51" s="451"/>
      <c r="F51" s="366"/>
      <c r="G51" s="367"/>
      <c r="H51" s="367"/>
      <c r="I51" s="367"/>
      <c r="J51" s="367"/>
      <c r="K51" s="367"/>
      <c r="L51" s="367"/>
      <c r="M51" s="367"/>
      <c r="N51" s="367"/>
      <c r="O51" s="367"/>
      <c r="P51" s="367"/>
      <c r="Q51" s="367"/>
      <c r="R51" s="412"/>
      <c r="S51" s="412"/>
      <c r="T51" s="413"/>
    </row>
    <row r="52" spans="1:20" ht="39" customHeight="1" thickBot="1">
      <c r="A52" s="452" t="s">
        <v>81</v>
      </c>
      <c r="B52" s="453"/>
      <c r="C52" s="453"/>
      <c r="D52" s="453"/>
      <c r="E52" s="453"/>
      <c r="F52" s="432" t="s">
        <v>82</v>
      </c>
      <c r="G52" s="433"/>
      <c r="H52" s="433"/>
      <c r="I52" s="433"/>
      <c r="J52" s="433"/>
      <c r="K52" s="433"/>
      <c r="L52" s="433"/>
      <c r="M52" s="433"/>
      <c r="N52" s="433"/>
      <c r="O52" s="433"/>
      <c r="P52" s="433"/>
      <c r="Q52" s="433"/>
      <c r="R52" s="434"/>
      <c r="S52" s="434"/>
      <c r="T52" s="435"/>
    </row>
    <row r="53" spans="1:20" ht="12.75" customHeight="1">
      <c r="A53" s="29" t="s">
        <v>83</v>
      </c>
    </row>
    <row r="54" spans="1:20" ht="12.75" customHeight="1">
      <c r="A54" s="436" t="s">
        <v>84</v>
      </c>
      <c r="B54" s="437"/>
      <c r="C54" s="437"/>
      <c r="D54" s="437"/>
      <c r="E54" s="437"/>
      <c r="F54" s="437"/>
      <c r="G54" s="437"/>
      <c r="H54" s="437"/>
      <c r="I54" s="437"/>
      <c r="J54" s="437"/>
      <c r="K54" s="437"/>
      <c r="L54" s="437"/>
      <c r="M54" s="437"/>
      <c r="N54" s="437"/>
      <c r="O54" s="437"/>
      <c r="P54" s="437"/>
      <c r="Q54" s="437"/>
      <c r="R54" s="437"/>
      <c r="S54" s="437"/>
      <c r="T54" s="437"/>
    </row>
    <row r="55" spans="1:20" ht="12.75" customHeight="1">
      <c r="A55" s="436" t="s">
        <v>85</v>
      </c>
      <c r="B55" s="437"/>
      <c r="C55" s="437"/>
      <c r="D55" s="437"/>
      <c r="E55" s="437"/>
      <c r="F55" s="437"/>
      <c r="G55" s="437"/>
      <c r="H55" s="437"/>
      <c r="I55" s="437"/>
      <c r="J55" s="437"/>
      <c r="K55" s="437"/>
      <c r="L55" s="437"/>
      <c r="M55" s="437"/>
      <c r="N55" s="437"/>
      <c r="O55" s="437"/>
      <c r="P55" s="437"/>
      <c r="Q55" s="437"/>
      <c r="R55" s="437"/>
      <c r="S55" s="437"/>
      <c r="T55" s="437"/>
    </row>
    <row r="56" spans="1:20" ht="12.75" customHeight="1">
      <c r="A56" s="436" t="s">
        <v>86</v>
      </c>
      <c r="B56" s="437"/>
      <c r="C56" s="437"/>
      <c r="D56" s="437"/>
      <c r="E56" s="437"/>
      <c r="F56" s="437"/>
      <c r="G56" s="437"/>
      <c r="H56" s="437"/>
      <c r="I56" s="437"/>
      <c r="J56" s="437"/>
      <c r="K56" s="437"/>
      <c r="L56" s="437"/>
      <c r="M56" s="437"/>
      <c r="N56" s="437"/>
      <c r="O56" s="437"/>
      <c r="P56" s="437"/>
      <c r="Q56" s="437"/>
      <c r="R56" s="437"/>
      <c r="S56" s="437"/>
      <c r="T56" s="437"/>
    </row>
    <row r="57" spans="1:20" s="30" customFormat="1" ht="13.5" customHeight="1">
      <c r="A57" s="436" t="s">
        <v>87</v>
      </c>
      <c r="B57" s="436"/>
      <c r="C57" s="436"/>
      <c r="D57" s="436"/>
      <c r="E57" s="436"/>
      <c r="F57" s="436"/>
      <c r="G57" s="436"/>
      <c r="H57" s="436"/>
      <c r="I57" s="436"/>
      <c r="J57" s="436"/>
      <c r="K57" s="436"/>
      <c r="L57" s="436"/>
      <c r="M57" s="436"/>
      <c r="N57" s="436"/>
      <c r="O57" s="436"/>
      <c r="P57" s="436"/>
      <c r="Q57" s="436"/>
    </row>
    <row r="58" spans="1:20" ht="12.75" customHeight="1">
      <c r="A58" s="436" t="s">
        <v>88</v>
      </c>
      <c r="B58" s="437"/>
      <c r="C58" s="437"/>
      <c r="D58" s="437"/>
      <c r="E58" s="437"/>
      <c r="F58" s="437"/>
      <c r="G58" s="437"/>
      <c r="H58" s="437"/>
      <c r="I58" s="437"/>
      <c r="J58" s="437"/>
      <c r="K58" s="437"/>
      <c r="L58" s="437"/>
      <c r="M58" s="437"/>
      <c r="N58" s="437"/>
      <c r="O58" s="437"/>
      <c r="P58" s="437"/>
      <c r="Q58" s="437"/>
      <c r="R58" s="437"/>
      <c r="S58" s="437"/>
      <c r="T58" s="437"/>
    </row>
    <row r="59" spans="1:20" ht="12.75" customHeight="1">
      <c r="A59" s="436" t="s">
        <v>89</v>
      </c>
      <c r="B59" s="437"/>
      <c r="C59" s="437"/>
      <c r="D59" s="437"/>
      <c r="E59" s="437"/>
      <c r="F59" s="437"/>
      <c r="G59" s="437"/>
      <c r="H59" s="437"/>
      <c r="I59" s="437"/>
      <c r="J59" s="437"/>
      <c r="K59" s="437"/>
      <c r="L59" s="437"/>
      <c r="M59" s="437"/>
      <c r="N59" s="437"/>
      <c r="O59" s="437"/>
      <c r="P59" s="437"/>
      <c r="Q59" s="437"/>
      <c r="R59" s="437"/>
      <c r="S59" s="437"/>
      <c r="T59" s="437"/>
    </row>
    <row r="60" spans="1:20" ht="12.75" customHeight="1">
      <c r="A60" s="436" t="s">
        <v>90</v>
      </c>
      <c r="B60" s="437"/>
      <c r="C60" s="437"/>
      <c r="D60" s="437"/>
      <c r="E60" s="437"/>
      <c r="F60" s="437"/>
      <c r="G60" s="437"/>
      <c r="H60" s="437"/>
      <c r="I60" s="437"/>
      <c r="J60" s="437"/>
      <c r="K60" s="437"/>
      <c r="L60" s="437"/>
      <c r="M60" s="437"/>
      <c r="N60" s="437"/>
      <c r="O60" s="437"/>
      <c r="P60" s="437"/>
      <c r="Q60" s="437"/>
      <c r="R60" s="437"/>
      <c r="S60" s="437"/>
      <c r="T60" s="437"/>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443"/>
      <c r="B62" s="443"/>
      <c r="C62" s="443"/>
    </row>
    <row r="63" spans="1:20" ht="12.75" customHeight="1">
      <c r="A63" s="443"/>
      <c r="B63" s="443"/>
      <c r="C63" s="443"/>
    </row>
    <row r="64" spans="1:20" ht="12.75" customHeight="1">
      <c r="A64" s="443"/>
      <c r="B64" s="443"/>
      <c r="C64" s="443"/>
    </row>
    <row r="65" spans="1:3" ht="12.75" customHeight="1">
      <c r="A65" s="443"/>
      <c r="B65" s="443"/>
      <c r="C65" s="443"/>
    </row>
    <row r="66" spans="1:3" ht="12.75" customHeight="1">
      <c r="A66" s="443"/>
      <c r="B66" s="443"/>
      <c r="C66" s="443"/>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4"/>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H1" zoomScaleNormal="100" zoomScaleSheetLayoutView="100" workbookViewId="0">
      <selection activeCell="AK31" sqref="AK31"/>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230</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160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5" t="s">
        <v>126</v>
      </c>
      <c r="D43" s="455"/>
      <c r="E43" s="455"/>
      <c r="F43" s="60"/>
      <c r="G43" s="60"/>
    </row>
    <row r="44" spans="1:39" ht="15" customHeight="1">
      <c r="A44" s="60"/>
      <c r="B44" s="97" t="s">
        <v>127</v>
      </c>
      <c r="C44" s="456" t="s">
        <v>128</v>
      </c>
      <c r="D44" s="456"/>
      <c r="E44" s="456"/>
      <c r="F44" s="60"/>
      <c r="G44" s="60"/>
    </row>
    <row r="45" spans="1:39" ht="15" customHeight="1">
      <c r="A45" s="60"/>
      <c r="B45" s="97" t="s">
        <v>129</v>
      </c>
      <c r="C45" s="456" t="s">
        <v>130</v>
      </c>
      <c r="D45" s="456"/>
      <c r="E45" s="456"/>
      <c r="F45" s="60"/>
      <c r="G45" s="60"/>
    </row>
    <row r="46" spans="1:39" ht="15" customHeight="1">
      <c r="A46" s="60"/>
      <c r="B46" s="97" t="s">
        <v>131</v>
      </c>
      <c r="C46" s="456" t="s">
        <v>132</v>
      </c>
      <c r="D46" s="456"/>
      <c r="E46" s="456"/>
      <c r="F46" s="60"/>
      <c r="G46" s="60"/>
    </row>
    <row r="47" spans="1:39" ht="15" customHeight="1">
      <c r="A47" s="60"/>
      <c r="B47" s="97" t="s">
        <v>133</v>
      </c>
      <c r="C47" s="456" t="s">
        <v>134</v>
      </c>
      <c r="D47" s="456"/>
      <c r="E47" s="456"/>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5"/>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231</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160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5" t="s">
        <v>126</v>
      </c>
      <c r="D43" s="455"/>
      <c r="E43" s="455"/>
      <c r="F43" s="60"/>
      <c r="G43" s="60"/>
    </row>
    <row r="44" spans="1:39" ht="15" customHeight="1">
      <c r="A44" s="60"/>
      <c r="B44" s="97" t="s">
        <v>127</v>
      </c>
      <c r="C44" s="456" t="s">
        <v>128</v>
      </c>
      <c r="D44" s="456"/>
      <c r="E44" s="456"/>
      <c r="F44" s="60"/>
      <c r="G44" s="60"/>
    </row>
    <row r="45" spans="1:39" ht="15" customHeight="1">
      <c r="A45" s="60"/>
      <c r="B45" s="97" t="s">
        <v>129</v>
      </c>
      <c r="C45" s="456" t="s">
        <v>130</v>
      </c>
      <c r="D45" s="456"/>
      <c r="E45" s="456"/>
      <c r="F45" s="60"/>
      <c r="G45" s="60"/>
    </row>
    <row r="46" spans="1:39" ht="15" customHeight="1">
      <c r="A46" s="60"/>
      <c r="B46" s="97" t="s">
        <v>131</v>
      </c>
      <c r="C46" s="456" t="s">
        <v>132</v>
      </c>
      <c r="D46" s="456"/>
      <c r="E46" s="456"/>
      <c r="F46" s="60"/>
      <c r="G46" s="60"/>
    </row>
    <row r="47" spans="1:39" ht="15" customHeight="1">
      <c r="A47" s="60"/>
      <c r="B47" s="97" t="s">
        <v>133</v>
      </c>
      <c r="C47" s="456" t="s">
        <v>134</v>
      </c>
      <c r="D47" s="456"/>
      <c r="E47" s="456"/>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5"/>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232</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160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5" t="s">
        <v>126</v>
      </c>
      <c r="D43" s="455"/>
      <c r="E43" s="455"/>
      <c r="F43" s="60"/>
      <c r="G43" s="60"/>
    </row>
    <row r="44" spans="1:39" ht="15" customHeight="1">
      <c r="A44" s="60"/>
      <c r="B44" s="97" t="s">
        <v>127</v>
      </c>
      <c r="C44" s="456" t="s">
        <v>128</v>
      </c>
      <c r="D44" s="456"/>
      <c r="E44" s="456"/>
      <c r="F44" s="60"/>
      <c r="G44" s="60"/>
    </row>
    <row r="45" spans="1:39" ht="15" customHeight="1">
      <c r="A45" s="60"/>
      <c r="B45" s="97" t="s">
        <v>129</v>
      </c>
      <c r="C45" s="456" t="s">
        <v>130</v>
      </c>
      <c r="D45" s="456"/>
      <c r="E45" s="456"/>
      <c r="F45" s="60"/>
      <c r="G45" s="60"/>
    </row>
    <row r="46" spans="1:39" ht="15" customHeight="1">
      <c r="A46" s="60"/>
      <c r="B46" s="97" t="s">
        <v>131</v>
      </c>
      <c r="C46" s="456" t="s">
        <v>132</v>
      </c>
      <c r="D46" s="456"/>
      <c r="E46" s="456"/>
      <c r="F46" s="60"/>
      <c r="G46" s="60"/>
    </row>
    <row r="47" spans="1:39" ht="15" customHeight="1">
      <c r="A47" s="60"/>
      <c r="B47" s="97" t="s">
        <v>133</v>
      </c>
      <c r="C47" s="456" t="s">
        <v>134</v>
      </c>
      <c r="D47" s="456"/>
      <c r="E47" s="456"/>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5"/>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233</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160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5"/>
      <c r="B37" s="455"/>
      <c r="C37" s="455"/>
      <c r="D37" s="98">
        <v>4</v>
      </c>
      <c r="E37" s="98">
        <v>5</v>
      </c>
      <c r="F37" s="525">
        <v>6</v>
      </c>
      <c r="G37" s="525"/>
      <c r="H37" s="525"/>
      <c r="I37" s="525">
        <v>7</v>
      </c>
      <c r="J37" s="525"/>
      <c r="K37" s="525"/>
      <c r="L37" s="525">
        <v>8</v>
      </c>
      <c r="M37" s="525"/>
      <c r="N37" s="525"/>
      <c r="O37" s="525">
        <v>9</v>
      </c>
      <c r="P37" s="525"/>
      <c r="Q37" s="525"/>
      <c r="R37" s="525">
        <v>10</v>
      </c>
      <c r="S37" s="525"/>
      <c r="T37" s="525"/>
      <c r="U37" s="525">
        <v>11</v>
      </c>
      <c r="V37" s="525"/>
      <c r="W37" s="525"/>
      <c r="X37" s="525">
        <v>12</v>
      </c>
      <c r="Y37" s="525"/>
      <c r="Z37" s="525"/>
      <c r="AA37" s="525">
        <v>1</v>
      </c>
      <c r="AB37" s="525"/>
      <c r="AC37" s="525"/>
      <c r="AD37" s="525">
        <v>2</v>
      </c>
      <c r="AE37" s="525"/>
      <c r="AF37" s="525"/>
      <c r="AG37" s="525">
        <v>3</v>
      </c>
      <c r="AH37" s="525"/>
      <c r="AI37" s="525"/>
      <c r="AJ37" s="455" t="s">
        <v>211</v>
      </c>
      <c r="AK37" s="455"/>
      <c r="AL37" s="82" t="s">
        <v>212</v>
      </c>
      <c r="AM37"/>
      <c r="AN37"/>
      <c r="AO37"/>
      <c r="AP37"/>
      <c r="AQ37"/>
    </row>
    <row r="38" spans="1:43" ht="18" customHeight="1">
      <c r="A38" s="529" t="s">
        <v>213</v>
      </c>
      <c r="B38" s="529"/>
      <c r="C38" s="529"/>
      <c r="D38" s="69">
        <v>1400</v>
      </c>
      <c r="E38" s="69">
        <v>1310</v>
      </c>
      <c r="F38" s="526">
        <v>1400</v>
      </c>
      <c r="G38" s="526"/>
      <c r="H38" s="526"/>
      <c r="I38" s="526">
        <v>1470</v>
      </c>
      <c r="J38" s="526"/>
      <c r="K38" s="526"/>
      <c r="L38" s="526">
        <v>1470</v>
      </c>
      <c r="M38" s="526"/>
      <c r="N38" s="526"/>
      <c r="O38" s="526">
        <v>1330</v>
      </c>
      <c r="P38" s="526"/>
      <c r="Q38" s="526"/>
      <c r="R38" s="526">
        <v>1400</v>
      </c>
      <c r="S38" s="526"/>
      <c r="T38" s="526"/>
      <c r="U38" s="526">
        <v>1400</v>
      </c>
      <c r="V38" s="526"/>
      <c r="W38" s="526"/>
      <c r="X38" s="526">
        <v>1330</v>
      </c>
      <c r="Y38" s="526"/>
      <c r="Z38" s="526"/>
      <c r="AA38" s="526">
        <v>1330</v>
      </c>
      <c r="AB38" s="526"/>
      <c r="AC38" s="526"/>
      <c r="AD38" s="526">
        <v>1330</v>
      </c>
      <c r="AE38" s="526"/>
      <c r="AF38" s="526"/>
      <c r="AG38" s="526">
        <v>1400</v>
      </c>
      <c r="AH38" s="526"/>
      <c r="AI38" s="526"/>
      <c r="AJ38" s="456">
        <f>SUM(D38:AI38)</f>
        <v>16570</v>
      </c>
      <c r="AK38" s="456"/>
      <c r="AL38" s="527">
        <f>ROUNDUP(AJ38/AJ39,1)</f>
        <v>70</v>
      </c>
      <c r="AM38"/>
      <c r="AN38"/>
      <c r="AO38"/>
      <c r="AP38"/>
      <c r="AQ38"/>
    </row>
    <row r="39" spans="1:43" ht="18" customHeight="1">
      <c r="A39" s="529" t="s">
        <v>214</v>
      </c>
      <c r="B39" s="529"/>
      <c r="C39" s="529"/>
      <c r="D39" s="69">
        <v>20</v>
      </c>
      <c r="E39" s="69">
        <v>19</v>
      </c>
      <c r="F39" s="526">
        <v>20</v>
      </c>
      <c r="G39" s="526"/>
      <c r="H39" s="526"/>
      <c r="I39" s="526">
        <v>21</v>
      </c>
      <c r="J39" s="526"/>
      <c r="K39" s="526"/>
      <c r="L39" s="526">
        <v>21</v>
      </c>
      <c r="M39" s="526"/>
      <c r="N39" s="526"/>
      <c r="O39" s="526">
        <v>19</v>
      </c>
      <c r="P39" s="526"/>
      <c r="Q39" s="526"/>
      <c r="R39" s="526">
        <v>20</v>
      </c>
      <c r="S39" s="526"/>
      <c r="T39" s="526"/>
      <c r="U39" s="526">
        <v>20</v>
      </c>
      <c r="V39" s="526"/>
      <c r="W39" s="526"/>
      <c r="X39" s="526">
        <v>19</v>
      </c>
      <c r="Y39" s="526"/>
      <c r="Z39" s="526"/>
      <c r="AA39" s="526">
        <v>19</v>
      </c>
      <c r="AB39" s="526"/>
      <c r="AC39" s="526"/>
      <c r="AD39" s="526">
        <v>19</v>
      </c>
      <c r="AE39" s="526"/>
      <c r="AF39" s="526"/>
      <c r="AG39" s="526">
        <v>20</v>
      </c>
      <c r="AH39" s="526"/>
      <c r="AI39" s="526"/>
      <c r="AJ39" s="456">
        <f>+SUM(D39:AI39)</f>
        <v>237</v>
      </c>
      <c r="AK39" s="456"/>
      <c r="AL39" s="528"/>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455" t="s">
        <v>170</v>
      </c>
      <c r="B42" s="455"/>
      <c r="C42" s="455" t="s">
        <v>207</v>
      </c>
      <c r="D42" s="455"/>
      <c r="E42" s="473" t="s">
        <v>235</v>
      </c>
      <c r="F42" s="473"/>
      <c r="G42" s="473"/>
      <c r="H42" s="47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3" t="s">
        <v>172</v>
      </c>
      <c r="B43" s="473"/>
      <c r="C43" s="530">
        <f>ROUNDDOWN(IF(AL38&lt;=60,1,1+ROUNDUP((AL38-60)/40,0)),1)</f>
        <v>2</v>
      </c>
      <c r="D43" s="530"/>
      <c r="E43" s="530">
        <f>ROUNDDOWN(AL38/6,1)</f>
        <v>11.6</v>
      </c>
      <c r="F43" s="530"/>
      <c r="G43" s="530"/>
      <c r="H43" s="53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483" t="str">
        <f>IF(VLOOKUP($AK$1,選択肢!$A$1:$J$32,C51,FALSE)=0,"-",VLOOKUP($AK$1,選択肢!$A$1:$J$32,C51,FALSE))</f>
        <v>管理者</v>
      </c>
      <c r="D46" s="484"/>
      <c r="E46" s="482" t="str">
        <f>IF(VLOOKUP($AK$1,選択肢!$A$1:$J$32,E51,FALSE)=0,"-",VLOOKUP($AK$1,選択肢!$A$1:$J$32,E51,FALSE))</f>
        <v>サービス管理責任者</v>
      </c>
      <c r="F46" s="482"/>
      <c r="G46" s="482"/>
      <c r="H46" s="482"/>
      <c r="I46" s="483" t="str">
        <f>IF(VLOOKUP($AK$1,選択肢!$A$1:$J$32,I51,FALSE)=0,"-",VLOOKUP($AK$1,選択肢!$A$1:$J$32,I51,FALSE))</f>
        <v>看護職員</v>
      </c>
      <c r="J46" s="484"/>
      <c r="K46" s="484"/>
      <c r="L46" s="484"/>
      <c r="M46" s="484"/>
      <c r="N46" s="485"/>
      <c r="O46" s="483" t="str">
        <f>IF(VLOOKUP($AK$1,選択肢!$A$1:$J$32,O51,FALSE)=0,"-",VLOOKUP($AK$1,選択肢!$A$1:$J$32,O51,FALSE))</f>
        <v>理学療法士</v>
      </c>
      <c r="P46" s="484"/>
      <c r="Q46" s="484"/>
      <c r="R46" s="484"/>
      <c r="S46" s="484"/>
      <c r="T46" s="485"/>
      <c r="U46" s="483" t="str">
        <f>IF(VLOOKUP($AK$1,選択肢!$A$1:$J$32,U51,FALSE)=0,"-",VLOOKUP($AK$1,選択肢!$A$1:$J$32,U51,FALSE))</f>
        <v>作業療法士</v>
      </c>
      <c r="V46" s="484"/>
      <c r="W46" s="484"/>
      <c r="X46" s="484"/>
      <c r="Y46" s="484"/>
      <c r="Z46" s="485"/>
      <c r="AA46" s="483" t="str">
        <f>IF(VLOOKUP($AK$1,選択肢!$A$1:$J$32,AA51,FALSE)=0,"-",VLOOKUP($AK$1,選択肢!$A$1:$J$32,AA51,FALSE))</f>
        <v>言語聴覚士</v>
      </c>
      <c r="AB46" s="484"/>
      <c r="AC46" s="484"/>
      <c r="AD46" s="484"/>
      <c r="AE46" s="484"/>
      <c r="AF46" s="485"/>
      <c r="AG46" s="482" t="str">
        <f>IF(VLOOKUP($AK$1,選択肢!$A$1:$J$32,AG51,FALSE)=0,"-",VLOOKUP($AK$1,選択肢!$A$1:$J$32,AG51,FALSE))</f>
        <v>生活支援員</v>
      </c>
      <c r="AH46" s="482"/>
      <c r="AI46" s="482"/>
      <c r="AJ46" s="482"/>
      <c r="AK46" s="482"/>
      <c r="AL46" s="482" t="str">
        <f>IF(VLOOKUP($AK$1,選択肢!$A$1:$J$32,AL51,FALSE)=0,"-",VLOOKUP($AK$1,選択肢!$A$1:$J$32,AL51,FALSE))</f>
        <v>-</v>
      </c>
      <c r="AM46" s="482"/>
      <c r="AN46" s="62"/>
    </row>
    <row r="47" spans="1:43" ht="18" customHeight="1">
      <c r="A47" s="62"/>
      <c r="B47" s="67"/>
      <c r="C47" s="102" t="s">
        <v>190</v>
      </c>
      <c r="D47" s="102" t="s">
        <v>191</v>
      </c>
      <c r="E47" s="101" t="s">
        <v>190</v>
      </c>
      <c r="F47" s="481" t="s">
        <v>191</v>
      </c>
      <c r="G47" s="481"/>
      <c r="H47" s="481"/>
      <c r="I47" s="477" t="s">
        <v>190</v>
      </c>
      <c r="J47" s="478"/>
      <c r="K47" s="479"/>
      <c r="L47" s="477" t="s">
        <v>191</v>
      </c>
      <c r="M47" s="478"/>
      <c r="N47" s="479"/>
      <c r="O47" s="477" t="s">
        <v>190</v>
      </c>
      <c r="P47" s="478"/>
      <c r="Q47" s="479"/>
      <c r="R47" s="477" t="s">
        <v>191</v>
      </c>
      <c r="S47" s="478"/>
      <c r="T47" s="479"/>
      <c r="U47" s="477" t="s">
        <v>190</v>
      </c>
      <c r="V47" s="478"/>
      <c r="W47" s="479"/>
      <c r="X47" s="477" t="s">
        <v>191</v>
      </c>
      <c r="Y47" s="478"/>
      <c r="Z47" s="479"/>
      <c r="AA47" s="477" t="s">
        <v>190</v>
      </c>
      <c r="AB47" s="478"/>
      <c r="AC47" s="479"/>
      <c r="AD47" s="477" t="s">
        <v>191</v>
      </c>
      <c r="AE47" s="478"/>
      <c r="AF47" s="479"/>
      <c r="AG47" s="477" t="s">
        <v>190</v>
      </c>
      <c r="AH47" s="478"/>
      <c r="AI47" s="479"/>
      <c r="AJ47" s="477" t="s">
        <v>191</v>
      </c>
      <c r="AK47" s="479"/>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477">
        <f>COUNTIFS($B$11:$B$30,E$46,$C$11:$C$30,"B",$E$11:$E$30,"*")</f>
        <v>1</v>
      </c>
      <c r="G48" s="478"/>
      <c r="H48" s="479"/>
      <c r="I48" s="477">
        <f>COUNTIFS($B$11:$B$30,I$46,$C$11:$C$30,"A",$E$11:$E$30,"*")</f>
        <v>0</v>
      </c>
      <c r="J48" s="478"/>
      <c r="K48" s="479"/>
      <c r="L48" s="477">
        <f>COUNTIFS($B$11:$B$30,I$46,$C$11:$C$30,"B",$E$11:$E$30,"*")</f>
        <v>0</v>
      </c>
      <c r="M48" s="478"/>
      <c r="N48" s="479"/>
      <c r="O48" s="477">
        <f>COUNTIFS($B$11:$B$30,O$46,$C$11:$C$30,"A",$E$11:$E$30,"*")</f>
        <v>0</v>
      </c>
      <c r="P48" s="478"/>
      <c r="Q48" s="479"/>
      <c r="R48" s="477">
        <f>COUNTIFS($B$11:$B$30,O$46,$C$11:$C$30,"B",$E$11:$E$30,"*")</f>
        <v>0</v>
      </c>
      <c r="S48" s="478"/>
      <c r="T48" s="479"/>
      <c r="U48" s="477">
        <f>COUNTIFS($B$11:$B$30,U$46,$C$11:$C$30,"A",$E$11:$E$30,"*")</f>
        <v>0</v>
      </c>
      <c r="V48" s="478"/>
      <c r="W48" s="479"/>
      <c r="X48" s="477">
        <f>COUNTIFS($B$11:$B$30,U$46,$C$11:$C$30,"B",$E$11:$E$30,"*")</f>
        <v>0</v>
      </c>
      <c r="Y48" s="478"/>
      <c r="Z48" s="479"/>
      <c r="AA48" s="477">
        <f>COUNTIFS($B$11:$B$30,AA$46,$C$11:$C$30,"A",$E$11:$E$30,"*")</f>
        <v>0</v>
      </c>
      <c r="AB48" s="478"/>
      <c r="AC48" s="479"/>
      <c r="AD48" s="477">
        <f>COUNTIFS($B$11:$B$30,AA$46,$C$11:$C$30,"B",$E$11:$E$30,"*")</f>
        <v>0</v>
      </c>
      <c r="AE48" s="478"/>
      <c r="AF48" s="479"/>
      <c r="AG48" s="477">
        <f>COUNTIFS($B$11:$B$30,AG$46,$C$11:$C$30,"A",$E$11:$E$30,"*")</f>
        <v>0</v>
      </c>
      <c r="AH48" s="478"/>
      <c r="AI48" s="479"/>
      <c r="AJ48" s="477">
        <f>COUNTIFS($B$11:$B$30,AG$46,$C$11:$C$30,"B",$E$11:$E$30,"*")</f>
        <v>0</v>
      </c>
      <c r="AK48" s="479"/>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477">
        <f>COUNTIFS($B$11:$B$30,E$46,$C$11:$C$30,"D",$E$11:$E$30,"*")</f>
        <v>0</v>
      </c>
      <c r="G49" s="478"/>
      <c r="H49" s="479"/>
      <c r="I49" s="477">
        <f>COUNTIFS($B$11:$B$30,I$46,$C$11:$C$30,"C",$E$11:$E$30,"*")</f>
        <v>0</v>
      </c>
      <c r="J49" s="478"/>
      <c r="K49" s="479"/>
      <c r="L49" s="477">
        <f>COUNTIFS($B$11:$B$30,I$46,$C$11:$C$30,"D",$E$11:$E$30,"*")</f>
        <v>1</v>
      </c>
      <c r="M49" s="478"/>
      <c r="N49" s="479"/>
      <c r="O49" s="477">
        <f>COUNTIFS($B$11:$B$30,O$46,$C$11:$C$30,"C",$E$11:$E$30,"*")</f>
        <v>0</v>
      </c>
      <c r="P49" s="478"/>
      <c r="Q49" s="479"/>
      <c r="R49" s="477">
        <f>COUNTIFS($B$11:$B$30,O$46,$C$11:$C$30,"D",$E$11:$E$30,"*")</f>
        <v>0</v>
      </c>
      <c r="S49" s="478"/>
      <c r="T49" s="479"/>
      <c r="U49" s="477">
        <f>COUNTIFS($B$11:$B$30,U$46,$C$11:$C$30,"C",$E$11:$E$30,"*")</f>
        <v>0</v>
      </c>
      <c r="V49" s="478"/>
      <c r="W49" s="479"/>
      <c r="X49" s="477">
        <f>COUNTIFS($B$11:$B$30,U$46,$C$11:$C$30,"D",$E$11:$E$30,"*")</f>
        <v>0</v>
      </c>
      <c r="Y49" s="478"/>
      <c r="Z49" s="479"/>
      <c r="AA49" s="477">
        <f>COUNTIFS($B$11:$B$30,AA$46,$C$11:$C$30,"C",$E$11:$E$30,"*")</f>
        <v>0</v>
      </c>
      <c r="AB49" s="478"/>
      <c r="AC49" s="479"/>
      <c r="AD49" s="477">
        <f>COUNTIFS($B$11:$B$30,AA$46,$C$11:$C$30,"D",$E$11:$E$30,"*")</f>
        <v>0</v>
      </c>
      <c r="AE49" s="478"/>
      <c r="AF49" s="479"/>
      <c r="AG49" s="477">
        <f>COUNTIFS($B$11:$B$30,AG$46,$C$11:$C$30,"C",$E$11:$E$30,"*")</f>
        <v>0</v>
      </c>
      <c r="AH49" s="478"/>
      <c r="AI49" s="479"/>
      <c r="AJ49" s="477">
        <f>COUNTIFS($B$11:$B$30,AG$46,$C$11:$C$30,"D",$E$11:$E$30,"*")</f>
        <v>0</v>
      </c>
      <c r="AK49" s="479"/>
      <c r="AL49" s="101">
        <f>COUNTIFS($B$11:$B$30,AL$46,$C$11:$C$30,"C",$E$11:$E$30,"*")</f>
        <v>0</v>
      </c>
      <c r="AM49" s="101">
        <f>COUNTIFS($B$11:$B$30,AL$46,$C$11:$C$30,"D",$E$11:$E$30,"*")</f>
        <v>0</v>
      </c>
      <c r="AN49" s="62"/>
    </row>
    <row r="50" spans="1:40" ht="25" customHeight="1">
      <c r="A50" s="62"/>
      <c r="B50" s="82" t="s">
        <v>194</v>
      </c>
      <c r="C50" s="483">
        <f>IF($AK$3="４週",SUMIFS($AK$11:$AK$30,$B$11:$B$30,C46)/4/$AH$5,IF($AK$3="歴月",SUMIFS($AK$11:$AK$30,$B$11:$B$30,C46)/$AL$5,"記載する期間を選択してください"))</f>
        <v>0</v>
      </c>
      <c r="D50" s="485"/>
      <c r="E50" s="483">
        <f>IF($AK$3="４週",SUMIFS($AK$11:$AK$30,$B$11:$B$30,E46)/4/$AH$5,IF($AK$3="歴月",SUMIFS($AK$11:$AK$30,$B$11:$B$30,E46)/$AL$5,"記載する期間を選択してください"))</f>
        <v>0</v>
      </c>
      <c r="F50" s="484"/>
      <c r="G50" s="484"/>
      <c r="H50" s="485"/>
      <c r="I50" s="483">
        <f>IF($AK$3="４週",SUMIFS($AK$11:$AK$30,$B$11:$B$30,I46)/4/$AH$5,IF($AK$3="歴月",SUMIFS($AK$11:$AK$30,$B$11:$B$30,I46)/$AL$5,"記載する期間を選択してください"))</f>
        <v>0</v>
      </c>
      <c r="J50" s="484"/>
      <c r="K50" s="484"/>
      <c r="L50" s="484"/>
      <c r="M50" s="484"/>
      <c r="N50" s="485"/>
      <c r="O50" s="483">
        <f>IF($AK$3="４週",SUMIFS($AK$11:$AK$30,$B$11:$B$30,O46)/4/$AH$5,IF($AK$3="歴月",SUMIFS($AK$11:$AK$30,$B$11:$B$30,O46)/$AL$5,"記載する期間を選択してください"))</f>
        <v>0</v>
      </c>
      <c r="P50" s="484"/>
      <c r="Q50" s="484"/>
      <c r="R50" s="484"/>
      <c r="S50" s="484"/>
      <c r="T50" s="485"/>
      <c r="U50" s="483">
        <f>IF($AK$3="４週",SUMIFS($AK$11:$AK$30,$B$11:$B$30,U46)/4/$AH$5,IF($AK$3="歴月",SUMIFS($AK$11:$AK$30,$B$11:$B$30,U46)/$AL$5,"記載する期間を選択してください"))</f>
        <v>0</v>
      </c>
      <c r="V50" s="484"/>
      <c r="W50" s="484"/>
      <c r="X50" s="484"/>
      <c r="Y50" s="484"/>
      <c r="Z50" s="485"/>
      <c r="AA50" s="483">
        <f>IF($AK$3="４週",SUMIFS($AK$11:$AK$30,$B$11:$B$30,AA46)/4/$AH$5,IF($AK$3="歴月",SUMIFS($AK$11:$AK$30,$B$11:$B$30,AA46)/$AL$5,"記載する期間を選択してください"))</f>
        <v>0</v>
      </c>
      <c r="AB50" s="484"/>
      <c r="AC50" s="484"/>
      <c r="AD50" s="484"/>
      <c r="AE50" s="484"/>
      <c r="AF50" s="485"/>
      <c r="AG50" s="483">
        <f>IF($AK$3="４週",SUMIFS($AK$11:$AK$30,$B$11:$B$30,AG46)/4/$AH$5,IF($AK$3="歴月",SUMIFS($AK$11:$AK$30,$B$11:$B$30,AG46)/$AL$5,"記載する期間を選択してください"))</f>
        <v>0</v>
      </c>
      <c r="AH50" s="484"/>
      <c r="AI50" s="484"/>
      <c r="AJ50" s="484"/>
      <c r="AK50" s="485"/>
      <c r="AL50" s="483">
        <f>IF($AK$3="４週",SUMIFS($AK$11:$AK$30,$B$11:$B$30,AL46)/4/$AH$5,IF($AK$3="歴月",SUMIFS($AK$11:$AK$30,$B$11:$B$30,AL46)/$AL$5,"記載する期間を選択してください"))</f>
        <v>0</v>
      </c>
      <c r="AM50" s="485"/>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5" t="s">
        <v>126</v>
      </c>
      <c r="D59" s="455"/>
      <c r="E59" s="455"/>
      <c r="F59" s="60"/>
      <c r="G59" s="60"/>
    </row>
    <row r="60" spans="1:40" ht="15" customHeight="1">
      <c r="A60" s="60"/>
      <c r="B60" s="97" t="s">
        <v>127</v>
      </c>
      <c r="C60" s="456" t="s">
        <v>128</v>
      </c>
      <c r="D60" s="456"/>
      <c r="E60" s="456"/>
      <c r="F60" s="60"/>
      <c r="G60" s="60"/>
    </row>
    <row r="61" spans="1:40" ht="15" customHeight="1">
      <c r="A61" s="60"/>
      <c r="B61" s="97" t="s">
        <v>129</v>
      </c>
      <c r="C61" s="456" t="s">
        <v>130</v>
      </c>
      <c r="D61" s="456"/>
      <c r="E61" s="456"/>
      <c r="F61" s="60"/>
      <c r="G61" s="60"/>
    </row>
    <row r="62" spans="1:40" ht="15" customHeight="1">
      <c r="A62" s="60"/>
      <c r="B62" s="97" t="s">
        <v>131</v>
      </c>
      <c r="C62" s="456" t="s">
        <v>132</v>
      </c>
      <c r="D62" s="456"/>
      <c r="E62" s="456"/>
      <c r="F62" s="60"/>
      <c r="G62" s="60"/>
    </row>
    <row r="63" spans="1:40" ht="15" customHeight="1">
      <c r="A63" s="60"/>
      <c r="B63" s="97" t="s">
        <v>133</v>
      </c>
      <c r="C63" s="456" t="s">
        <v>134</v>
      </c>
      <c r="D63" s="456"/>
      <c r="E63" s="45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4"/>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236</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160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5"/>
      <c r="B37" s="455"/>
      <c r="C37" s="455"/>
      <c r="D37" s="98">
        <v>4</v>
      </c>
      <c r="E37" s="98">
        <v>5</v>
      </c>
      <c r="F37" s="525">
        <v>6</v>
      </c>
      <c r="G37" s="525"/>
      <c r="H37" s="525"/>
      <c r="I37" s="525">
        <v>7</v>
      </c>
      <c r="J37" s="525"/>
      <c r="K37" s="525"/>
      <c r="L37" s="525">
        <v>8</v>
      </c>
      <c r="M37" s="525"/>
      <c r="N37" s="525"/>
      <c r="O37" s="525">
        <v>9</v>
      </c>
      <c r="P37" s="525"/>
      <c r="Q37" s="525"/>
      <c r="R37" s="525">
        <v>10</v>
      </c>
      <c r="S37" s="525"/>
      <c r="T37" s="525"/>
      <c r="U37" s="525">
        <v>11</v>
      </c>
      <c r="V37" s="525"/>
      <c r="W37" s="525"/>
      <c r="X37" s="525">
        <v>12</v>
      </c>
      <c r="Y37" s="525"/>
      <c r="Z37" s="525"/>
      <c r="AA37" s="525">
        <v>1</v>
      </c>
      <c r="AB37" s="525"/>
      <c r="AC37" s="525"/>
      <c r="AD37" s="525">
        <v>2</v>
      </c>
      <c r="AE37" s="525"/>
      <c r="AF37" s="525"/>
      <c r="AG37" s="525">
        <v>3</v>
      </c>
      <c r="AH37" s="525"/>
      <c r="AI37" s="525"/>
      <c r="AJ37" s="455" t="s">
        <v>211</v>
      </c>
      <c r="AK37" s="455"/>
      <c r="AL37" s="82" t="s">
        <v>212</v>
      </c>
      <c r="AM37"/>
      <c r="AN37"/>
      <c r="AO37"/>
      <c r="AP37"/>
      <c r="AQ37"/>
    </row>
    <row r="38" spans="1:43" ht="25" customHeight="1">
      <c r="A38" s="529" t="s">
        <v>213</v>
      </c>
      <c r="B38" s="529"/>
      <c r="C38" s="529"/>
      <c r="D38" s="72">
        <f>SUM(D39:D40)</f>
        <v>1540</v>
      </c>
      <c r="E38" s="72">
        <f>SUM(E39:E40)</f>
        <v>1441</v>
      </c>
      <c r="F38" s="530">
        <f>SUM(F39:H40)</f>
        <v>1540</v>
      </c>
      <c r="G38" s="530"/>
      <c r="H38" s="530"/>
      <c r="I38" s="530">
        <f>SUM(I39:K40)</f>
        <v>1617</v>
      </c>
      <c r="J38" s="530"/>
      <c r="K38" s="530"/>
      <c r="L38" s="530">
        <f>SUM(L39:N40)</f>
        <v>1617</v>
      </c>
      <c r="M38" s="530"/>
      <c r="N38" s="530"/>
      <c r="O38" s="530">
        <f>SUM(O39:Q40)</f>
        <v>1463</v>
      </c>
      <c r="P38" s="530"/>
      <c r="Q38" s="530"/>
      <c r="R38" s="530">
        <f>SUM(R39:T40)</f>
        <v>1540</v>
      </c>
      <c r="S38" s="530"/>
      <c r="T38" s="530"/>
      <c r="U38" s="530">
        <f>SUM(U39:W40)</f>
        <v>1540</v>
      </c>
      <c r="V38" s="530"/>
      <c r="W38" s="530"/>
      <c r="X38" s="530">
        <f>SUM(X39:Z40)</f>
        <v>1463</v>
      </c>
      <c r="Y38" s="530"/>
      <c r="Z38" s="530"/>
      <c r="AA38" s="530">
        <f>SUM(AA39:AC40)</f>
        <v>1463</v>
      </c>
      <c r="AB38" s="530"/>
      <c r="AC38" s="530"/>
      <c r="AD38" s="530">
        <f>SUM(AD39:AF40)</f>
        <v>1463</v>
      </c>
      <c r="AE38" s="530"/>
      <c r="AF38" s="530"/>
      <c r="AG38" s="530">
        <f>SUM(AG39:AI40)</f>
        <v>1540</v>
      </c>
      <c r="AH38" s="530"/>
      <c r="AI38" s="530"/>
      <c r="AJ38" s="456">
        <f>SUM(D38:AI38)</f>
        <v>18227</v>
      </c>
      <c r="AK38" s="456"/>
      <c r="AL38" s="108">
        <f>ROUNDUP(AJ38/AJ41,1)</f>
        <v>77</v>
      </c>
      <c r="AM38"/>
      <c r="AN38"/>
      <c r="AO38"/>
      <c r="AP38"/>
      <c r="AQ38"/>
    </row>
    <row r="39" spans="1:43" ht="25" customHeight="1">
      <c r="A39" s="537" t="s">
        <v>238</v>
      </c>
      <c r="B39" s="537"/>
      <c r="C39" s="537"/>
      <c r="D39" s="69">
        <v>1400</v>
      </c>
      <c r="E39" s="69">
        <v>1310</v>
      </c>
      <c r="F39" s="526">
        <v>1400</v>
      </c>
      <c r="G39" s="526"/>
      <c r="H39" s="526"/>
      <c r="I39" s="526">
        <v>1470</v>
      </c>
      <c r="J39" s="526"/>
      <c r="K39" s="526"/>
      <c r="L39" s="526">
        <v>1470</v>
      </c>
      <c r="M39" s="526"/>
      <c r="N39" s="526"/>
      <c r="O39" s="526">
        <v>1330</v>
      </c>
      <c r="P39" s="526"/>
      <c r="Q39" s="526"/>
      <c r="R39" s="526">
        <v>1400</v>
      </c>
      <c r="S39" s="526"/>
      <c r="T39" s="526"/>
      <c r="U39" s="526">
        <v>1400</v>
      </c>
      <c r="V39" s="526"/>
      <c r="W39" s="526"/>
      <c r="X39" s="526">
        <v>1330</v>
      </c>
      <c r="Y39" s="526"/>
      <c r="Z39" s="526"/>
      <c r="AA39" s="526">
        <v>1330</v>
      </c>
      <c r="AB39" s="526"/>
      <c r="AC39" s="526"/>
      <c r="AD39" s="526">
        <v>1330</v>
      </c>
      <c r="AE39" s="526"/>
      <c r="AF39" s="526"/>
      <c r="AG39" s="526">
        <v>1400</v>
      </c>
      <c r="AH39" s="526"/>
      <c r="AI39" s="526"/>
      <c r="AJ39" s="456">
        <f>SUM(D39:AI39)</f>
        <v>16570</v>
      </c>
      <c r="AK39" s="456"/>
      <c r="AL39" s="108">
        <f>ROUNDUP(AJ39/AJ41,1)</f>
        <v>70</v>
      </c>
      <c r="AM39"/>
      <c r="AN39"/>
      <c r="AO39"/>
      <c r="AP39"/>
      <c r="AQ39"/>
    </row>
    <row r="40" spans="1:43" ht="25" customHeight="1">
      <c r="A40" s="537" t="s">
        <v>239</v>
      </c>
      <c r="B40" s="537"/>
      <c r="C40" s="537"/>
      <c r="D40" s="69">
        <v>140</v>
      </c>
      <c r="E40" s="69">
        <v>131</v>
      </c>
      <c r="F40" s="526">
        <v>140</v>
      </c>
      <c r="G40" s="526"/>
      <c r="H40" s="526"/>
      <c r="I40" s="526">
        <v>147</v>
      </c>
      <c r="J40" s="526"/>
      <c r="K40" s="526"/>
      <c r="L40" s="526">
        <v>147</v>
      </c>
      <c r="M40" s="526"/>
      <c r="N40" s="526"/>
      <c r="O40" s="526">
        <v>133</v>
      </c>
      <c r="P40" s="526"/>
      <c r="Q40" s="526"/>
      <c r="R40" s="526">
        <v>140</v>
      </c>
      <c r="S40" s="526"/>
      <c r="T40" s="526"/>
      <c r="U40" s="526">
        <v>140</v>
      </c>
      <c r="V40" s="526"/>
      <c r="W40" s="526"/>
      <c r="X40" s="526">
        <v>133</v>
      </c>
      <c r="Y40" s="526"/>
      <c r="Z40" s="526"/>
      <c r="AA40" s="526">
        <v>133</v>
      </c>
      <c r="AB40" s="526"/>
      <c r="AC40" s="526"/>
      <c r="AD40" s="526">
        <v>133</v>
      </c>
      <c r="AE40" s="526"/>
      <c r="AF40" s="526"/>
      <c r="AG40" s="526">
        <v>140</v>
      </c>
      <c r="AH40" s="526"/>
      <c r="AI40" s="526"/>
      <c r="AJ40" s="456">
        <f>SUM(D40:AI40)</f>
        <v>1657</v>
      </c>
      <c r="AK40" s="456"/>
      <c r="AL40" s="108">
        <f>ROUNDUP(AJ40/AJ41,1)</f>
        <v>7</v>
      </c>
      <c r="AM40"/>
      <c r="AN40"/>
      <c r="AO40"/>
      <c r="AP40"/>
      <c r="AQ40"/>
    </row>
    <row r="41" spans="1:43" ht="25" customHeight="1">
      <c r="A41" s="529" t="s">
        <v>214</v>
      </c>
      <c r="B41" s="529"/>
      <c r="C41" s="529"/>
      <c r="D41" s="69">
        <v>20</v>
      </c>
      <c r="E41" s="69">
        <v>19</v>
      </c>
      <c r="F41" s="526">
        <v>20</v>
      </c>
      <c r="G41" s="526"/>
      <c r="H41" s="526"/>
      <c r="I41" s="526">
        <v>21</v>
      </c>
      <c r="J41" s="526"/>
      <c r="K41" s="526"/>
      <c r="L41" s="526">
        <v>21</v>
      </c>
      <c r="M41" s="526"/>
      <c r="N41" s="526"/>
      <c r="O41" s="526">
        <v>19</v>
      </c>
      <c r="P41" s="526"/>
      <c r="Q41" s="526"/>
      <c r="R41" s="526">
        <v>20</v>
      </c>
      <c r="S41" s="526"/>
      <c r="T41" s="526"/>
      <c r="U41" s="526">
        <v>20</v>
      </c>
      <c r="V41" s="526"/>
      <c r="W41" s="526"/>
      <c r="X41" s="526">
        <v>19</v>
      </c>
      <c r="Y41" s="526"/>
      <c r="Z41" s="526"/>
      <c r="AA41" s="526">
        <v>19</v>
      </c>
      <c r="AB41" s="526"/>
      <c r="AC41" s="526"/>
      <c r="AD41" s="526">
        <v>19</v>
      </c>
      <c r="AE41" s="526"/>
      <c r="AF41" s="526"/>
      <c r="AG41" s="526">
        <v>20</v>
      </c>
      <c r="AH41" s="526"/>
      <c r="AI41" s="526"/>
      <c r="AJ41" s="456">
        <f>+SUM(D41:AI41)</f>
        <v>237</v>
      </c>
      <c r="AK41" s="456"/>
      <c r="AL41" s="107"/>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455" t="s">
        <v>170</v>
      </c>
      <c r="B44" s="455"/>
      <c r="C44" s="455" t="s">
        <v>207</v>
      </c>
      <c r="D44" s="455"/>
      <c r="E44" s="473" t="s">
        <v>215</v>
      </c>
      <c r="F44" s="473"/>
      <c r="G44" s="473"/>
      <c r="H44" s="47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473" t="s">
        <v>172</v>
      </c>
      <c r="B45" s="473"/>
      <c r="C45" s="530">
        <f>ROUNDDOWN(IF(AL38&lt;=60,1,1+ROUNDUP((AL38-60)/40,0)),1)</f>
        <v>2</v>
      </c>
      <c r="D45" s="530"/>
      <c r="E45" s="530">
        <f>ROUNDDOWN(AL39/6+AL40/10,1)</f>
        <v>12.3</v>
      </c>
      <c r="F45" s="530"/>
      <c r="G45" s="530"/>
      <c r="H45" s="53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483" t="str">
        <f>IF(VLOOKUP($AK$1,選択肢!$A$1:$J$32,C53,FALSE)=0,"-",VLOOKUP($AK$1,選択肢!$A$1:$J$32,C53,FALSE))</f>
        <v>管理者</v>
      </c>
      <c r="D48" s="484"/>
      <c r="E48" s="482" t="str">
        <f>IF(VLOOKUP($AK$1,選択肢!$A$1:$J$32,E53,FALSE)=0,"-",VLOOKUP($AK$1,選択肢!$A$1:$J$32,E53,FALSE))</f>
        <v>サービス管理責任者</v>
      </c>
      <c r="F48" s="482"/>
      <c r="G48" s="482"/>
      <c r="H48" s="482"/>
      <c r="I48" s="483" t="str">
        <f>IF(VLOOKUP($AK$1,選択肢!$A$1:$J$32,I53,FALSE)=0,"-",VLOOKUP($AK$1,選択肢!$A$1:$J$32,I53,FALSE))</f>
        <v>地域移行支援員</v>
      </c>
      <c r="J48" s="484"/>
      <c r="K48" s="484"/>
      <c r="L48" s="484"/>
      <c r="M48" s="484"/>
      <c r="N48" s="485"/>
      <c r="O48" s="483" t="str">
        <f>IF(VLOOKUP($AK$1,選択肢!$A$1:$J$32,O53,FALSE)=0,"-",VLOOKUP($AK$1,選択肢!$A$1:$J$32,O53,FALSE))</f>
        <v>生活支援員</v>
      </c>
      <c r="P48" s="484"/>
      <c r="Q48" s="484"/>
      <c r="R48" s="484"/>
      <c r="S48" s="484"/>
      <c r="T48" s="485"/>
      <c r="U48" s="483" t="str">
        <f>IF(VLOOKUP($AK$1,選択肢!$A$1:$J$32,U53,FALSE)=0,"-",VLOOKUP($AK$1,選択肢!$A$1:$J$32,U53,FALSE))</f>
        <v>-</v>
      </c>
      <c r="V48" s="484"/>
      <c r="W48" s="484"/>
      <c r="X48" s="484"/>
      <c r="Y48" s="484"/>
      <c r="Z48" s="485"/>
      <c r="AA48" s="483" t="str">
        <f>IF(VLOOKUP($AK$1,選択肢!$A$1:$J$32,AA53,FALSE)=0,"-",VLOOKUP($AK$1,選択肢!$A$1:$J$32,AA53,FALSE))</f>
        <v>-</v>
      </c>
      <c r="AB48" s="484"/>
      <c r="AC48" s="484"/>
      <c r="AD48" s="484"/>
      <c r="AE48" s="484"/>
      <c r="AF48" s="485"/>
      <c r="AG48" s="482" t="str">
        <f>IF(VLOOKUP($AK$1,選択肢!$A$1:$J$32,AG53,FALSE)=0,"-",VLOOKUP($AK$1,選択肢!$A$1:$J$32,AG53,FALSE))</f>
        <v>-</v>
      </c>
      <c r="AH48" s="482"/>
      <c r="AI48" s="482"/>
      <c r="AJ48" s="482"/>
      <c r="AK48" s="482"/>
      <c r="AL48" s="482" t="str">
        <f>IF(VLOOKUP($AK$1,選択肢!$A$1:$J$32,AL53,FALSE)=0,"-",VLOOKUP($AK$1,選択肢!$A$1:$J$32,AL53,FALSE))</f>
        <v>-</v>
      </c>
      <c r="AM48" s="482"/>
      <c r="AN48" s="62"/>
    </row>
    <row r="49" spans="1:40" ht="18" customHeight="1">
      <c r="A49" s="62"/>
      <c r="B49" s="67"/>
      <c r="C49" s="102" t="s">
        <v>190</v>
      </c>
      <c r="D49" s="102" t="s">
        <v>191</v>
      </c>
      <c r="E49" s="101" t="s">
        <v>190</v>
      </c>
      <c r="F49" s="481" t="s">
        <v>191</v>
      </c>
      <c r="G49" s="481"/>
      <c r="H49" s="481"/>
      <c r="I49" s="477" t="s">
        <v>190</v>
      </c>
      <c r="J49" s="478"/>
      <c r="K49" s="479"/>
      <c r="L49" s="477" t="s">
        <v>191</v>
      </c>
      <c r="M49" s="478"/>
      <c r="N49" s="479"/>
      <c r="O49" s="477" t="s">
        <v>190</v>
      </c>
      <c r="P49" s="478"/>
      <c r="Q49" s="479"/>
      <c r="R49" s="477" t="s">
        <v>191</v>
      </c>
      <c r="S49" s="478"/>
      <c r="T49" s="479"/>
      <c r="U49" s="477" t="s">
        <v>190</v>
      </c>
      <c r="V49" s="478"/>
      <c r="W49" s="479"/>
      <c r="X49" s="477" t="s">
        <v>191</v>
      </c>
      <c r="Y49" s="478"/>
      <c r="Z49" s="479"/>
      <c r="AA49" s="477" t="s">
        <v>190</v>
      </c>
      <c r="AB49" s="478"/>
      <c r="AC49" s="479"/>
      <c r="AD49" s="477" t="s">
        <v>191</v>
      </c>
      <c r="AE49" s="478"/>
      <c r="AF49" s="479"/>
      <c r="AG49" s="477" t="s">
        <v>190</v>
      </c>
      <c r="AH49" s="478"/>
      <c r="AI49" s="479"/>
      <c r="AJ49" s="477" t="s">
        <v>191</v>
      </c>
      <c r="AK49" s="479"/>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477">
        <f>COUNTIFS($B$11:$B$30,E$48,$C$11:$C$30,"B",$E$11:$E$30,"*")</f>
        <v>1</v>
      </c>
      <c r="G50" s="478"/>
      <c r="H50" s="479"/>
      <c r="I50" s="477">
        <f>COUNTIFS($B$11:$B$30,I$48,$C$11:$C$30,"A",$E$11:$E$30,"*")</f>
        <v>0</v>
      </c>
      <c r="J50" s="478"/>
      <c r="K50" s="479"/>
      <c r="L50" s="477">
        <f>COUNTIFS($B$11:$B$30,I$48,$C$11:$C$30,"B",$E$11:$E$30,"*")</f>
        <v>0</v>
      </c>
      <c r="M50" s="478"/>
      <c r="N50" s="479"/>
      <c r="O50" s="477">
        <f>COUNTIFS($B$11:$B$30,O$48,$C$11:$C$30,"A",$E$11:$E$30,"*")</f>
        <v>0</v>
      </c>
      <c r="P50" s="478"/>
      <c r="Q50" s="479"/>
      <c r="R50" s="477">
        <f>COUNTIFS($B$11:$B$30,O$48,$C$11:$C$30,"B",$E$11:$E$30,"*")</f>
        <v>0</v>
      </c>
      <c r="S50" s="478"/>
      <c r="T50" s="479"/>
      <c r="U50" s="477">
        <f>COUNTIFS($B$11:$B$30,U$48,$C$11:$C$30,"A",$E$11:$E$30,"*")</f>
        <v>0</v>
      </c>
      <c r="V50" s="478"/>
      <c r="W50" s="479"/>
      <c r="X50" s="477">
        <f>COUNTIFS($B$11:$B$30,U$48,$C$11:$C$30,"B",$E$11:$E$30,"*")</f>
        <v>0</v>
      </c>
      <c r="Y50" s="478"/>
      <c r="Z50" s="479"/>
      <c r="AA50" s="477">
        <f>COUNTIFS($B$11:$B$30,AA$48,$C$11:$C$30,"A",$E$11:$E$30,"*")</f>
        <v>0</v>
      </c>
      <c r="AB50" s="478"/>
      <c r="AC50" s="479"/>
      <c r="AD50" s="477">
        <f>COUNTIFS($B$11:$B$30,AA$48,$C$11:$C$30,"B",$E$11:$E$30,"*")</f>
        <v>0</v>
      </c>
      <c r="AE50" s="478"/>
      <c r="AF50" s="479"/>
      <c r="AG50" s="477">
        <f>COUNTIFS($B$11:$B$30,AG$48,$C$11:$C$30,"A",$E$11:$E$30,"*")</f>
        <v>0</v>
      </c>
      <c r="AH50" s="478"/>
      <c r="AI50" s="479"/>
      <c r="AJ50" s="477">
        <f>COUNTIFS($B$11:$B$30,AG$48,$C$11:$C$30,"B",$E$11:$E$30,"*")</f>
        <v>0</v>
      </c>
      <c r="AK50" s="479"/>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477">
        <f>COUNTIFS($B$11:$B$30,E$48,$C$11:$C$30,"D",$E$11:$E$30,"*")</f>
        <v>0</v>
      </c>
      <c r="G51" s="478"/>
      <c r="H51" s="479"/>
      <c r="I51" s="477">
        <f>COUNTIFS($B$11:$B$30,I$48,$C$11:$C$30,"C",$E$11:$E$30,"*")</f>
        <v>1</v>
      </c>
      <c r="J51" s="478"/>
      <c r="K51" s="479"/>
      <c r="L51" s="477">
        <f>COUNTIFS($B$11:$B$30,I$48,$C$11:$C$30,"D",$E$11:$E$30,"*")</f>
        <v>0</v>
      </c>
      <c r="M51" s="478"/>
      <c r="N51" s="479"/>
      <c r="O51" s="477">
        <f>COUNTIFS($B$11:$B$30,O$48,$C$11:$C$30,"C",$E$11:$E$30,"*")</f>
        <v>0</v>
      </c>
      <c r="P51" s="478"/>
      <c r="Q51" s="479"/>
      <c r="R51" s="477">
        <f>COUNTIFS($B$11:$B$30,O$48,$C$11:$C$30,"D",$E$11:$E$30,"*")</f>
        <v>1</v>
      </c>
      <c r="S51" s="478"/>
      <c r="T51" s="479"/>
      <c r="U51" s="477">
        <f>COUNTIFS($B$11:$B$30,U$48,$C$11:$C$30,"C",$E$11:$E$30,"*")</f>
        <v>0</v>
      </c>
      <c r="V51" s="478"/>
      <c r="W51" s="479"/>
      <c r="X51" s="477">
        <f>COUNTIFS($B$11:$B$30,U$48,$C$11:$C$30,"D",$E$11:$E$30,"*")</f>
        <v>0</v>
      </c>
      <c r="Y51" s="478"/>
      <c r="Z51" s="479"/>
      <c r="AA51" s="477">
        <f>COUNTIFS($B$11:$B$30,AA$48,$C$11:$C$30,"C",$E$11:$E$30,"*")</f>
        <v>0</v>
      </c>
      <c r="AB51" s="478"/>
      <c r="AC51" s="479"/>
      <c r="AD51" s="477">
        <f>COUNTIFS($B$11:$B$30,AA$48,$C$11:$C$30,"D",$E$11:$E$30,"*")</f>
        <v>0</v>
      </c>
      <c r="AE51" s="478"/>
      <c r="AF51" s="479"/>
      <c r="AG51" s="477">
        <f>COUNTIFS($B$11:$B$30,AG$48,$C$11:$C$30,"C",$E$11:$E$30,"*")</f>
        <v>0</v>
      </c>
      <c r="AH51" s="478"/>
      <c r="AI51" s="479"/>
      <c r="AJ51" s="477">
        <f>COUNTIFS($B$11:$B$30,AG$48,$C$11:$C$30,"D",$E$11:$E$30,"*")</f>
        <v>0</v>
      </c>
      <c r="AK51" s="479"/>
      <c r="AL51" s="101">
        <f>COUNTIFS($B$11:$B$30,AL$48,$C$11:$C$30,"C",$E$11:$E$30,"*")</f>
        <v>0</v>
      </c>
      <c r="AM51" s="101">
        <f>COUNTIFS($B$11:$B$30,AL$48,$C$11:$C$30,"D",$E$11:$E$30,"*")</f>
        <v>0</v>
      </c>
      <c r="AN51" s="62"/>
    </row>
    <row r="52" spans="1:40" ht="25" customHeight="1">
      <c r="A52" s="62"/>
      <c r="B52" s="82" t="s">
        <v>194</v>
      </c>
      <c r="C52" s="483">
        <f>IF($AK$3="４週",SUMIFS($AK$11:$AK$30,$B$11:$B$30,C48)/4/$AH$5,IF($AK$3="歴月",SUMIFS($AK$11:$AK$30,$B$11:$B$30,C48)/$AL$5,"記載する期間を選択してください"))</f>
        <v>0</v>
      </c>
      <c r="D52" s="485"/>
      <c r="E52" s="483">
        <f>IF($AK$3="４週",SUMIFS($AK$11:$AK$30,$B$11:$B$30,E48)/4/$AH$5,IF($AK$3="歴月",SUMIFS($AK$11:$AK$30,$B$11:$B$30,E48)/$AL$5,"記載する期間を選択してください"))</f>
        <v>0</v>
      </c>
      <c r="F52" s="484"/>
      <c r="G52" s="484"/>
      <c r="H52" s="485"/>
      <c r="I52" s="483">
        <f>IF($AK$3="４週",SUMIFS($AK$11:$AK$30,$B$11:$B$30,I48)/4/$AH$5,IF($AK$3="歴月",SUMIFS($AK$11:$AK$30,$B$11:$B$30,I48)/$AL$5,"記載する期間を選択してください"))</f>
        <v>0</v>
      </c>
      <c r="J52" s="484"/>
      <c r="K52" s="484"/>
      <c r="L52" s="484"/>
      <c r="M52" s="484"/>
      <c r="N52" s="485"/>
      <c r="O52" s="483">
        <f>IF($AK$3="４週",SUMIFS($AK$11:$AK$30,$B$11:$B$30,O48)/4/$AH$5,IF($AK$3="歴月",SUMIFS($AK$11:$AK$30,$B$11:$B$30,O48)/$AL$5,"記載する期間を選択してください"))</f>
        <v>0</v>
      </c>
      <c r="P52" s="484"/>
      <c r="Q52" s="484"/>
      <c r="R52" s="484"/>
      <c r="S52" s="484"/>
      <c r="T52" s="485"/>
      <c r="U52" s="483">
        <f>IF($AK$3="４週",SUMIFS($AK$11:$AK$30,$B$11:$B$30,U48)/4/$AH$5,IF($AK$3="歴月",SUMIFS($AK$11:$AK$30,$B$11:$B$30,U48)/$AL$5,"記載する期間を選択してください"))</f>
        <v>0</v>
      </c>
      <c r="V52" s="484"/>
      <c r="W52" s="484"/>
      <c r="X52" s="484"/>
      <c r="Y52" s="484"/>
      <c r="Z52" s="485"/>
      <c r="AA52" s="483">
        <f>IF($AK$3="４週",SUMIFS($AK$11:$AK$30,$B$11:$B$30,AA48)/4/$AH$5,IF($AK$3="歴月",SUMIFS($AK$11:$AK$30,$B$11:$B$30,AA48)/$AL$5,"記載する期間を選択してください"))</f>
        <v>0</v>
      </c>
      <c r="AB52" s="484"/>
      <c r="AC52" s="484"/>
      <c r="AD52" s="484"/>
      <c r="AE52" s="484"/>
      <c r="AF52" s="485"/>
      <c r="AG52" s="483">
        <f>IF($AK$3="４週",SUMIFS($AK$11:$AK$30,$B$11:$B$30,AG48)/4/$AH$5,IF($AK$3="歴月",SUMIFS($AK$11:$AK$30,$B$11:$B$30,AG48)/$AL$5,"記載する期間を選択してください"))</f>
        <v>0</v>
      </c>
      <c r="AH52" s="484"/>
      <c r="AI52" s="484"/>
      <c r="AJ52" s="484"/>
      <c r="AK52" s="485"/>
      <c r="AL52" s="483">
        <f>IF($AK$3="４週",SUMIFS($AK$11:$AK$30,$B$11:$B$30,AL48)/4/$AH$5,IF($AK$3="歴月",SUMIFS($AK$11:$AK$30,$B$11:$B$30,AL48)/$AL$5,"記載する期間を選択してください"))</f>
        <v>0</v>
      </c>
      <c r="AM52" s="485"/>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455" t="s">
        <v>126</v>
      </c>
      <c r="D61" s="455"/>
      <c r="E61" s="455"/>
      <c r="F61" s="60"/>
      <c r="G61" s="60"/>
    </row>
    <row r="62" spans="1:40" ht="15" customHeight="1">
      <c r="A62" s="60"/>
      <c r="B62" s="97" t="s">
        <v>127</v>
      </c>
      <c r="C62" s="456" t="s">
        <v>128</v>
      </c>
      <c r="D62" s="456"/>
      <c r="E62" s="456"/>
      <c r="F62" s="60"/>
      <c r="G62" s="60"/>
    </row>
    <row r="63" spans="1:40" ht="15" customHeight="1">
      <c r="A63" s="60"/>
      <c r="B63" s="97" t="s">
        <v>129</v>
      </c>
      <c r="C63" s="456" t="s">
        <v>130</v>
      </c>
      <c r="D63" s="456"/>
      <c r="E63" s="456"/>
      <c r="F63" s="60"/>
      <c r="G63" s="60"/>
    </row>
    <row r="64" spans="1:40" ht="15" customHeight="1">
      <c r="A64" s="60"/>
      <c r="B64" s="97" t="s">
        <v>131</v>
      </c>
      <c r="C64" s="456" t="s">
        <v>132</v>
      </c>
      <c r="D64" s="456"/>
      <c r="E64" s="456"/>
      <c r="F64" s="60"/>
      <c r="G64" s="60"/>
    </row>
    <row r="65" spans="1:7" ht="15" customHeight="1">
      <c r="A65" s="60"/>
      <c r="B65" s="97" t="s">
        <v>133</v>
      </c>
      <c r="C65" s="456" t="s">
        <v>134</v>
      </c>
      <c r="D65" s="456"/>
      <c r="E65" s="456"/>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4"/>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topLeftCell="P1" zoomScaleNormal="100" zoomScaleSheetLayoutView="100" workbookViewId="0">
      <selection activeCell="AK31" sqref="AK31"/>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241</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40</v>
      </c>
      <c r="AI5" s="496"/>
      <c r="AJ5" s="496"/>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5"/>
      <c r="B37" s="455"/>
      <c r="C37" s="455"/>
      <c r="D37" s="98">
        <v>4</v>
      </c>
      <c r="E37" s="98">
        <v>5</v>
      </c>
      <c r="F37" s="525">
        <v>6</v>
      </c>
      <c r="G37" s="525"/>
      <c r="H37" s="525"/>
      <c r="I37" s="525">
        <v>7</v>
      </c>
      <c r="J37" s="525"/>
      <c r="K37" s="525"/>
      <c r="L37" s="525">
        <v>8</v>
      </c>
      <c r="M37" s="525"/>
      <c r="N37" s="525"/>
      <c r="O37" s="525">
        <v>9</v>
      </c>
      <c r="P37" s="525"/>
      <c r="Q37" s="525"/>
      <c r="R37" s="525">
        <v>10</v>
      </c>
      <c r="S37" s="525"/>
      <c r="T37" s="525"/>
      <c r="U37" s="525">
        <v>11</v>
      </c>
      <c r="V37" s="525"/>
      <c r="W37" s="525"/>
      <c r="X37" s="525">
        <v>12</v>
      </c>
      <c r="Y37" s="525"/>
      <c r="Z37" s="525"/>
      <c r="AA37" s="525">
        <v>1</v>
      </c>
      <c r="AB37" s="525"/>
      <c r="AC37" s="525"/>
      <c r="AD37" s="525">
        <v>2</v>
      </c>
      <c r="AE37" s="525"/>
      <c r="AF37" s="525"/>
      <c r="AG37" s="525">
        <v>3</v>
      </c>
      <c r="AH37" s="525"/>
      <c r="AI37" s="525"/>
      <c r="AJ37" s="455" t="s">
        <v>211</v>
      </c>
      <c r="AK37" s="455"/>
      <c r="AL37" s="82" t="s">
        <v>212</v>
      </c>
      <c r="AM37"/>
      <c r="AN37"/>
      <c r="AO37"/>
      <c r="AP37"/>
      <c r="AQ37"/>
    </row>
    <row r="38" spans="1:43" ht="18" customHeight="1">
      <c r="A38" s="529" t="s">
        <v>213</v>
      </c>
      <c r="B38" s="529"/>
      <c r="C38" s="529"/>
      <c r="D38" s="148">
        <v>60</v>
      </c>
      <c r="E38" s="148">
        <v>57</v>
      </c>
      <c r="F38" s="526">
        <v>60</v>
      </c>
      <c r="G38" s="526"/>
      <c r="H38" s="526"/>
      <c r="I38" s="526">
        <v>105</v>
      </c>
      <c r="J38" s="526"/>
      <c r="K38" s="526"/>
      <c r="L38" s="526">
        <v>105</v>
      </c>
      <c r="M38" s="526"/>
      <c r="N38" s="526"/>
      <c r="O38" s="526">
        <v>95</v>
      </c>
      <c r="P38" s="526"/>
      <c r="Q38" s="526"/>
      <c r="R38" s="526">
        <v>60</v>
      </c>
      <c r="S38" s="526"/>
      <c r="T38" s="526"/>
      <c r="U38" s="526">
        <v>60</v>
      </c>
      <c r="V38" s="526"/>
      <c r="W38" s="526"/>
      <c r="X38" s="526">
        <v>57</v>
      </c>
      <c r="Y38" s="526"/>
      <c r="Z38" s="526"/>
      <c r="AA38" s="526">
        <v>57</v>
      </c>
      <c r="AB38" s="526"/>
      <c r="AC38" s="526"/>
      <c r="AD38" s="526">
        <v>95</v>
      </c>
      <c r="AE38" s="526"/>
      <c r="AF38" s="526"/>
      <c r="AG38" s="526">
        <v>100</v>
      </c>
      <c r="AH38" s="526"/>
      <c r="AI38" s="526"/>
      <c r="AJ38" s="456">
        <f>SUM(D38:AI38)</f>
        <v>911</v>
      </c>
      <c r="AK38" s="456"/>
      <c r="AL38" s="527">
        <f>ROUNDUP(AJ38/AJ39,1)</f>
        <v>3.9</v>
      </c>
      <c r="AM38"/>
      <c r="AN38"/>
      <c r="AO38"/>
      <c r="AP38"/>
      <c r="AQ38"/>
    </row>
    <row r="39" spans="1:43" ht="18" customHeight="1">
      <c r="A39" s="529" t="s">
        <v>214</v>
      </c>
      <c r="B39" s="529"/>
      <c r="C39" s="529"/>
      <c r="D39" s="69">
        <v>20</v>
      </c>
      <c r="E39" s="69">
        <v>19</v>
      </c>
      <c r="F39" s="526">
        <v>20</v>
      </c>
      <c r="G39" s="526"/>
      <c r="H39" s="526"/>
      <c r="I39" s="526">
        <v>21</v>
      </c>
      <c r="J39" s="526"/>
      <c r="K39" s="526"/>
      <c r="L39" s="526">
        <v>21</v>
      </c>
      <c r="M39" s="526"/>
      <c r="N39" s="526"/>
      <c r="O39" s="526">
        <v>19</v>
      </c>
      <c r="P39" s="526"/>
      <c r="Q39" s="526"/>
      <c r="R39" s="526">
        <v>20</v>
      </c>
      <c r="S39" s="526"/>
      <c r="T39" s="526"/>
      <c r="U39" s="526">
        <v>20</v>
      </c>
      <c r="V39" s="526"/>
      <c r="W39" s="526"/>
      <c r="X39" s="526">
        <v>19</v>
      </c>
      <c r="Y39" s="526"/>
      <c r="Z39" s="526"/>
      <c r="AA39" s="526">
        <v>19</v>
      </c>
      <c r="AB39" s="526"/>
      <c r="AC39" s="526"/>
      <c r="AD39" s="526">
        <v>19</v>
      </c>
      <c r="AE39" s="526"/>
      <c r="AF39" s="526"/>
      <c r="AG39" s="526">
        <v>20</v>
      </c>
      <c r="AH39" s="526"/>
      <c r="AI39" s="526"/>
      <c r="AJ39" s="456">
        <f>+SUM(D39:AI39)</f>
        <v>237</v>
      </c>
      <c r="AK39" s="456"/>
      <c r="AL39" s="528"/>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455" t="s">
        <v>170</v>
      </c>
      <c r="B42" s="455"/>
      <c r="C42" s="461" t="s">
        <v>242</v>
      </c>
      <c r="D42" s="463"/>
      <c r="E42" s="543"/>
      <c r="F42" s="543"/>
      <c r="G42" s="543"/>
      <c r="H42" s="459"/>
      <c r="I42" s="480"/>
      <c r="J42" s="480"/>
      <c r="K42" s="480"/>
      <c r="L42" s="480"/>
      <c r="M42" s="480"/>
      <c r="N42" s="48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3" t="s">
        <v>172</v>
      </c>
      <c r="B43" s="473"/>
      <c r="C43" s="538">
        <f>ROUNDDOWN(AL38/15,1)</f>
        <v>0.2</v>
      </c>
      <c r="D43" s="539"/>
      <c r="E43" s="540"/>
      <c r="F43" s="540"/>
      <c r="G43" s="540"/>
      <c r="H43" s="541"/>
      <c r="I43" s="542"/>
      <c r="J43" s="540"/>
      <c r="K43" s="540"/>
      <c r="L43" s="540"/>
      <c r="M43" s="540"/>
      <c r="N43" s="54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483" t="s">
        <v>373</v>
      </c>
      <c r="D46" s="484"/>
      <c r="E46" s="482" t="s">
        <v>374</v>
      </c>
      <c r="F46" s="482"/>
      <c r="G46" s="482"/>
      <c r="H46" s="482"/>
      <c r="I46" s="483" t="s">
        <v>375</v>
      </c>
      <c r="J46" s="484"/>
      <c r="K46" s="484"/>
      <c r="L46" s="484"/>
      <c r="M46" s="484"/>
      <c r="N46" s="485"/>
      <c r="O46" s="483" t="s">
        <v>375</v>
      </c>
      <c r="P46" s="484"/>
      <c r="Q46" s="484"/>
      <c r="R46" s="484"/>
      <c r="S46" s="484"/>
      <c r="T46" s="485"/>
      <c r="U46" s="483" t="s">
        <v>375</v>
      </c>
      <c r="V46" s="484"/>
      <c r="W46" s="484"/>
      <c r="X46" s="484"/>
      <c r="Y46" s="484"/>
      <c r="Z46" s="485"/>
      <c r="AA46" s="483" t="s">
        <v>375</v>
      </c>
      <c r="AB46" s="484"/>
      <c r="AC46" s="484"/>
      <c r="AD46" s="484"/>
      <c r="AE46" s="484"/>
      <c r="AF46" s="485"/>
      <c r="AG46" s="482" t="s">
        <v>375</v>
      </c>
      <c r="AH46" s="482"/>
      <c r="AI46" s="482"/>
      <c r="AJ46" s="482"/>
      <c r="AK46" s="482"/>
      <c r="AL46" s="482" t="s">
        <v>375</v>
      </c>
      <c r="AM46" s="482"/>
      <c r="AN46" s="62"/>
    </row>
    <row r="47" spans="1:43" ht="18" customHeight="1">
      <c r="A47" s="62"/>
      <c r="B47" s="67"/>
      <c r="C47" s="102" t="s">
        <v>190</v>
      </c>
      <c r="D47" s="102" t="s">
        <v>191</v>
      </c>
      <c r="E47" s="101" t="s">
        <v>190</v>
      </c>
      <c r="F47" s="481" t="s">
        <v>191</v>
      </c>
      <c r="G47" s="481"/>
      <c r="H47" s="481"/>
      <c r="I47" s="477" t="s">
        <v>190</v>
      </c>
      <c r="J47" s="478"/>
      <c r="K47" s="479"/>
      <c r="L47" s="477" t="s">
        <v>191</v>
      </c>
      <c r="M47" s="478"/>
      <c r="N47" s="479"/>
      <c r="O47" s="477" t="s">
        <v>190</v>
      </c>
      <c r="P47" s="478"/>
      <c r="Q47" s="479"/>
      <c r="R47" s="477" t="s">
        <v>191</v>
      </c>
      <c r="S47" s="478"/>
      <c r="T47" s="479"/>
      <c r="U47" s="477" t="s">
        <v>190</v>
      </c>
      <c r="V47" s="478"/>
      <c r="W47" s="479"/>
      <c r="X47" s="477" t="s">
        <v>191</v>
      </c>
      <c r="Y47" s="478"/>
      <c r="Z47" s="479"/>
      <c r="AA47" s="477" t="s">
        <v>190</v>
      </c>
      <c r="AB47" s="478"/>
      <c r="AC47" s="479"/>
      <c r="AD47" s="477" t="s">
        <v>191</v>
      </c>
      <c r="AE47" s="478"/>
      <c r="AF47" s="479"/>
      <c r="AG47" s="477" t="s">
        <v>190</v>
      </c>
      <c r="AH47" s="478"/>
      <c r="AI47" s="479"/>
      <c r="AJ47" s="477" t="s">
        <v>191</v>
      </c>
      <c r="AK47" s="479"/>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477">
        <f>COUNTIFS($B$11:$B$30,E$46,$C$11:$C$30,"B",$E$11:$E$30,"*")</f>
        <v>1</v>
      </c>
      <c r="G48" s="478"/>
      <c r="H48" s="479"/>
      <c r="I48" s="477">
        <f>COUNTIFS($B$11:$B$30,I$46,$C$11:$C$30,"A",$E$11:$E$30,"*")</f>
        <v>0</v>
      </c>
      <c r="J48" s="478"/>
      <c r="K48" s="479"/>
      <c r="L48" s="477">
        <f>COUNTIFS($B$11:$B$30,I$46,$C$11:$C$30,"B",$E$11:$E$30,"*")</f>
        <v>0</v>
      </c>
      <c r="M48" s="478"/>
      <c r="N48" s="479"/>
      <c r="O48" s="477">
        <f>COUNTIFS($B$11:$B$30,O$46,$C$11:$C$30,"A",$E$11:$E$30,"*")</f>
        <v>0</v>
      </c>
      <c r="P48" s="478"/>
      <c r="Q48" s="479"/>
      <c r="R48" s="477">
        <f>COUNTIFS($B$11:$B$30,O$46,$C$11:$C$30,"B",$E$11:$E$30,"*")</f>
        <v>0</v>
      </c>
      <c r="S48" s="478"/>
      <c r="T48" s="479"/>
      <c r="U48" s="477">
        <f>COUNTIFS($B$11:$B$30,U$46,$C$11:$C$30,"A",$E$11:$E$30,"*")</f>
        <v>0</v>
      </c>
      <c r="V48" s="478"/>
      <c r="W48" s="479"/>
      <c r="X48" s="477">
        <f>COUNTIFS($B$11:$B$30,U$46,$C$11:$C$30,"B",$E$11:$E$30,"*")</f>
        <v>0</v>
      </c>
      <c r="Y48" s="478"/>
      <c r="Z48" s="479"/>
      <c r="AA48" s="477">
        <f>COUNTIFS($B$11:$B$30,AA$46,$C$11:$C$30,"A",$E$11:$E$30,"*")</f>
        <v>0</v>
      </c>
      <c r="AB48" s="478"/>
      <c r="AC48" s="479"/>
      <c r="AD48" s="477">
        <f>COUNTIFS($B$11:$B$30,AA$46,$C$11:$C$30,"B",$E$11:$E$30,"*")</f>
        <v>0</v>
      </c>
      <c r="AE48" s="478"/>
      <c r="AF48" s="479"/>
      <c r="AG48" s="477">
        <f>COUNTIFS($B$11:$B$30,AG$46,$C$11:$C$30,"A",$E$11:$E$30,"*")</f>
        <v>0</v>
      </c>
      <c r="AH48" s="478"/>
      <c r="AI48" s="479"/>
      <c r="AJ48" s="477">
        <f>COUNTIFS($B$11:$B$30,AG$46,$C$11:$C$30,"B",$E$11:$E$30,"*")</f>
        <v>0</v>
      </c>
      <c r="AK48" s="479"/>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477">
        <f>COUNTIFS($B$11:$B$30,E$46,$C$11:$C$30,"D",$E$11:$E$30,"*")</f>
        <v>1</v>
      </c>
      <c r="G49" s="478"/>
      <c r="H49" s="479"/>
      <c r="I49" s="477">
        <f>COUNTIFS($B$11:$B$30,I$46,$C$11:$C$30,"C",$E$11:$E$30,"*")</f>
        <v>0</v>
      </c>
      <c r="J49" s="478"/>
      <c r="K49" s="479"/>
      <c r="L49" s="477">
        <f>COUNTIFS($B$11:$B$30,I$46,$C$11:$C$30,"D",$E$11:$E$30,"*")</f>
        <v>0</v>
      </c>
      <c r="M49" s="478"/>
      <c r="N49" s="479"/>
      <c r="O49" s="477">
        <f>COUNTIFS($B$11:$B$30,O$46,$C$11:$C$30,"C",$E$11:$E$30,"*")</f>
        <v>0</v>
      </c>
      <c r="P49" s="478"/>
      <c r="Q49" s="479"/>
      <c r="R49" s="477">
        <f>COUNTIFS($B$11:$B$30,O$46,$C$11:$C$30,"D",$E$11:$E$30,"*")</f>
        <v>0</v>
      </c>
      <c r="S49" s="478"/>
      <c r="T49" s="479"/>
      <c r="U49" s="477">
        <f>COUNTIFS($B$11:$B$30,U$46,$C$11:$C$30,"C",$E$11:$E$30,"*")</f>
        <v>0</v>
      </c>
      <c r="V49" s="478"/>
      <c r="W49" s="479"/>
      <c r="X49" s="477">
        <f>COUNTIFS($B$11:$B$30,U$46,$C$11:$C$30,"D",$E$11:$E$30,"*")</f>
        <v>0</v>
      </c>
      <c r="Y49" s="478"/>
      <c r="Z49" s="479"/>
      <c r="AA49" s="477">
        <f>COUNTIFS($B$11:$B$30,AA$46,$C$11:$C$30,"C",$E$11:$E$30,"*")</f>
        <v>0</v>
      </c>
      <c r="AB49" s="478"/>
      <c r="AC49" s="479"/>
      <c r="AD49" s="477">
        <f>COUNTIFS($B$11:$B$30,AA$46,$C$11:$C$30,"D",$E$11:$E$30,"*")</f>
        <v>0</v>
      </c>
      <c r="AE49" s="478"/>
      <c r="AF49" s="479"/>
      <c r="AG49" s="477">
        <f>COUNTIFS($B$11:$B$30,AG$46,$C$11:$C$30,"C",$E$11:$E$30,"*")</f>
        <v>0</v>
      </c>
      <c r="AH49" s="478"/>
      <c r="AI49" s="479"/>
      <c r="AJ49" s="477">
        <f>COUNTIFS($B$11:$B$30,AG$46,$C$11:$C$30,"D",$E$11:$E$30,"*")</f>
        <v>0</v>
      </c>
      <c r="AK49" s="479"/>
      <c r="AL49" s="101">
        <f>COUNTIFS($B$11:$B$30,AL$46,$C$11:$C$30,"C",$E$11:$E$30,"*")</f>
        <v>0</v>
      </c>
      <c r="AM49" s="101">
        <f>COUNTIFS($B$11:$B$30,AL$46,$C$11:$C$30,"D",$E$11:$E$30,"*")</f>
        <v>0</v>
      </c>
      <c r="AN49" s="62"/>
    </row>
    <row r="50" spans="1:40" ht="25" customHeight="1">
      <c r="A50" s="62"/>
      <c r="B50" s="82" t="s">
        <v>194</v>
      </c>
      <c r="C50" s="483">
        <f>IF($AK$3="４週",SUMIFS($AK$11:$AK$30,$B$11:$B$30,C46)/4/$AH$5,IF($AK$3="歴月",SUMIFS($AK$11:$AK$30,$B$11:$B$30,C46)/$AL$5,"記載する期間を選択してください"))</f>
        <v>0</v>
      </c>
      <c r="D50" s="485"/>
      <c r="E50" s="483">
        <f>IF($AK$3="４週",SUMIFS($AK$11:$AK$30,$B$11:$B$30,E46)/4/$AH$5,IF($AK$3="歴月",SUMIFS($AK$11:$AK$30,$B$11:$B$30,E46)/$AL$5,"記載する期間を選択してください"))</f>
        <v>0</v>
      </c>
      <c r="F50" s="484"/>
      <c r="G50" s="484"/>
      <c r="H50" s="485"/>
      <c r="I50" s="483">
        <f>IF($AK$3="４週",SUMIFS($AK$11:$AK$30,$B$11:$B$30,I46)/4/$AH$5,IF($AK$3="歴月",SUMIFS($AK$11:$AK$30,$B$11:$B$30,I46)/$AL$5,"記載する期間を選択してください"))</f>
        <v>0</v>
      </c>
      <c r="J50" s="484"/>
      <c r="K50" s="484"/>
      <c r="L50" s="484"/>
      <c r="M50" s="484"/>
      <c r="N50" s="485"/>
      <c r="O50" s="483">
        <f>IF($AK$3="４週",SUMIFS($AK$11:$AK$30,$B$11:$B$30,O46)/4/$AH$5,IF($AK$3="歴月",SUMIFS($AK$11:$AK$30,$B$11:$B$30,O46)/$AL$5,"記載する期間を選択してください"))</f>
        <v>0</v>
      </c>
      <c r="P50" s="484"/>
      <c r="Q50" s="484"/>
      <c r="R50" s="484"/>
      <c r="S50" s="484"/>
      <c r="T50" s="485"/>
      <c r="U50" s="483">
        <f>IF($AK$3="４週",SUMIFS($AK$11:$AK$30,$B$11:$B$30,U46)/4/$AH$5,IF($AK$3="歴月",SUMIFS($AK$11:$AK$30,$B$11:$B$30,U46)/$AL$5,"記載する期間を選択してください"))</f>
        <v>0</v>
      </c>
      <c r="V50" s="484"/>
      <c r="W50" s="484"/>
      <c r="X50" s="484"/>
      <c r="Y50" s="484"/>
      <c r="Z50" s="485"/>
      <c r="AA50" s="483">
        <f>IF($AK$3="４週",SUMIFS($AK$11:$AK$30,$B$11:$B$30,AA46)/4/$AH$5,IF($AK$3="歴月",SUMIFS($AK$11:$AK$30,$B$11:$B$30,AA46)/$AL$5,"記載する期間を選択してください"))</f>
        <v>0</v>
      </c>
      <c r="AB50" s="484"/>
      <c r="AC50" s="484"/>
      <c r="AD50" s="484"/>
      <c r="AE50" s="484"/>
      <c r="AF50" s="485"/>
      <c r="AG50" s="483">
        <f>IF($AK$3="４週",SUMIFS($AK$11:$AK$30,$B$11:$B$30,AG46)/4/$AH$5,IF($AK$3="歴月",SUMIFS($AK$11:$AK$30,$B$11:$B$30,AG46)/$AL$5,"記載する期間を選択してください"))</f>
        <v>0</v>
      </c>
      <c r="AH50" s="484"/>
      <c r="AI50" s="484"/>
      <c r="AJ50" s="484"/>
      <c r="AK50" s="485"/>
      <c r="AL50" s="483">
        <f>IF($AK$3="４週",SUMIFS($AK$11:$AK$30,$B$11:$B$30,AL46)/4/$AH$5,IF($AK$3="歴月",SUMIFS($AK$11:$AK$30,$B$11:$B$30,AL46)/$AL$5,"記載する期間を選択してください"))</f>
        <v>0</v>
      </c>
      <c r="AM50" s="485"/>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5" t="s">
        <v>126</v>
      </c>
      <c r="D59" s="455"/>
      <c r="E59" s="455"/>
      <c r="F59" s="60"/>
      <c r="G59" s="60"/>
    </row>
    <row r="60" spans="1:40" ht="15" customHeight="1">
      <c r="A60" s="60"/>
      <c r="B60" s="97" t="s">
        <v>127</v>
      </c>
      <c r="C60" s="456" t="s">
        <v>128</v>
      </c>
      <c r="D60" s="456"/>
      <c r="E60" s="456"/>
      <c r="F60" s="60"/>
      <c r="G60" s="60"/>
    </row>
    <row r="61" spans="1:40" ht="15" customHeight="1">
      <c r="A61" s="60"/>
      <c r="B61" s="97" t="s">
        <v>129</v>
      </c>
      <c r="C61" s="456" t="s">
        <v>130</v>
      </c>
      <c r="D61" s="456"/>
      <c r="E61" s="456"/>
      <c r="F61" s="60"/>
      <c r="G61" s="60"/>
    </row>
    <row r="62" spans="1:40" ht="15" customHeight="1">
      <c r="A62" s="60"/>
      <c r="B62" s="97" t="s">
        <v>131</v>
      </c>
      <c r="C62" s="456" t="s">
        <v>132</v>
      </c>
      <c r="D62" s="456"/>
      <c r="E62" s="456"/>
      <c r="F62" s="60"/>
      <c r="G62" s="60"/>
    </row>
    <row r="63" spans="1:40" ht="15" customHeight="1">
      <c r="A63" s="60"/>
      <c r="B63" s="97" t="s">
        <v>133</v>
      </c>
      <c r="C63" s="456" t="s">
        <v>134</v>
      </c>
      <c r="D63" s="456"/>
      <c r="E63" s="45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5"/>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topLeftCell="M1" zoomScaleNormal="100" zoomScaleSheetLayoutView="100" workbookViewId="0">
      <selection activeCell="AK32" sqref="AK32"/>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243</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544" t="s">
        <v>245</v>
      </c>
      <c r="AL5" s="545"/>
      <c r="AM5" s="545"/>
      <c r="AN5" s="546"/>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352</v>
      </c>
      <c r="AH6" s="496">
        <v>40</v>
      </c>
      <c r="AI6" s="496"/>
      <c r="AJ6" s="496"/>
      <c r="AK6" s="88" t="s">
        <v>100</v>
      </c>
      <c r="AL6" s="138">
        <v>160</v>
      </c>
      <c r="AM6" s="88" t="s">
        <v>101</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457" t="s">
        <v>102</v>
      </c>
      <c r="B8" s="492" t="s">
        <v>354</v>
      </c>
      <c r="C8" s="458" t="s">
        <v>355</v>
      </c>
      <c r="D8" s="455" t="s">
        <v>356</v>
      </c>
      <c r="E8" s="461" t="s">
        <v>357</v>
      </c>
      <c r="F8" s="467" t="s">
        <v>353</v>
      </c>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72" t="s">
        <v>358</v>
      </c>
      <c r="AL8" s="473" t="s">
        <v>359</v>
      </c>
      <c r="AM8" s="468" t="s">
        <v>360</v>
      </c>
      <c r="AN8" s="468"/>
    </row>
    <row r="9" spans="1:40" ht="15" customHeight="1">
      <c r="A9" s="457"/>
      <c r="B9" s="493"/>
      <c r="C9" s="459"/>
      <c r="D9" s="455"/>
      <c r="E9" s="461"/>
      <c r="F9" s="455" t="s">
        <v>111</v>
      </c>
      <c r="G9" s="455"/>
      <c r="H9" s="455"/>
      <c r="I9" s="455"/>
      <c r="J9" s="455"/>
      <c r="K9" s="455"/>
      <c r="L9" s="455"/>
      <c r="M9" s="455" t="s">
        <v>112</v>
      </c>
      <c r="N9" s="455"/>
      <c r="O9" s="455"/>
      <c r="P9" s="455"/>
      <c r="Q9" s="455"/>
      <c r="R9" s="455"/>
      <c r="S9" s="455"/>
      <c r="T9" s="455" t="s">
        <v>113</v>
      </c>
      <c r="U9" s="455"/>
      <c r="V9" s="455"/>
      <c r="W9" s="455"/>
      <c r="X9" s="455"/>
      <c r="Y9" s="455"/>
      <c r="Z9" s="455"/>
      <c r="AA9" s="455" t="s">
        <v>114</v>
      </c>
      <c r="AB9" s="455"/>
      <c r="AC9" s="455"/>
      <c r="AD9" s="455"/>
      <c r="AE9" s="455"/>
      <c r="AF9" s="455"/>
      <c r="AG9" s="455"/>
      <c r="AH9" s="455" t="s">
        <v>115</v>
      </c>
      <c r="AI9" s="455"/>
      <c r="AJ9" s="455"/>
      <c r="AK9" s="472"/>
      <c r="AL9" s="473"/>
      <c r="AM9" s="468"/>
      <c r="AN9" s="468"/>
    </row>
    <row r="10" spans="1:40" ht="15" customHeight="1">
      <c r="A10" s="457"/>
      <c r="B10" s="494" t="s">
        <v>156</v>
      </c>
      <c r="C10" s="459"/>
      <c r="D10" s="455"/>
      <c r="E10" s="46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2"/>
      <c r="AL10" s="473"/>
      <c r="AM10" s="468"/>
      <c r="AN10" s="468"/>
    </row>
    <row r="11" spans="1:40" ht="15" customHeight="1">
      <c r="A11" s="457"/>
      <c r="B11" s="495"/>
      <c r="C11" s="460"/>
      <c r="D11" s="455"/>
      <c r="E11" s="46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2"/>
      <c r="AL11" s="473"/>
      <c r="AM11" s="468"/>
      <c r="AN11" s="468"/>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2" si="0">IF($AK$3="４週",AK12/4,AK12/(DAY(EOMONTH($F$10,0))/7))</f>
        <v>0</v>
      </c>
      <c r="AM12" s="454"/>
      <c r="AN12" s="454"/>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2" si="1">+SUM(F13:AG13)</f>
        <v>0</v>
      </c>
      <c r="AL13" s="71">
        <f t="shared" si="0"/>
        <v>0</v>
      </c>
      <c r="AM13" s="454"/>
      <c r="AN13" s="454"/>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334">
        <f t="shared" si="1"/>
        <v>0</v>
      </c>
      <c r="AL31" s="71">
        <f t="shared" si="0"/>
        <v>0</v>
      </c>
      <c r="AM31" s="454"/>
      <c r="AN31" s="454"/>
    </row>
    <row r="32" spans="1:43" ht="18" customHeight="1">
      <c r="A32" s="461" t="s">
        <v>116</v>
      </c>
      <c r="B32" s="462"/>
      <c r="C32" s="462"/>
      <c r="D32" s="462"/>
      <c r="E32" s="46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334">
        <f t="shared" si="1"/>
        <v>0</v>
      </c>
      <c r="AL32" s="71">
        <f t="shared" si="0"/>
        <v>0</v>
      </c>
      <c r="AM32" s="457"/>
      <c r="AN32" s="457"/>
      <c r="AP32"/>
      <c r="AQ32"/>
    </row>
    <row r="33" spans="1:45" ht="18" customHeight="1">
      <c r="A33" s="462" t="s">
        <v>117</v>
      </c>
      <c r="B33" s="462"/>
      <c r="C33" s="462"/>
      <c r="D33" s="462"/>
      <c r="E33" s="46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7"/>
      <c r="AN33" s="45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5" customHeight="1">
      <c r="A38" s="455"/>
      <c r="B38" s="455"/>
      <c r="C38" s="455"/>
      <c r="D38" s="98">
        <v>4</v>
      </c>
      <c r="E38" s="98">
        <v>5</v>
      </c>
      <c r="F38" s="525">
        <v>6</v>
      </c>
      <c r="G38" s="525"/>
      <c r="H38" s="525"/>
      <c r="I38" s="525">
        <v>7</v>
      </c>
      <c r="J38" s="525"/>
      <c r="K38" s="525"/>
      <c r="L38" s="525">
        <v>8</v>
      </c>
      <c r="M38" s="525"/>
      <c r="N38" s="525"/>
      <c r="O38" s="525">
        <v>9</v>
      </c>
      <c r="P38" s="525"/>
      <c r="Q38" s="525"/>
      <c r="R38" s="525">
        <v>10</v>
      </c>
      <c r="S38" s="525"/>
      <c r="T38" s="525"/>
      <c r="U38" s="525">
        <v>11</v>
      </c>
      <c r="V38" s="525"/>
      <c r="W38" s="525"/>
      <c r="X38" s="525">
        <v>12</v>
      </c>
      <c r="Y38" s="525"/>
      <c r="Z38" s="525"/>
      <c r="AA38" s="525">
        <v>1</v>
      </c>
      <c r="AB38" s="525"/>
      <c r="AC38" s="525"/>
      <c r="AD38" s="525">
        <v>2</v>
      </c>
      <c r="AE38" s="525"/>
      <c r="AF38" s="525"/>
      <c r="AG38" s="525">
        <v>3</v>
      </c>
      <c r="AH38" s="525"/>
      <c r="AI38" s="525"/>
      <c r="AJ38" s="455" t="s">
        <v>211</v>
      </c>
      <c r="AK38" s="455"/>
      <c r="AL38" s="82" t="s">
        <v>212</v>
      </c>
      <c r="AM38"/>
      <c r="AN38"/>
      <c r="AO38"/>
    </row>
    <row r="39" spans="1:45" ht="18" customHeight="1">
      <c r="A39" s="529" t="s">
        <v>213</v>
      </c>
      <c r="B39" s="529"/>
      <c r="C39" s="529"/>
      <c r="D39" s="69">
        <v>1400</v>
      </c>
      <c r="E39" s="69">
        <v>1310</v>
      </c>
      <c r="F39" s="526">
        <v>1400</v>
      </c>
      <c r="G39" s="526"/>
      <c r="H39" s="526"/>
      <c r="I39" s="526">
        <v>1470</v>
      </c>
      <c r="J39" s="526"/>
      <c r="K39" s="526"/>
      <c r="L39" s="526">
        <v>1470</v>
      </c>
      <c r="M39" s="526"/>
      <c r="N39" s="526"/>
      <c r="O39" s="526">
        <v>1330</v>
      </c>
      <c r="P39" s="526"/>
      <c r="Q39" s="526"/>
      <c r="R39" s="526">
        <v>1400</v>
      </c>
      <c r="S39" s="526"/>
      <c r="T39" s="526"/>
      <c r="U39" s="526">
        <v>1400</v>
      </c>
      <c r="V39" s="526"/>
      <c r="W39" s="526"/>
      <c r="X39" s="526">
        <v>1330</v>
      </c>
      <c r="Y39" s="526"/>
      <c r="Z39" s="526"/>
      <c r="AA39" s="526">
        <v>1330</v>
      </c>
      <c r="AB39" s="526"/>
      <c r="AC39" s="526"/>
      <c r="AD39" s="526">
        <v>1330</v>
      </c>
      <c r="AE39" s="526"/>
      <c r="AF39" s="526"/>
      <c r="AG39" s="526">
        <v>1400</v>
      </c>
      <c r="AH39" s="526"/>
      <c r="AI39" s="526"/>
      <c r="AJ39" s="456">
        <f>SUM(D39:AI39)</f>
        <v>16570</v>
      </c>
      <c r="AK39" s="456"/>
      <c r="AL39" s="527">
        <f>ROUNDUP(AJ39/AJ40,1)</f>
        <v>70</v>
      </c>
      <c r="AM39"/>
      <c r="AN39"/>
      <c r="AO39"/>
    </row>
    <row r="40" spans="1:45" ht="18" customHeight="1">
      <c r="A40" s="529" t="s">
        <v>214</v>
      </c>
      <c r="B40" s="529"/>
      <c r="C40" s="529"/>
      <c r="D40" s="69">
        <v>20</v>
      </c>
      <c r="E40" s="69">
        <v>19</v>
      </c>
      <c r="F40" s="526">
        <v>20</v>
      </c>
      <c r="G40" s="526"/>
      <c r="H40" s="526"/>
      <c r="I40" s="526">
        <v>21</v>
      </c>
      <c r="J40" s="526"/>
      <c r="K40" s="526"/>
      <c r="L40" s="526">
        <v>21</v>
      </c>
      <c r="M40" s="526"/>
      <c r="N40" s="526"/>
      <c r="O40" s="526">
        <v>19</v>
      </c>
      <c r="P40" s="526"/>
      <c r="Q40" s="526"/>
      <c r="R40" s="526">
        <v>20</v>
      </c>
      <c r="S40" s="526"/>
      <c r="T40" s="526"/>
      <c r="U40" s="526">
        <v>20</v>
      </c>
      <c r="V40" s="526"/>
      <c r="W40" s="526"/>
      <c r="X40" s="526">
        <v>19</v>
      </c>
      <c r="Y40" s="526"/>
      <c r="Z40" s="526"/>
      <c r="AA40" s="526">
        <v>19</v>
      </c>
      <c r="AB40" s="526"/>
      <c r="AC40" s="526"/>
      <c r="AD40" s="526">
        <v>19</v>
      </c>
      <c r="AE40" s="526"/>
      <c r="AF40" s="526"/>
      <c r="AG40" s="526">
        <v>20</v>
      </c>
      <c r="AH40" s="526"/>
      <c r="AI40" s="526"/>
      <c r="AJ40" s="456">
        <f>+SUM(D40:AI40)</f>
        <v>237</v>
      </c>
      <c r="AK40" s="456"/>
      <c r="AL40" s="528"/>
      <c r="AM40"/>
      <c r="AN40"/>
      <c r="AO40"/>
    </row>
    <row r="41" spans="1:45"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c r="A43" s="455" t="s">
        <v>170</v>
      </c>
      <c r="B43" s="455"/>
      <c r="C43" s="455" t="s">
        <v>207</v>
      </c>
      <c r="D43" s="455"/>
      <c r="E43" s="473" t="s">
        <v>248</v>
      </c>
      <c r="F43" s="473"/>
      <c r="G43" s="473"/>
      <c r="H43" s="473"/>
      <c r="I43" s="483" t="s">
        <v>249</v>
      </c>
      <c r="J43" s="484"/>
      <c r="K43" s="484"/>
      <c r="L43" s="484"/>
      <c r="M43" s="484"/>
      <c r="N43" s="48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473" t="s">
        <v>172</v>
      </c>
      <c r="B44" s="473"/>
      <c r="C44" s="530">
        <f>ROUNDDOWN(IF(AL39&lt;=60,1,1+ROUNDUP((AL39-60)/40,0)),1)</f>
        <v>2</v>
      </c>
      <c r="D44" s="530"/>
      <c r="E44" s="530">
        <f>ROUNDDOWN(AL39/6,1)</f>
        <v>11.6</v>
      </c>
      <c r="F44" s="530"/>
      <c r="G44" s="530"/>
      <c r="H44" s="530"/>
      <c r="I44" s="530">
        <f>ROUNDDOWN(AL39/15,1)</f>
        <v>4.5999999999999996</v>
      </c>
      <c r="J44" s="530"/>
      <c r="K44" s="530"/>
      <c r="L44" s="530"/>
      <c r="M44" s="530"/>
      <c r="N44" s="53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c r="A47" s="62"/>
      <c r="B47" s="67"/>
      <c r="C47" s="483" t="s">
        <v>373</v>
      </c>
      <c r="D47" s="484"/>
      <c r="E47" s="482" t="s">
        <v>376</v>
      </c>
      <c r="F47" s="482"/>
      <c r="G47" s="482"/>
      <c r="H47" s="482"/>
      <c r="I47" s="483" t="s">
        <v>249</v>
      </c>
      <c r="J47" s="484"/>
      <c r="K47" s="484"/>
      <c r="L47" s="484"/>
      <c r="M47" s="484"/>
      <c r="N47" s="485"/>
      <c r="O47" s="483" t="s">
        <v>377</v>
      </c>
      <c r="P47" s="484"/>
      <c r="Q47" s="484"/>
      <c r="R47" s="484"/>
      <c r="S47" s="484"/>
      <c r="T47" s="485"/>
      <c r="U47" s="483" t="s">
        <v>268</v>
      </c>
      <c r="V47" s="484"/>
      <c r="W47" s="484"/>
      <c r="X47" s="484"/>
      <c r="Y47" s="484"/>
      <c r="Z47" s="485"/>
      <c r="AA47" s="483" t="s">
        <v>375</v>
      </c>
      <c r="AB47" s="484"/>
      <c r="AC47" s="484"/>
      <c r="AD47" s="484"/>
      <c r="AE47" s="484"/>
      <c r="AF47" s="485"/>
      <c r="AG47" s="482" t="s">
        <v>375</v>
      </c>
      <c r="AH47" s="482"/>
      <c r="AI47" s="482"/>
      <c r="AJ47" s="482"/>
      <c r="AK47" s="482"/>
      <c r="AL47" s="482" t="s">
        <v>375</v>
      </c>
      <c r="AM47" s="482"/>
      <c r="AN47" s="62"/>
    </row>
    <row r="48" spans="1:45" ht="18" customHeight="1">
      <c r="A48" s="62"/>
      <c r="B48" s="67"/>
      <c r="C48" s="102" t="s">
        <v>190</v>
      </c>
      <c r="D48" s="102" t="s">
        <v>191</v>
      </c>
      <c r="E48" s="101" t="s">
        <v>190</v>
      </c>
      <c r="F48" s="481" t="s">
        <v>191</v>
      </c>
      <c r="G48" s="481"/>
      <c r="H48" s="481"/>
      <c r="I48" s="477" t="s">
        <v>190</v>
      </c>
      <c r="J48" s="478"/>
      <c r="K48" s="479"/>
      <c r="L48" s="477" t="s">
        <v>191</v>
      </c>
      <c r="M48" s="478"/>
      <c r="N48" s="479"/>
      <c r="O48" s="477" t="s">
        <v>190</v>
      </c>
      <c r="P48" s="478"/>
      <c r="Q48" s="479"/>
      <c r="R48" s="477" t="s">
        <v>191</v>
      </c>
      <c r="S48" s="478"/>
      <c r="T48" s="479"/>
      <c r="U48" s="477" t="s">
        <v>190</v>
      </c>
      <c r="V48" s="478"/>
      <c r="W48" s="479"/>
      <c r="X48" s="477" t="s">
        <v>191</v>
      </c>
      <c r="Y48" s="478"/>
      <c r="Z48" s="479"/>
      <c r="AA48" s="477" t="s">
        <v>190</v>
      </c>
      <c r="AB48" s="478"/>
      <c r="AC48" s="479"/>
      <c r="AD48" s="477" t="s">
        <v>191</v>
      </c>
      <c r="AE48" s="478"/>
      <c r="AF48" s="479"/>
      <c r="AG48" s="477" t="s">
        <v>190</v>
      </c>
      <c r="AH48" s="478"/>
      <c r="AI48" s="479"/>
      <c r="AJ48" s="477" t="s">
        <v>191</v>
      </c>
      <c r="AK48" s="479"/>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477">
        <f>COUNTIFS($B$12:$B$31,E$47,$C$12:$C$31,"B",$E$12:$E$31,"*")</f>
        <v>1</v>
      </c>
      <c r="G49" s="478"/>
      <c r="H49" s="479"/>
      <c r="I49" s="477">
        <f>COUNTIFS($B$12:$B$31,I$47,$C$12:$C$31,"A",$E$12:$E$31,"*")</f>
        <v>0</v>
      </c>
      <c r="J49" s="478"/>
      <c r="K49" s="479"/>
      <c r="L49" s="477">
        <f>COUNTIFS($B$12:$B$31,I$47,$C$12:$C$31,"B",$E$12:$E$31,"*")</f>
        <v>0</v>
      </c>
      <c r="M49" s="478"/>
      <c r="N49" s="479"/>
      <c r="O49" s="477">
        <f>COUNTIFS($B$12:$B$31,O$47,$C$12:$C$31,"A",$E$12:$E$31,"*")</f>
        <v>0</v>
      </c>
      <c r="P49" s="478"/>
      <c r="Q49" s="479"/>
      <c r="R49" s="477">
        <f>COUNTIFS($B$12:$B$31,O$47,$C$12:$C$31,"B",$E$12:$E$31,"*")</f>
        <v>0</v>
      </c>
      <c r="S49" s="478"/>
      <c r="T49" s="479"/>
      <c r="U49" s="477">
        <f>COUNTIFS($B$12:$B$31,U$47,$C$12:$C$31,"A",$E$12:$E$31,"*")</f>
        <v>0</v>
      </c>
      <c r="V49" s="478"/>
      <c r="W49" s="479"/>
      <c r="X49" s="477">
        <f>COUNTIFS($B$12:$B$31,U$47,$C$12:$C$31,"B",$E$12:$E$31,"*")</f>
        <v>0</v>
      </c>
      <c r="Y49" s="478"/>
      <c r="Z49" s="479"/>
      <c r="AA49" s="477">
        <f>COUNTIFS($B$12:$B$31,AA$47,$C$12:$C$31,"A",$E$12:$E$31,"*")</f>
        <v>0</v>
      </c>
      <c r="AB49" s="478"/>
      <c r="AC49" s="479"/>
      <c r="AD49" s="477">
        <f>COUNTIFS($B$12:$B$31,AA$47,$C$12:$C$31,"B",$E$12:$E$31,"*")</f>
        <v>0</v>
      </c>
      <c r="AE49" s="478"/>
      <c r="AF49" s="479"/>
      <c r="AG49" s="477">
        <f>COUNTIFS($B$12:$B$31,AG$47,$C$12:$C$31,"A",$E$12:$E$31,"*")</f>
        <v>0</v>
      </c>
      <c r="AH49" s="478"/>
      <c r="AI49" s="479"/>
      <c r="AJ49" s="477">
        <f>COUNTIFS($B$12:$B$31,AG$47,$C$12:$C$31,"B",$E$12:$E$31,"*")</f>
        <v>0</v>
      </c>
      <c r="AK49" s="479"/>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477">
        <f>COUNTIFS($B$12:$B$31,E$47,$C$12:$C$31,"D",$E$12:$E$31,"*")</f>
        <v>0</v>
      </c>
      <c r="G50" s="478"/>
      <c r="H50" s="479"/>
      <c r="I50" s="477">
        <f>COUNTIFS($B$12:$B$31,I$47,$C$12:$C$31,"C",$E$12:$E$31,"*")</f>
        <v>1</v>
      </c>
      <c r="J50" s="478"/>
      <c r="K50" s="479"/>
      <c r="L50" s="477">
        <f>COUNTIFS($B$12:$B$31,I$47,$C$12:$C$31,"D",$E$12:$E$31,"*")</f>
        <v>0</v>
      </c>
      <c r="M50" s="478"/>
      <c r="N50" s="479"/>
      <c r="O50" s="477">
        <f>COUNTIFS($B$12:$B$31,O$47,$C$12:$C$31,"C",$E$12:$E$31,"*")</f>
        <v>0</v>
      </c>
      <c r="P50" s="478"/>
      <c r="Q50" s="479"/>
      <c r="R50" s="477">
        <f>COUNTIFS($B$12:$B$31,O$47,$C$12:$C$31,"D",$E$12:$E$31,"*")</f>
        <v>1</v>
      </c>
      <c r="S50" s="478"/>
      <c r="T50" s="479"/>
      <c r="U50" s="477">
        <f>COUNTIFS($B$12:$B$31,U$47,$C$12:$C$31,"C",$E$12:$E$31,"*")</f>
        <v>0</v>
      </c>
      <c r="V50" s="478"/>
      <c r="W50" s="479"/>
      <c r="X50" s="477">
        <f>COUNTIFS($B$12:$B$31,U$47,$C$12:$C$31,"D",$E$12:$E$31,"*")</f>
        <v>0</v>
      </c>
      <c r="Y50" s="478"/>
      <c r="Z50" s="479"/>
      <c r="AA50" s="477">
        <f>COUNTIFS($B$12:$B$31,AA$47,$C$12:$C$31,"C",$E$12:$E$31,"*")</f>
        <v>0</v>
      </c>
      <c r="AB50" s="478"/>
      <c r="AC50" s="479"/>
      <c r="AD50" s="477">
        <f>COUNTIFS($B$12:$B$31,AA$47,$C$12:$C$31,"D",$E$12:$E$31,"*")</f>
        <v>0</v>
      </c>
      <c r="AE50" s="478"/>
      <c r="AF50" s="479"/>
      <c r="AG50" s="477">
        <f>COUNTIFS($B$12:$B$31,AG$47,$C$12:$C$31,"C",$E$12:$E$31,"*")</f>
        <v>0</v>
      </c>
      <c r="AH50" s="478"/>
      <c r="AI50" s="479"/>
      <c r="AJ50" s="477">
        <f>COUNTIFS($B$12:$B$31,AG$47,$C$12:$C$31,"D",$E$12:$E$31,"*")</f>
        <v>0</v>
      </c>
      <c r="AK50" s="479"/>
      <c r="AL50" s="101">
        <f>COUNTIFS($B$12:$B$31,AL$47,$C$12:$C$31,"C",$E$12:$E$31,"*")</f>
        <v>0</v>
      </c>
      <c r="AM50" s="101">
        <f>COUNTIFS($B$12:$B$31,AL$47,$C$12:$C$31,"D",$E$12:$E$31,"*")</f>
        <v>0</v>
      </c>
      <c r="AN50" s="62"/>
      <c r="AP50" s="60"/>
      <c r="AQ50" s="60"/>
      <c r="AR50" s="60"/>
      <c r="AS50" s="60"/>
    </row>
    <row r="51" spans="1:45" ht="25" customHeight="1">
      <c r="A51" s="62"/>
      <c r="B51" s="82" t="s">
        <v>194</v>
      </c>
      <c r="C51" s="483">
        <f>IF($AK$3="４週",SUMIFS($AK$12:$AK$31,$B$12:$B$31,C47)/4/$AH$6,IF($AK$3="歴月",SUMIFS($AK$12:$AK$31,$B$12:$B$31,C47)/$AL$6,"記載する期間を選択してください"))</f>
        <v>0</v>
      </c>
      <c r="D51" s="485"/>
      <c r="E51" s="483">
        <f>IF($AK$3="４週",SUMIFS($AK$12:$AK$31,$B$12:$B$31,E47)/4/$AH$6,IF($AK$3="歴月",SUMIFS($AK$12:$AK$31,$B$12:$B$31,E47)/$AL$6,"記載する期間を選択してください"))</f>
        <v>0</v>
      </c>
      <c r="F51" s="484"/>
      <c r="G51" s="484"/>
      <c r="H51" s="485"/>
      <c r="I51" s="483">
        <f>IF($AK$3="４週",SUMIFS($AK$12:$AK$31,$B$12:$B$31,I47)/4/$AH$6,IF($AK$3="歴月",SUMIFS($AK$12:$AK$31,$B$12:$B$31,I47)/$AL$6,"記載する期間を選択してください"))</f>
        <v>0</v>
      </c>
      <c r="J51" s="484"/>
      <c r="K51" s="484"/>
      <c r="L51" s="484"/>
      <c r="M51" s="484"/>
      <c r="N51" s="485"/>
      <c r="O51" s="483">
        <f>IF($AK$3="４週",SUMIFS($AK$12:$AK$31,$B$12:$B$31,O47)/4/$AH$6,IF($AK$3="歴月",SUMIFS($AK$12:$AK$31,$B$12:$B$31,O47)/$AL$6,"記載する期間を選択してください"))</f>
        <v>0</v>
      </c>
      <c r="P51" s="484"/>
      <c r="Q51" s="484"/>
      <c r="R51" s="484"/>
      <c r="S51" s="484"/>
      <c r="T51" s="485"/>
      <c r="U51" s="483">
        <f>IF($AK$3="４週",SUMIFS($AK$12:$AK$31,$B$12:$B$31,U47)/4/$AH$6,IF($AK$3="歴月",SUMIFS($AK$12:$AK$31,$B$12:$B$31,U47)/$AL$6,"記載する期間を選択してください"))</f>
        <v>0</v>
      </c>
      <c r="V51" s="484"/>
      <c r="W51" s="484"/>
      <c r="X51" s="484"/>
      <c r="Y51" s="484"/>
      <c r="Z51" s="485"/>
      <c r="AA51" s="483">
        <f>IF($AK$3="４週",SUMIFS($AK$12:$AK$31,$B$12:$B$31,AA47)/4/$AH$6,IF($AK$3="歴月",SUMIFS($AK$12:$AK$31,$B$12:$B$31,AA47)/$AL$6,"記載する期間を選択してください"))</f>
        <v>0</v>
      </c>
      <c r="AB51" s="484"/>
      <c r="AC51" s="484"/>
      <c r="AD51" s="484"/>
      <c r="AE51" s="484"/>
      <c r="AF51" s="485"/>
      <c r="AG51" s="483">
        <f>IF($AK$3="４週",SUMIFS($AK$12:$AK$31,$B$12:$B$31,AG47)/4/$AH$6,IF($AK$3="歴月",SUMIFS($AK$12:$AK$31,$B$12:$B$31,AG47)/$AL$6,"記載する期間を選択してください"))</f>
        <v>0</v>
      </c>
      <c r="AH51" s="484"/>
      <c r="AI51" s="484"/>
      <c r="AJ51" s="484"/>
      <c r="AK51" s="485"/>
      <c r="AL51" s="483">
        <f>IF($AK$3="４週",SUMIFS($AK$12:$AK$31,$B$12:$B$31,AL47)/4/$AH$6,IF($AK$3="歴月",SUMIFS($AK$12:$AK$31,$B$12:$B$31,AL47)/$AL$6,"記載する期間を選択してください"))</f>
        <v>0</v>
      </c>
      <c r="AM51" s="485"/>
      <c r="AN51" s="62"/>
      <c r="AP51" s="60"/>
      <c r="AQ51" s="60"/>
      <c r="AR51" s="60"/>
      <c r="AS51" s="60"/>
    </row>
    <row r="52" spans="1:45"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363</v>
      </c>
      <c r="B60" s="94"/>
      <c r="C60" s="60"/>
      <c r="D60" s="60"/>
      <c r="E60" s="60"/>
      <c r="F60" s="60"/>
      <c r="G60" s="60"/>
    </row>
    <row r="61" spans="1:45" ht="15" customHeight="1">
      <c r="A61" s="60"/>
      <c r="B61" s="75" t="s">
        <v>125</v>
      </c>
      <c r="C61" s="455" t="s">
        <v>126</v>
      </c>
      <c r="D61" s="455"/>
      <c r="E61" s="455"/>
      <c r="F61" s="60"/>
      <c r="G61" s="60"/>
    </row>
    <row r="62" spans="1:45" ht="15" customHeight="1">
      <c r="A62" s="60"/>
      <c r="B62" s="97" t="s">
        <v>127</v>
      </c>
      <c r="C62" s="456" t="s">
        <v>128</v>
      </c>
      <c r="D62" s="456"/>
      <c r="E62" s="456"/>
      <c r="F62" s="60"/>
      <c r="G62" s="60"/>
    </row>
    <row r="63" spans="1:45" ht="15" customHeight="1">
      <c r="A63" s="60"/>
      <c r="B63" s="97" t="s">
        <v>129</v>
      </c>
      <c r="C63" s="456" t="s">
        <v>130</v>
      </c>
      <c r="D63" s="456"/>
      <c r="E63" s="456"/>
      <c r="F63" s="60"/>
      <c r="G63" s="60"/>
    </row>
    <row r="64" spans="1:45" ht="15" customHeight="1">
      <c r="A64" s="60"/>
      <c r="B64" s="97" t="s">
        <v>131</v>
      </c>
      <c r="C64" s="456" t="s">
        <v>132</v>
      </c>
      <c r="D64" s="456"/>
      <c r="E64" s="456"/>
      <c r="F64" s="60"/>
      <c r="G64" s="60"/>
    </row>
    <row r="65" spans="1:7" ht="15" customHeight="1">
      <c r="A65" s="60"/>
      <c r="B65" s="97" t="s">
        <v>133</v>
      </c>
      <c r="C65" s="456" t="s">
        <v>134</v>
      </c>
      <c r="D65" s="456"/>
      <c r="E65" s="456"/>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364</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365</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368</v>
      </c>
      <c r="B83" s="94"/>
      <c r="C83" s="60"/>
      <c r="D83" s="60"/>
      <c r="E83" s="60"/>
      <c r="F83" s="60"/>
      <c r="G83" s="60"/>
    </row>
    <row r="84" spans="1:7" ht="15" customHeight="1">
      <c r="A84" s="60" t="s">
        <v>369</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5"/>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topLeftCell="G1" zoomScaleNormal="100" zoomScaleSheetLayoutView="100" workbookViewId="0">
      <selection activeCell="AK32" sqref="AK32"/>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251</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544"/>
      <c r="AL5" s="545"/>
      <c r="AM5" s="545"/>
      <c r="AN5" s="546"/>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352</v>
      </c>
      <c r="AH6" s="549">
        <v>40</v>
      </c>
      <c r="AI6" s="550"/>
      <c r="AJ6" s="551"/>
      <c r="AK6" s="88" t="s">
        <v>100</v>
      </c>
      <c r="AL6" s="153">
        <v>160</v>
      </c>
      <c r="AM6" s="88" t="s">
        <v>101</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457" t="s">
        <v>102</v>
      </c>
      <c r="B8" s="492" t="s">
        <v>354</v>
      </c>
      <c r="C8" s="458" t="s">
        <v>355</v>
      </c>
      <c r="D8" s="455" t="s">
        <v>356</v>
      </c>
      <c r="E8" s="461" t="s">
        <v>357</v>
      </c>
      <c r="F8" s="467" t="s">
        <v>353</v>
      </c>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548" t="s">
        <v>358</v>
      </c>
      <c r="AL8" s="473" t="s">
        <v>359</v>
      </c>
      <c r="AM8" s="468" t="s">
        <v>360</v>
      </c>
      <c r="AN8" s="468"/>
    </row>
    <row r="9" spans="1:40" ht="15" customHeight="1">
      <c r="A9" s="457"/>
      <c r="B9" s="493"/>
      <c r="C9" s="459"/>
      <c r="D9" s="455"/>
      <c r="E9" s="461"/>
      <c r="F9" s="455" t="s">
        <v>111</v>
      </c>
      <c r="G9" s="455"/>
      <c r="H9" s="455"/>
      <c r="I9" s="455"/>
      <c r="J9" s="455"/>
      <c r="K9" s="455"/>
      <c r="L9" s="455"/>
      <c r="M9" s="455" t="s">
        <v>112</v>
      </c>
      <c r="N9" s="455"/>
      <c r="O9" s="455"/>
      <c r="P9" s="455"/>
      <c r="Q9" s="455"/>
      <c r="R9" s="455"/>
      <c r="S9" s="455"/>
      <c r="T9" s="455" t="s">
        <v>113</v>
      </c>
      <c r="U9" s="455"/>
      <c r="V9" s="455"/>
      <c r="W9" s="455"/>
      <c r="X9" s="455"/>
      <c r="Y9" s="455"/>
      <c r="Z9" s="455"/>
      <c r="AA9" s="455" t="s">
        <v>114</v>
      </c>
      <c r="AB9" s="455"/>
      <c r="AC9" s="455"/>
      <c r="AD9" s="455"/>
      <c r="AE9" s="455"/>
      <c r="AF9" s="455"/>
      <c r="AG9" s="455"/>
      <c r="AH9" s="455" t="s">
        <v>115</v>
      </c>
      <c r="AI9" s="455"/>
      <c r="AJ9" s="455"/>
      <c r="AK9" s="548"/>
      <c r="AL9" s="473"/>
      <c r="AM9" s="468"/>
      <c r="AN9" s="468"/>
    </row>
    <row r="10" spans="1:40" ht="15" customHeight="1">
      <c r="A10" s="457"/>
      <c r="B10" s="494" t="s">
        <v>156</v>
      </c>
      <c r="C10" s="459"/>
      <c r="D10" s="455"/>
      <c r="E10" s="46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548"/>
      <c r="AL10" s="473"/>
      <c r="AM10" s="468"/>
      <c r="AN10" s="468"/>
    </row>
    <row r="11" spans="1:40" ht="15" customHeight="1">
      <c r="A11" s="457"/>
      <c r="B11" s="495"/>
      <c r="C11" s="460"/>
      <c r="D11" s="455"/>
      <c r="E11" s="46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548"/>
      <c r="AL11" s="473"/>
      <c r="AM11" s="468"/>
      <c r="AN11" s="468"/>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2" si="0">IF($AK$3="４週",AK12/4,AK12/(DAY(EOMONTH($F$10,0))/7))</f>
        <v>0</v>
      </c>
      <c r="AM12" s="454"/>
      <c r="AN12" s="454"/>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2" si="1">+SUM(F13:AG13)</f>
        <v>0</v>
      </c>
      <c r="AL13" s="71">
        <f t="shared" si="0"/>
        <v>0</v>
      </c>
      <c r="AM13" s="454"/>
      <c r="AN13" s="454"/>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row>
    <row r="15" spans="1:40" ht="18" customHeight="1">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334">
        <f t="shared" si="1"/>
        <v>0</v>
      </c>
      <c r="AL31" s="71">
        <f t="shared" si="0"/>
        <v>0</v>
      </c>
      <c r="AM31" s="454"/>
      <c r="AN31" s="454"/>
    </row>
    <row r="32" spans="1:43" ht="18" customHeight="1">
      <c r="A32" s="461" t="s">
        <v>116</v>
      </c>
      <c r="B32" s="462"/>
      <c r="C32" s="462"/>
      <c r="D32" s="462"/>
      <c r="E32" s="46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334">
        <f t="shared" si="1"/>
        <v>0</v>
      </c>
      <c r="AL32" s="71">
        <f t="shared" si="0"/>
        <v>0</v>
      </c>
      <c r="AM32" s="457"/>
      <c r="AN32" s="457"/>
      <c r="AP32"/>
      <c r="AQ32"/>
    </row>
    <row r="33" spans="1:45" ht="18" customHeight="1">
      <c r="A33" s="462" t="s">
        <v>117</v>
      </c>
      <c r="B33" s="462"/>
      <c r="C33" s="462"/>
      <c r="D33" s="462"/>
      <c r="E33" s="46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7"/>
      <c r="AN33" s="45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5" customHeight="1">
      <c r="A38" s="455"/>
      <c r="B38" s="455"/>
      <c r="C38" s="455"/>
      <c r="D38" s="98">
        <v>4</v>
      </c>
      <c r="E38" s="98">
        <v>5</v>
      </c>
      <c r="F38" s="525">
        <v>6</v>
      </c>
      <c r="G38" s="525"/>
      <c r="H38" s="525"/>
      <c r="I38" s="525">
        <v>7</v>
      </c>
      <c r="J38" s="525"/>
      <c r="K38" s="525"/>
      <c r="L38" s="525">
        <v>8</v>
      </c>
      <c r="M38" s="525"/>
      <c r="N38" s="525"/>
      <c r="O38" s="525">
        <v>9</v>
      </c>
      <c r="P38" s="525"/>
      <c r="Q38" s="525"/>
      <c r="R38" s="525">
        <v>10</v>
      </c>
      <c r="S38" s="525"/>
      <c r="T38" s="525"/>
      <c r="U38" s="525">
        <v>11</v>
      </c>
      <c r="V38" s="525"/>
      <c r="W38" s="525"/>
      <c r="X38" s="525">
        <v>12</v>
      </c>
      <c r="Y38" s="525"/>
      <c r="Z38" s="525"/>
      <c r="AA38" s="525">
        <v>1</v>
      </c>
      <c r="AB38" s="525"/>
      <c r="AC38" s="525"/>
      <c r="AD38" s="525">
        <v>2</v>
      </c>
      <c r="AE38" s="525"/>
      <c r="AF38" s="525"/>
      <c r="AG38" s="525">
        <v>3</v>
      </c>
      <c r="AH38" s="525"/>
      <c r="AI38" s="525"/>
      <c r="AJ38" s="455" t="s">
        <v>211</v>
      </c>
      <c r="AK38" s="455"/>
      <c r="AL38" s="82" t="s">
        <v>212</v>
      </c>
      <c r="AM38"/>
      <c r="AN38"/>
      <c r="AO38"/>
    </row>
    <row r="39" spans="1:45" ht="18" customHeight="1">
      <c r="A39" s="529" t="s">
        <v>213</v>
      </c>
      <c r="B39" s="529"/>
      <c r="C39" s="529"/>
      <c r="D39" s="69">
        <v>1400</v>
      </c>
      <c r="E39" s="69">
        <v>1310</v>
      </c>
      <c r="F39" s="526">
        <v>1400</v>
      </c>
      <c r="G39" s="526"/>
      <c r="H39" s="526"/>
      <c r="I39" s="526">
        <v>1470</v>
      </c>
      <c r="J39" s="526"/>
      <c r="K39" s="526"/>
      <c r="L39" s="526">
        <v>1470</v>
      </c>
      <c r="M39" s="526"/>
      <c r="N39" s="526"/>
      <c r="O39" s="526">
        <v>1330</v>
      </c>
      <c r="P39" s="526"/>
      <c r="Q39" s="526"/>
      <c r="R39" s="526">
        <v>1400</v>
      </c>
      <c r="S39" s="526"/>
      <c r="T39" s="526"/>
      <c r="U39" s="526">
        <v>1400</v>
      </c>
      <c r="V39" s="526"/>
      <c r="W39" s="526"/>
      <c r="X39" s="526">
        <v>1330</v>
      </c>
      <c r="Y39" s="526"/>
      <c r="Z39" s="526"/>
      <c r="AA39" s="526">
        <v>1330</v>
      </c>
      <c r="AB39" s="526"/>
      <c r="AC39" s="526"/>
      <c r="AD39" s="526">
        <v>1330</v>
      </c>
      <c r="AE39" s="526"/>
      <c r="AF39" s="526"/>
      <c r="AG39" s="526">
        <v>1400</v>
      </c>
      <c r="AH39" s="526"/>
      <c r="AI39" s="526"/>
      <c r="AJ39" s="456">
        <f>SUM(D39:AI39)</f>
        <v>16570</v>
      </c>
      <c r="AK39" s="456"/>
      <c r="AL39" s="527">
        <f>ROUNDUP(AJ39/AJ40,1)</f>
        <v>70</v>
      </c>
      <c r="AM39"/>
      <c r="AN39"/>
      <c r="AO39"/>
    </row>
    <row r="40" spans="1:45" ht="18" customHeight="1">
      <c r="A40" s="529" t="s">
        <v>214</v>
      </c>
      <c r="B40" s="529"/>
      <c r="C40" s="529"/>
      <c r="D40" s="69">
        <v>20</v>
      </c>
      <c r="E40" s="69">
        <v>19</v>
      </c>
      <c r="F40" s="526">
        <v>20</v>
      </c>
      <c r="G40" s="526"/>
      <c r="H40" s="526"/>
      <c r="I40" s="526">
        <v>21</v>
      </c>
      <c r="J40" s="526"/>
      <c r="K40" s="526"/>
      <c r="L40" s="526">
        <v>21</v>
      </c>
      <c r="M40" s="526"/>
      <c r="N40" s="526"/>
      <c r="O40" s="526">
        <v>19</v>
      </c>
      <c r="P40" s="526"/>
      <c r="Q40" s="526"/>
      <c r="R40" s="526">
        <v>20</v>
      </c>
      <c r="S40" s="526"/>
      <c r="T40" s="526"/>
      <c r="U40" s="526">
        <v>20</v>
      </c>
      <c r="V40" s="526"/>
      <c r="W40" s="526"/>
      <c r="X40" s="526">
        <v>19</v>
      </c>
      <c r="Y40" s="526"/>
      <c r="Z40" s="526"/>
      <c r="AA40" s="526">
        <v>19</v>
      </c>
      <c r="AB40" s="526"/>
      <c r="AC40" s="526"/>
      <c r="AD40" s="526">
        <v>19</v>
      </c>
      <c r="AE40" s="526"/>
      <c r="AF40" s="526"/>
      <c r="AG40" s="526">
        <v>20</v>
      </c>
      <c r="AH40" s="526"/>
      <c r="AI40" s="526"/>
      <c r="AJ40" s="456">
        <f>+SUM(D40:AI40)</f>
        <v>237</v>
      </c>
      <c r="AK40" s="456"/>
      <c r="AL40" s="528"/>
      <c r="AM40"/>
      <c r="AN40"/>
      <c r="AO40"/>
    </row>
    <row r="41" spans="1:45"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c r="A43" s="455" t="s">
        <v>170</v>
      </c>
      <c r="B43" s="455"/>
      <c r="C43" s="455" t="s">
        <v>207</v>
      </c>
      <c r="D43" s="455"/>
      <c r="E43" s="473" t="s">
        <v>248</v>
      </c>
      <c r="F43" s="473"/>
      <c r="G43" s="473"/>
      <c r="H43" s="473"/>
      <c r="I43" s="480"/>
      <c r="J43" s="480"/>
      <c r="K43" s="480"/>
      <c r="L43" s="480"/>
      <c r="M43" s="480"/>
      <c r="N43" s="48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473" t="s">
        <v>172</v>
      </c>
      <c r="B44" s="473"/>
      <c r="C44" s="530">
        <f>ROUNDDOWN(IF(AL39&lt;=60,1,1+ROUNDUP((AL39-60)/40,0)),1)</f>
        <v>2</v>
      </c>
      <c r="D44" s="530"/>
      <c r="E44" s="530">
        <f>ROUNDDOWN(AL39/10,1)</f>
        <v>7</v>
      </c>
      <c r="F44" s="530"/>
      <c r="G44" s="530"/>
      <c r="H44" s="530"/>
      <c r="I44" s="547"/>
      <c r="J44" s="547"/>
      <c r="K44" s="547"/>
      <c r="L44" s="547"/>
      <c r="M44" s="547"/>
      <c r="N44" s="54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c r="A47" s="62"/>
      <c r="B47" s="67"/>
      <c r="C47" s="483" t="s">
        <v>373</v>
      </c>
      <c r="D47" s="484"/>
      <c r="E47" s="482" t="s">
        <v>376</v>
      </c>
      <c r="F47" s="482"/>
      <c r="G47" s="482"/>
      <c r="H47" s="482"/>
      <c r="I47" s="483" t="s">
        <v>377</v>
      </c>
      <c r="J47" s="484"/>
      <c r="K47" s="484"/>
      <c r="L47" s="484"/>
      <c r="M47" s="484"/>
      <c r="N47" s="485"/>
      <c r="O47" s="483" t="s">
        <v>268</v>
      </c>
      <c r="P47" s="484"/>
      <c r="Q47" s="484"/>
      <c r="R47" s="484"/>
      <c r="S47" s="484"/>
      <c r="T47" s="485"/>
      <c r="U47" s="483" t="s">
        <v>375</v>
      </c>
      <c r="V47" s="484"/>
      <c r="W47" s="484"/>
      <c r="X47" s="484"/>
      <c r="Y47" s="484"/>
      <c r="Z47" s="485"/>
      <c r="AA47" s="483" t="s">
        <v>375</v>
      </c>
      <c r="AB47" s="484"/>
      <c r="AC47" s="484"/>
      <c r="AD47" s="484"/>
      <c r="AE47" s="484"/>
      <c r="AF47" s="485"/>
      <c r="AG47" s="482" t="s">
        <v>375</v>
      </c>
      <c r="AH47" s="482"/>
      <c r="AI47" s="482"/>
      <c r="AJ47" s="482"/>
      <c r="AK47" s="482"/>
      <c r="AL47" s="482" t="s">
        <v>375</v>
      </c>
      <c r="AM47" s="482"/>
      <c r="AN47" s="62"/>
    </row>
    <row r="48" spans="1:45" ht="18" customHeight="1">
      <c r="A48" s="62"/>
      <c r="B48" s="67"/>
      <c r="C48" s="102" t="s">
        <v>190</v>
      </c>
      <c r="D48" s="102" t="s">
        <v>191</v>
      </c>
      <c r="E48" s="101" t="s">
        <v>190</v>
      </c>
      <c r="F48" s="481" t="s">
        <v>191</v>
      </c>
      <c r="G48" s="481"/>
      <c r="H48" s="481"/>
      <c r="I48" s="477" t="s">
        <v>190</v>
      </c>
      <c r="J48" s="478"/>
      <c r="K48" s="479"/>
      <c r="L48" s="477" t="s">
        <v>191</v>
      </c>
      <c r="M48" s="478"/>
      <c r="N48" s="479"/>
      <c r="O48" s="477" t="s">
        <v>190</v>
      </c>
      <c r="P48" s="478"/>
      <c r="Q48" s="479"/>
      <c r="R48" s="477" t="s">
        <v>191</v>
      </c>
      <c r="S48" s="478"/>
      <c r="T48" s="479"/>
      <c r="U48" s="477" t="s">
        <v>190</v>
      </c>
      <c r="V48" s="478"/>
      <c r="W48" s="479"/>
      <c r="X48" s="477" t="s">
        <v>191</v>
      </c>
      <c r="Y48" s="478"/>
      <c r="Z48" s="479"/>
      <c r="AA48" s="477" t="s">
        <v>190</v>
      </c>
      <c r="AB48" s="478"/>
      <c r="AC48" s="479"/>
      <c r="AD48" s="477" t="s">
        <v>191</v>
      </c>
      <c r="AE48" s="478"/>
      <c r="AF48" s="479"/>
      <c r="AG48" s="477" t="s">
        <v>190</v>
      </c>
      <c r="AH48" s="478"/>
      <c r="AI48" s="479"/>
      <c r="AJ48" s="477" t="s">
        <v>191</v>
      </c>
      <c r="AK48" s="479"/>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477">
        <f>COUNTIFS($B$12:$B$31,E$47,$C$12:$C$31,"B",$E$12:$E$31,"*")</f>
        <v>1</v>
      </c>
      <c r="G49" s="478"/>
      <c r="H49" s="479"/>
      <c r="I49" s="477">
        <f>COUNTIFS($B$12:$B$31,I$47,$C$12:$C$31,"A",$E$12:$E$31,"*")</f>
        <v>0</v>
      </c>
      <c r="J49" s="478"/>
      <c r="K49" s="479"/>
      <c r="L49" s="477">
        <f>COUNTIFS($B$12:$B$31,I$47,$C$12:$C$31,"B",$E$12:$E$31,"*")</f>
        <v>0</v>
      </c>
      <c r="M49" s="478"/>
      <c r="N49" s="479"/>
      <c r="O49" s="477">
        <f>COUNTIFS($B$12:$B$31,O$47,$C$12:$C$31,"A",$E$12:$E$31,"*")</f>
        <v>0</v>
      </c>
      <c r="P49" s="478"/>
      <c r="Q49" s="479"/>
      <c r="R49" s="477">
        <f>COUNTIFS($B$12:$B$31,O$47,$C$12:$C$31,"B",$E$12:$E$31,"*")</f>
        <v>0</v>
      </c>
      <c r="S49" s="478"/>
      <c r="T49" s="479"/>
      <c r="U49" s="477">
        <f>COUNTIFS($B$12:$B$31,U$47,$C$12:$C$31,"A",$E$12:$E$31,"*")</f>
        <v>0</v>
      </c>
      <c r="V49" s="478"/>
      <c r="W49" s="479"/>
      <c r="X49" s="477">
        <f>COUNTIFS($B$12:$B$31,U$47,$C$12:$C$31,"B",$E$12:$E$31,"*")</f>
        <v>0</v>
      </c>
      <c r="Y49" s="478"/>
      <c r="Z49" s="479"/>
      <c r="AA49" s="477">
        <f>COUNTIFS($B$12:$B$31,AA$47,$C$12:$C$31,"A",$E$12:$E$31,"*")</f>
        <v>0</v>
      </c>
      <c r="AB49" s="478"/>
      <c r="AC49" s="479"/>
      <c r="AD49" s="477">
        <f>COUNTIFS($B$12:$B$31,AA$47,$C$12:$C$31,"B",$E$12:$E$31,"*")</f>
        <v>0</v>
      </c>
      <c r="AE49" s="478"/>
      <c r="AF49" s="479"/>
      <c r="AG49" s="477">
        <f>COUNTIFS($B$12:$B$31,AG$47,$C$12:$C$31,"A",$E$12:$E$31,"*")</f>
        <v>0</v>
      </c>
      <c r="AH49" s="478"/>
      <c r="AI49" s="479"/>
      <c r="AJ49" s="477">
        <f>COUNTIFS($B$12:$B$31,AG$47,$C$12:$C$31,"B",$E$12:$E$31,"*")</f>
        <v>0</v>
      </c>
      <c r="AK49" s="479"/>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477">
        <f>COUNTIFS($B$12:$B$31,E$47,$C$12:$C$31,"D",$E$12:$E$31,"*")</f>
        <v>0</v>
      </c>
      <c r="G50" s="478"/>
      <c r="H50" s="479"/>
      <c r="I50" s="477">
        <f>COUNTIFS($B$12:$B$31,I$47,$C$12:$C$31,"C",$E$12:$E$31,"*")</f>
        <v>1</v>
      </c>
      <c r="J50" s="478"/>
      <c r="K50" s="479"/>
      <c r="L50" s="477">
        <f>COUNTIFS($B$12:$B$31,I$47,$C$12:$C$31,"D",$E$12:$E$31,"*")</f>
        <v>0</v>
      </c>
      <c r="M50" s="478"/>
      <c r="N50" s="479"/>
      <c r="O50" s="477">
        <f>COUNTIFS($B$12:$B$31,O$47,$C$12:$C$31,"C",$E$12:$E$31,"*")</f>
        <v>0</v>
      </c>
      <c r="P50" s="478"/>
      <c r="Q50" s="479"/>
      <c r="R50" s="477">
        <f>COUNTIFS($B$12:$B$31,O$47,$C$12:$C$31,"D",$E$12:$E$31,"*")</f>
        <v>1</v>
      </c>
      <c r="S50" s="478"/>
      <c r="T50" s="479"/>
      <c r="U50" s="477">
        <f>COUNTIFS($B$12:$B$31,U$47,$C$12:$C$31,"C",$E$12:$E$31,"*")</f>
        <v>0</v>
      </c>
      <c r="V50" s="478"/>
      <c r="W50" s="479"/>
      <c r="X50" s="477">
        <f>COUNTIFS($B$12:$B$31,U$47,$C$12:$C$31,"D",$E$12:$E$31,"*")</f>
        <v>0</v>
      </c>
      <c r="Y50" s="478"/>
      <c r="Z50" s="479"/>
      <c r="AA50" s="477">
        <f>COUNTIFS($B$12:$B$31,AA$47,$C$12:$C$31,"C",$E$12:$E$31,"*")</f>
        <v>0</v>
      </c>
      <c r="AB50" s="478"/>
      <c r="AC50" s="479"/>
      <c r="AD50" s="477">
        <f>COUNTIFS($B$12:$B$31,AA$47,$C$12:$C$31,"D",$E$12:$E$31,"*")</f>
        <v>0</v>
      </c>
      <c r="AE50" s="478"/>
      <c r="AF50" s="479"/>
      <c r="AG50" s="477">
        <f>COUNTIFS($B$12:$B$31,AG$47,$C$12:$C$31,"C",$E$12:$E$31,"*")</f>
        <v>0</v>
      </c>
      <c r="AH50" s="478"/>
      <c r="AI50" s="479"/>
      <c r="AJ50" s="477">
        <f>COUNTIFS($B$12:$B$31,AG$47,$C$12:$C$31,"D",$E$12:$E$31,"*")</f>
        <v>0</v>
      </c>
      <c r="AK50" s="479"/>
      <c r="AL50" s="101">
        <f>COUNTIFS($B$12:$B$31,AL$47,$C$12:$C$31,"C",$E$12:$E$31,"*")</f>
        <v>0</v>
      </c>
      <c r="AM50" s="101">
        <f>COUNTIFS($B$12:$B$31,AL$47,$C$12:$C$31,"D",$E$12:$E$31,"*")</f>
        <v>0</v>
      </c>
      <c r="AN50" s="62"/>
      <c r="AP50" s="60"/>
      <c r="AQ50" s="60"/>
      <c r="AR50" s="60"/>
      <c r="AS50" s="60"/>
    </row>
    <row r="51" spans="1:45" ht="25" customHeight="1">
      <c r="A51" s="62"/>
      <c r="B51" s="82" t="s">
        <v>194</v>
      </c>
      <c r="C51" s="483">
        <f>IF($AK$3="４週",SUMIFS($AK$12:$AK$31,$B$12:$B$31,C47)/4/$AH$6,IF($AK$3="歴月",SUMIFS($AK$12:$AK$31,$B$12:$B$31,C47)/$AL$6,"記載する期間を選択してください"))</f>
        <v>0</v>
      </c>
      <c r="D51" s="485"/>
      <c r="E51" s="483">
        <f>IF($AK$3="４週",SUMIFS($AK$12:$AK$31,$B$12:$B$31,E47)/4/$AH$6,IF($AK$3="歴月",SUMIFS($AK$12:$AK$31,$B$12:$B$31,E47)/$AL$6,"記載する期間を選択してください"))</f>
        <v>0</v>
      </c>
      <c r="F51" s="484"/>
      <c r="G51" s="484"/>
      <c r="H51" s="485"/>
      <c r="I51" s="483">
        <f>IF($AK$3="４週",SUMIFS($AK$12:$AK$31,$B$12:$B$31,I47)/4/$AH$6,IF($AK$3="歴月",SUMIFS($AK$12:$AK$31,$B$12:$B$31,I47)/$AL$6,"記載する期間を選択してください"))</f>
        <v>0</v>
      </c>
      <c r="J51" s="484"/>
      <c r="K51" s="484"/>
      <c r="L51" s="484"/>
      <c r="M51" s="484"/>
      <c r="N51" s="485"/>
      <c r="O51" s="483">
        <f>IF($AK$3="４週",SUMIFS($AK$12:$AK$31,$B$12:$B$31,O47)/4/$AH$6,IF($AK$3="歴月",SUMIFS($AK$12:$AK$31,$B$12:$B$31,O47)/$AL$6,"記載する期間を選択してください"))</f>
        <v>0</v>
      </c>
      <c r="P51" s="484"/>
      <c r="Q51" s="484"/>
      <c r="R51" s="484"/>
      <c r="S51" s="484"/>
      <c r="T51" s="485"/>
      <c r="U51" s="483">
        <f>IF($AK$3="４週",SUMIFS($AK$12:$AK$31,$B$12:$B$31,U47)/4/$AH$6,IF($AK$3="歴月",SUMIFS($AK$12:$AK$31,$B$12:$B$31,U47)/$AL$6,"記載する期間を選択してください"))</f>
        <v>0</v>
      </c>
      <c r="V51" s="484"/>
      <c r="W51" s="484"/>
      <c r="X51" s="484"/>
      <c r="Y51" s="484"/>
      <c r="Z51" s="485"/>
      <c r="AA51" s="483">
        <f>IF($AK$3="４週",SUMIFS($AK$12:$AK$31,$B$12:$B$31,AA47)/4/$AH$6,IF($AK$3="歴月",SUMIFS($AK$12:$AK$31,$B$12:$B$31,AA47)/$AL$6,"記載する期間を選択してください"))</f>
        <v>0</v>
      </c>
      <c r="AB51" s="484"/>
      <c r="AC51" s="484"/>
      <c r="AD51" s="484"/>
      <c r="AE51" s="484"/>
      <c r="AF51" s="485"/>
      <c r="AG51" s="483">
        <f>IF($AK$3="４週",SUMIFS($AK$12:$AK$31,$B$12:$B$31,AG47)/4/$AH$6,IF($AK$3="歴月",SUMIFS($AK$12:$AK$31,$B$12:$B$31,AG47)/$AL$6,"記載する期間を選択してください"))</f>
        <v>0</v>
      </c>
      <c r="AH51" s="484"/>
      <c r="AI51" s="484"/>
      <c r="AJ51" s="484"/>
      <c r="AK51" s="485"/>
      <c r="AL51" s="483">
        <f>IF($AK$3="４週",SUMIFS($AK$12:$AK$31,$B$12:$B$31,AL47)/4/$AH$6,IF($AK$3="歴月",SUMIFS($AK$12:$AK$31,$B$12:$B$31,AL47)/$AL$6,"記載する期間を選択してください"))</f>
        <v>0</v>
      </c>
      <c r="AM51" s="485"/>
      <c r="AN51" s="62"/>
      <c r="AP51" s="60"/>
      <c r="AQ51" s="60"/>
      <c r="AR51" s="60"/>
      <c r="AS51" s="60"/>
    </row>
    <row r="52" spans="1:45"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363</v>
      </c>
      <c r="B60" s="94"/>
      <c r="C60" s="60"/>
      <c r="D60" s="60"/>
      <c r="E60" s="60"/>
      <c r="F60" s="60"/>
      <c r="G60" s="60"/>
    </row>
    <row r="61" spans="1:45" ht="15" customHeight="1">
      <c r="A61" s="60"/>
      <c r="B61" s="145" t="s">
        <v>125</v>
      </c>
      <c r="C61" s="455" t="s">
        <v>126</v>
      </c>
      <c r="D61" s="455"/>
      <c r="E61" s="455"/>
      <c r="F61" s="60"/>
      <c r="G61" s="60"/>
    </row>
    <row r="62" spans="1:45" ht="15" customHeight="1">
      <c r="A62" s="60"/>
      <c r="B62" s="97" t="s">
        <v>127</v>
      </c>
      <c r="C62" s="456" t="s">
        <v>128</v>
      </c>
      <c r="D62" s="456"/>
      <c r="E62" s="456"/>
      <c r="F62" s="60"/>
      <c r="G62" s="60"/>
    </row>
    <row r="63" spans="1:45" ht="15" customHeight="1">
      <c r="A63" s="60"/>
      <c r="B63" s="97" t="s">
        <v>129</v>
      </c>
      <c r="C63" s="456" t="s">
        <v>130</v>
      </c>
      <c r="D63" s="456"/>
      <c r="E63" s="456"/>
      <c r="F63" s="60"/>
      <c r="G63" s="60"/>
    </row>
    <row r="64" spans="1:45" ht="15" customHeight="1">
      <c r="A64" s="60"/>
      <c r="B64" s="97" t="s">
        <v>131</v>
      </c>
      <c r="C64" s="456" t="s">
        <v>132</v>
      </c>
      <c r="D64" s="456"/>
      <c r="E64" s="456"/>
      <c r="F64" s="60"/>
      <c r="G64" s="60"/>
    </row>
    <row r="65" spans="1:7" ht="15" customHeight="1">
      <c r="A65" s="60"/>
      <c r="B65" s="97" t="s">
        <v>133</v>
      </c>
      <c r="C65" s="456" t="s">
        <v>134</v>
      </c>
      <c r="D65" s="456"/>
      <c r="E65" s="456"/>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364</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365</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370</v>
      </c>
      <c r="B77" s="94"/>
      <c r="C77" s="60"/>
      <c r="D77" s="60"/>
      <c r="E77" s="60"/>
      <c r="F77" s="60"/>
      <c r="G77" s="60"/>
    </row>
    <row r="78" spans="1:7" ht="15" customHeight="1">
      <c r="A78" s="60" t="s">
        <v>147</v>
      </c>
      <c r="B78" s="94"/>
      <c r="C78" s="60"/>
      <c r="D78" s="60"/>
      <c r="E78" s="60"/>
      <c r="F78" s="60"/>
      <c r="G78" s="60"/>
    </row>
    <row r="79" spans="1:7" ht="15" customHeight="1">
      <c r="A79" s="60" t="s">
        <v>371</v>
      </c>
      <c r="B79" s="94"/>
      <c r="C79" s="60"/>
      <c r="D79" s="60"/>
      <c r="E79" s="60"/>
      <c r="F79" s="60"/>
      <c r="G79" s="60"/>
    </row>
    <row r="80" spans="1:7" ht="15" customHeight="1">
      <c r="A80" s="60" t="s">
        <v>372</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368</v>
      </c>
      <c r="B83" s="94"/>
      <c r="C83" s="60"/>
      <c r="D83" s="60"/>
      <c r="E83" s="60"/>
      <c r="F83" s="60"/>
      <c r="G83" s="60"/>
    </row>
    <row r="84" spans="1:7" ht="15" customHeight="1">
      <c r="A84" s="60" t="s">
        <v>369</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5"/>
  <dataValidations count="8">
    <dataValidation type="list" allowBlank="1" showInputMessage="1" showErrorMessage="1" sqref="AK5:AN5">
      <formula1>"有,無"</formula1>
    </dataValidation>
    <dataValidation allowBlank="1" showInputMessage="1" sqref="B12:B13"/>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topLeftCell="I1" zoomScaleNormal="106" zoomScaleSheetLayoutView="100" workbookViewId="0">
      <selection activeCell="AK32" sqref="AK32"/>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253</v>
      </c>
      <c r="AL1" s="469"/>
      <c r="AM1" s="469"/>
      <c r="AN1" s="469"/>
    </row>
    <row r="2" spans="1:45"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471"/>
      <c r="AL5" s="471"/>
      <c r="AM5" s="471"/>
      <c r="AN5" s="471"/>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352</v>
      </c>
      <c r="AH6" s="496">
        <v>40</v>
      </c>
      <c r="AI6" s="496"/>
      <c r="AJ6" s="496"/>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457" t="s">
        <v>102</v>
      </c>
      <c r="B8" s="492" t="s">
        <v>354</v>
      </c>
      <c r="C8" s="458" t="s">
        <v>355</v>
      </c>
      <c r="D8" s="455" t="s">
        <v>356</v>
      </c>
      <c r="E8" s="461" t="s">
        <v>357</v>
      </c>
      <c r="F8" s="467" t="s">
        <v>353</v>
      </c>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72" t="s">
        <v>358</v>
      </c>
      <c r="AL8" s="473" t="s">
        <v>359</v>
      </c>
      <c r="AM8" s="468" t="s">
        <v>360</v>
      </c>
      <c r="AN8" s="468"/>
    </row>
    <row r="9" spans="1:45" ht="15" customHeight="1">
      <c r="A9" s="457"/>
      <c r="B9" s="493"/>
      <c r="C9" s="459"/>
      <c r="D9" s="455"/>
      <c r="E9" s="461"/>
      <c r="F9" s="455" t="s">
        <v>111</v>
      </c>
      <c r="G9" s="455"/>
      <c r="H9" s="455"/>
      <c r="I9" s="455"/>
      <c r="J9" s="455"/>
      <c r="K9" s="455"/>
      <c r="L9" s="455"/>
      <c r="M9" s="455" t="s">
        <v>112</v>
      </c>
      <c r="N9" s="455"/>
      <c r="O9" s="455"/>
      <c r="P9" s="455"/>
      <c r="Q9" s="455"/>
      <c r="R9" s="455"/>
      <c r="S9" s="455"/>
      <c r="T9" s="455" t="s">
        <v>113</v>
      </c>
      <c r="U9" s="455"/>
      <c r="V9" s="455"/>
      <c r="W9" s="455"/>
      <c r="X9" s="455"/>
      <c r="Y9" s="455"/>
      <c r="Z9" s="455"/>
      <c r="AA9" s="455" t="s">
        <v>114</v>
      </c>
      <c r="AB9" s="455"/>
      <c r="AC9" s="455"/>
      <c r="AD9" s="455"/>
      <c r="AE9" s="455"/>
      <c r="AF9" s="455"/>
      <c r="AG9" s="455"/>
      <c r="AH9" s="455" t="s">
        <v>115</v>
      </c>
      <c r="AI9" s="455"/>
      <c r="AJ9" s="455"/>
      <c r="AK9" s="472"/>
      <c r="AL9" s="473"/>
      <c r="AM9" s="468"/>
      <c r="AN9" s="468"/>
    </row>
    <row r="10" spans="1:45" ht="15" customHeight="1">
      <c r="A10" s="457"/>
      <c r="B10" s="494" t="s">
        <v>156</v>
      </c>
      <c r="C10" s="459"/>
      <c r="D10" s="455"/>
      <c r="E10" s="46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2"/>
      <c r="AL10" s="473"/>
      <c r="AM10" s="468"/>
      <c r="AN10" s="468"/>
    </row>
    <row r="11" spans="1:45" ht="15" customHeight="1">
      <c r="A11" s="457"/>
      <c r="B11" s="495"/>
      <c r="C11" s="460"/>
      <c r="D11" s="455"/>
      <c r="E11" s="46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2"/>
      <c r="AL11" s="473"/>
      <c r="AM11" s="468"/>
      <c r="AN11" s="468"/>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2" si="0">IF($AK$3="４週",AK12/4,AK12/(DAY(EOMONTH($F$10,0))/7))</f>
        <v>0</v>
      </c>
      <c r="AM12" s="454"/>
      <c r="AN12" s="454"/>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2" si="1">+SUM(F13:AG13)</f>
        <v>0</v>
      </c>
      <c r="AL13" s="71">
        <f t="shared" si="0"/>
        <v>0</v>
      </c>
      <c r="AM13" s="454"/>
      <c r="AN13" s="454"/>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row>
    <row r="15" spans="1:45" ht="18" customHeight="1">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334">
        <f t="shared" si="1"/>
        <v>0</v>
      </c>
      <c r="AL31" s="71">
        <f t="shared" si="0"/>
        <v>0</v>
      </c>
      <c r="AM31" s="454"/>
      <c r="AN31" s="454"/>
    </row>
    <row r="32" spans="1:40" ht="18" customHeight="1">
      <c r="A32" s="461" t="s">
        <v>116</v>
      </c>
      <c r="B32" s="462"/>
      <c r="C32" s="462"/>
      <c r="D32" s="462"/>
      <c r="E32" s="46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334">
        <f t="shared" si="1"/>
        <v>0</v>
      </c>
      <c r="AL32" s="71">
        <f t="shared" si="0"/>
        <v>0</v>
      </c>
      <c r="AM32" s="457"/>
      <c r="AN32" s="457"/>
    </row>
    <row r="33" spans="1:43" ht="18" customHeight="1">
      <c r="A33" s="462" t="s">
        <v>117</v>
      </c>
      <c r="B33" s="462"/>
      <c r="C33" s="462"/>
      <c r="D33" s="462"/>
      <c r="E33" s="463"/>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457"/>
      <c r="AN33" s="457"/>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5" customHeight="1">
      <c r="A39" s="455"/>
      <c r="B39" s="455"/>
      <c r="C39" s="455"/>
      <c r="D39" s="98">
        <v>4</v>
      </c>
      <c r="E39" s="98">
        <v>5</v>
      </c>
      <c r="F39" s="525">
        <v>6</v>
      </c>
      <c r="G39" s="525"/>
      <c r="H39" s="525"/>
      <c r="I39" s="525">
        <v>7</v>
      </c>
      <c r="J39" s="525"/>
      <c r="K39" s="525"/>
      <c r="L39" s="525">
        <v>8</v>
      </c>
      <c r="M39" s="525"/>
      <c r="N39" s="525"/>
      <c r="O39" s="525">
        <v>9</v>
      </c>
      <c r="P39" s="525"/>
      <c r="Q39" s="525"/>
      <c r="R39" s="525">
        <v>10</v>
      </c>
      <c r="S39" s="525"/>
      <c r="T39" s="525"/>
      <c r="U39" s="525">
        <v>11</v>
      </c>
      <c r="V39" s="525"/>
      <c r="W39" s="525"/>
      <c r="X39" s="525">
        <v>12</v>
      </c>
      <c r="Y39" s="525"/>
      <c r="Z39" s="525"/>
      <c r="AA39" s="525">
        <v>1</v>
      </c>
      <c r="AB39" s="525"/>
      <c r="AC39" s="525"/>
      <c r="AD39" s="525">
        <v>2</v>
      </c>
      <c r="AE39" s="525"/>
      <c r="AF39" s="525"/>
      <c r="AG39" s="525">
        <v>3</v>
      </c>
      <c r="AH39" s="525"/>
      <c r="AI39" s="525"/>
      <c r="AJ39" s="455" t="s">
        <v>211</v>
      </c>
      <c r="AK39" s="455"/>
      <c r="AL39" s="82" t="s">
        <v>212</v>
      </c>
      <c r="AM39"/>
      <c r="AN39"/>
      <c r="AO39"/>
      <c r="AP39"/>
      <c r="AQ39"/>
    </row>
    <row r="40" spans="1:43" ht="18" customHeight="1">
      <c r="A40" s="529" t="s">
        <v>213</v>
      </c>
      <c r="B40" s="529"/>
      <c r="C40" s="529"/>
      <c r="D40" s="69">
        <v>1400</v>
      </c>
      <c r="E40" s="69">
        <v>1310</v>
      </c>
      <c r="F40" s="552">
        <v>1400</v>
      </c>
      <c r="G40" s="553"/>
      <c r="H40" s="554"/>
      <c r="I40" s="552">
        <v>1470</v>
      </c>
      <c r="J40" s="553"/>
      <c r="K40" s="554"/>
      <c r="L40" s="552">
        <v>1470</v>
      </c>
      <c r="M40" s="553"/>
      <c r="N40" s="554"/>
      <c r="O40" s="552">
        <v>1330</v>
      </c>
      <c r="P40" s="553"/>
      <c r="Q40" s="554"/>
      <c r="R40" s="552">
        <v>1400</v>
      </c>
      <c r="S40" s="553"/>
      <c r="T40" s="554"/>
      <c r="U40" s="552">
        <v>1400</v>
      </c>
      <c r="V40" s="553"/>
      <c r="W40" s="554"/>
      <c r="X40" s="552">
        <v>1330</v>
      </c>
      <c r="Y40" s="553"/>
      <c r="Z40" s="554"/>
      <c r="AA40" s="552">
        <v>1330</v>
      </c>
      <c r="AB40" s="553"/>
      <c r="AC40" s="554"/>
      <c r="AD40" s="552">
        <v>1330</v>
      </c>
      <c r="AE40" s="553"/>
      <c r="AF40" s="554"/>
      <c r="AG40" s="552">
        <v>1400</v>
      </c>
      <c r="AH40" s="553"/>
      <c r="AI40" s="554"/>
      <c r="AJ40" s="456">
        <f>SUM(D40:AI40)</f>
        <v>16570</v>
      </c>
      <c r="AK40" s="456"/>
      <c r="AL40" s="527">
        <f>ROUNDUP(AJ40/AJ41,1)</f>
        <v>70</v>
      </c>
      <c r="AM40"/>
      <c r="AN40"/>
      <c r="AO40"/>
      <c r="AP40"/>
      <c r="AQ40"/>
    </row>
    <row r="41" spans="1:43" ht="18" customHeight="1">
      <c r="A41" s="529" t="s">
        <v>214</v>
      </c>
      <c r="B41" s="529"/>
      <c r="C41" s="529"/>
      <c r="D41" s="69">
        <v>20</v>
      </c>
      <c r="E41" s="69">
        <v>19</v>
      </c>
      <c r="F41" s="526">
        <v>20</v>
      </c>
      <c r="G41" s="526"/>
      <c r="H41" s="526"/>
      <c r="I41" s="526">
        <v>21</v>
      </c>
      <c r="J41" s="526"/>
      <c r="K41" s="526"/>
      <c r="L41" s="526">
        <v>21</v>
      </c>
      <c r="M41" s="526"/>
      <c r="N41" s="526"/>
      <c r="O41" s="526">
        <v>19</v>
      </c>
      <c r="P41" s="526"/>
      <c r="Q41" s="526"/>
      <c r="R41" s="526">
        <v>20</v>
      </c>
      <c r="S41" s="526"/>
      <c r="T41" s="526"/>
      <c r="U41" s="526">
        <v>20</v>
      </c>
      <c r="V41" s="526"/>
      <c r="W41" s="526"/>
      <c r="X41" s="526">
        <v>19</v>
      </c>
      <c r="Y41" s="526"/>
      <c r="Z41" s="526"/>
      <c r="AA41" s="526">
        <v>19</v>
      </c>
      <c r="AB41" s="526"/>
      <c r="AC41" s="526"/>
      <c r="AD41" s="526">
        <v>19</v>
      </c>
      <c r="AE41" s="526"/>
      <c r="AF41" s="526"/>
      <c r="AG41" s="526">
        <v>20</v>
      </c>
      <c r="AH41" s="526"/>
      <c r="AI41" s="526"/>
      <c r="AJ41" s="456">
        <f>+SUM(D41:AI41)</f>
        <v>237</v>
      </c>
      <c r="AK41" s="456"/>
      <c r="AL41" s="528"/>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c r="A44" s="455" t="s">
        <v>170</v>
      </c>
      <c r="B44" s="455"/>
      <c r="C44" s="455" t="s">
        <v>207</v>
      </c>
      <c r="D44" s="455"/>
      <c r="E44" s="473" t="s">
        <v>248</v>
      </c>
      <c r="F44" s="473"/>
      <c r="G44" s="473"/>
      <c r="H44" s="47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473" t="s">
        <v>172</v>
      </c>
      <c r="B45" s="473"/>
      <c r="C45" s="530">
        <f>ROUNDDOWN(IF(AL40&lt;=60,1,1+ROUNDUP((AL40-60)/40,0)),1)</f>
        <v>2</v>
      </c>
      <c r="D45" s="530"/>
      <c r="E45" s="530">
        <f>ROUNDDOWN(AL40/10,1)</f>
        <v>7</v>
      </c>
      <c r="F45" s="530"/>
      <c r="G45" s="530"/>
      <c r="H45" s="53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483" t="s">
        <v>373</v>
      </c>
      <c r="D48" s="484"/>
      <c r="E48" s="482" t="s">
        <v>376</v>
      </c>
      <c r="F48" s="482"/>
      <c r="G48" s="482"/>
      <c r="H48" s="482"/>
      <c r="I48" s="483" t="s">
        <v>377</v>
      </c>
      <c r="J48" s="484"/>
      <c r="K48" s="484"/>
      <c r="L48" s="484"/>
      <c r="M48" s="484"/>
      <c r="N48" s="485"/>
      <c r="O48" s="483" t="s">
        <v>268</v>
      </c>
      <c r="P48" s="484"/>
      <c r="Q48" s="484"/>
      <c r="R48" s="484"/>
      <c r="S48" s="484"/>
      <c r="T48" s="485"/>
      <c r="U48" s="483" t="s">
        <v>375</v>
      </c>
      <c r="V48" s="484"/>
      <c r="W48" s="484"/>
      <c r="X48" s="484"/>
      <c r="Y48" s="484"/>
      <c r="Z48" s="485"/>
      <c r="AA48" s="483" t="s">
        <v>375</v>
      </c>
      <c r="AB48" s="484"/>
      <c r="AC48" s="484"/>
      <c r="AD48" s="484"/>
      <c r="AE48" s="484"/>
      <c r="AF48" s="485"/>
      <c r="AG48" s="482" t="s">
        <v>375</v>
      </c>
      <c r="AH48" s="482"/>
      <c r="AI48" s="482"/>
      <c r="AJ48" s="482"/>
      <c r="AK48" s="482"/>
      <c r="AL48" s="482" t="s">
        <v>375</v>
      </c>
      <c r="AM48" s="482"/>
      <c r="AN48" s="62"/>
    </row>
    <row r="49" spans="1:40" ht="18" customHeight="1">
      <c r="A49" s="62"/>
      <c r="B49" s="67"/>
      <c r="C49" s="102" t="s">
        <v>190</v>
      </c>
      <c r="D49" s="102" t="s">
        <v>191</v>
      </c>
      <c r="E49" s="101" t="s">
        <v>190</v>
      </c>
      <c r="F49" s="481" t="s">
        <v>191</v>
      </c>
      <c r="G49" s="481"/>
      <c r="H49" s="481"/>
      <c r="I49" s="477" t="s">
        <v>190</v>
      </c>
      <c r="J49" s="478"/>
      <c r="K49" s="479"/>
      <c r="L49" s="477" t="s">
        <v>191</v>
      </c>
      <c r="M49" s="478"/>
      <c r="N49" s="479"/>
      <c r="O49" s="477" t="s">
        <v>190</v>
      </c>
      <c r="P49" s="478"/>
      <c r="Q49" s="479"/>
      <c r="R49" s="477" t="s">
        <v>191</v>
      </c>
      <c r="S49" s="478"/>
      <c r="T49" s="479"/>
      <c r="U49" s="477" t="s">
        <v>190</v>
      </c>
      <c r="V49" s="478"/>
      <c r="W49" s="479"/>
      <c r="X49" s="477" t="s">
        <v>191</v>
      </c>
      <c r="Y49" s="478"/>
      <c r="Z49" s="479"/>
      <c r="AA49" s="477" t="s">
        <v>190</v>
      </c>
      <c r="AB49" s="478"/>
      <c r="AC49" s="479"/>
      <c r="AD49" s="477" t="s">
        <v>191</v>
      </c>
      <c r="AE49" s="478"/>
      <c r="AF49" s="479"/>
      <c r="AG49" s="477" t="s">
        <v>190</v>
      </c>
      <c r="AH49" s="478"/>
      <c r="AI49" s="479"/>
      <c r="AJ49" s="477" t="s">
        <v>191</v>
      </c>
      <c r="AK49" s="479"/>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477">
        <f>COUNTIFS($B$12:$B$31,E$48,$C$12:$C$31,"B",$E$12:$E$31,"*")</f>
        <v>1</v>
      </c>
      <c r="G50" s="478"/>
      <c r="H50" s="479"/>
      <c r="I50" s="477">
        <f>COUNTIFS($B$12:$B$31,I$48,$C$12:$C$31,"A",$E$12:$E$31,"*")</f>
        <v>0</v>
      </c>
      <c r="J50" s="478"/>
      <c r="K50" s="479"/>
      <c r="L50" s="477">
        <f>COUNTIFS($B$12:$B$31,I$48,$C$12:$C$31,"B",$E$12:$E$31,"*")</f>
        <v>0</v>
      </c>
      <c r="M50" s="478"/>
      <c r="N50" s="479"/>
      <c r="O50" s="477">
        <f>COUNTIFS($B$12:$B$31,O$48,$C$12:$C$31,"A",$E$12:$E$31,"*")</f>
        <v>0</v>
      </c>
      <c r="P50" s="478"/>
      <c r="Q50" s="479"/>
      <c r="R50" s="477">
        <f>COUNTIFS($B$12:$B$31,O$48,$C$12:$C$31,"B",$E$12:$E$31,"*")</f>
        <v>0</v>
      </c>
      <c r="S50" s="478"/>
      <c r="T50" s="479"/>
      <c r="U50" s="477">
        <f>COUNTIFS($B$12:$B$31,U$48,$C$12:$C$31,"A",$E$12:$E$31,"*")</f>
        <v>0</v>
      </c>
      <c r="V50" s="478"/>
      <c r="W50" s="479"/>
      <c r="X50" s="477">
        <f>COUNTIFS($B$12:$B$31,U$48,$C$12:$C$31,"B",$E$12:$E$31,"*")</f>
        <v>0</v>
      </c>
      <c r="Y50" s="478"/>
      <c r="Z50" s="479"/>
      <c r="AA50" s="477">
        <f>COUNTIFS($B$12:$B$31,AA$48,$C$12:$C$31,"A",$E$12:$E$31,"*")</f>
        <v>0</v>
      </c>
      <c r="AB50" s="478"/>
      <c r="AC50" s="479"/>
      <c r="AD50" s="477">
        <f>COUNTIFS($B$12:$B$31,AA$48,$C$12:$C$31,"B",$E$12:$E$31,"*")</f>
        <v>0</v>
      </c>
      <c r="AE50" s="478"/>
      <c r="AF50" s="479"/>
      <c r="AG50" s="477">
        <f>COUNTIFS($B$12:$B$31,AG$48,$C$12:$C$31,"A",$E$12:$E$31,"*")</f>
        <v>0</v>
      </c>
      <c r="AH50" s="478"/>
      <c r="AI50" s="479"/>
      <c r="AJ50" s="477">
        <f>COUNTIFS($B$12:$B$31,AG$48,$C$12:$C$31,"B",$E$12:$E$31,"*")</f>
        <v>0</v>
      </c>
      <c r="AK50" s="479"/>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477">
        <f>COUNTIFS($B$12:$B$31,E$48,$C$12:$C$31,"D",$E$12:$E$31,"*")</f>
        <v>0</v>
      </c>
      <c r="G51" s="478"/>
      <c r="H51" s="479"/>
      <c r="I51" s="477">
        <f>COUNTIFS($B$12:$B$31,I$48,$C$12:$C$31,"C",$E$12:$E$31,"*")</f>
        <v>1</v>
      </c>
      <c r="J51" s="478"/>
      <c r="K51" s="479"/>
      <c r="L51" s="477">
        <f>COUNTIFS($B$12:$B$31,I$48,$C$12:$C$31,"D",$E$12:$E$31,"*")</f>
        <v>0</v>
      </c>
      <c r="M51" s="478"/>
      <c r="N51" s="479"/>
      <c r="O51" s="477">
        <f>COUNTIFS($B$12:$B$31,O$48,$C$12:$C$31,"C",$E$12:$E$31,"*")</f>
        <v>0</v>
      </c>
      <c r="P51" s="478"/>
      <c r="Q51" s="479"/>
      <c r="R51" s="477">
        <f>COUNTIFS($B$12:$B$31,O$48,$C$12:$C$31,"D",$E$12:$E$31,"*")</f>
        <v>1</v>
      </c>
      <c r="S51" s="478"/>
      <c r="T51" s="479"/>
      <c r="U51" s="477">
        <f>COUNTIFS($B$12:$B$31,U$48,$C$12:$C$31,"C",$E$12:$E$31,"*")</f>
        <v>0</v>
      </c>
      <c r="V51" s="478"/>
      <c r="W51" s="479"/>
      <c r="X51" s="477">
        <f>COUNTIFS($B$12:$B$31,U$48,$C$12:$C$31,"D",$E$12:$E$31,"*")</f>
        <v>0</v>
      </c>
      <c r="Y51" s="478"/>
      <c r="Z51" s="479"/>
      <c r="AA51" s="477">
        <f>COUNTIFS($B$12:$B$31,AA$48,$C$12:$C$31,"C",$E$12:$E$31,"*")</f>
        <v>0</v>
      </c>
      <c r="AB51" s="478"/>
      <c r="AC51" s="479"/>
      <c r="AD51" s="477">
        <f>COUNTIFS($B$12:$B$31,AA$48,$C$12:$C$31,"D",$E$12:$E$31,"*")</f>
        <v>0</v>
      </c>
      <c r="AE51" s="478"/>
      <c r="AF51" s="479"/>
      <c r="AG51" s="477">
        <f>COUNTIFS($B$12:$B$31,AG$48,$C$12:$C$31,"C",$E$12:$E$31,"*")</f>
        <v>0</v>
      </c>
      <c r="AH51" s="478"/>
      <c r="AI51" s="479"/>
      <c r="AJ51" s="477">
        <f>COUNTIFS($B$12:$B$31,AG$48,$C$12:$C$31,"D",$E$12:$E$31,"*")</f>
        <v>0</v>
      </c>
      <c r="AK51" s="479"/>
      <c r="AL51" s="101">
        <f>COUNTIFS($B$12:$B$31,AL$48,$C$12:$C$31,"C",$E$12:$E$31,"*")</f>
        <v>0</v>
      </c>
      <c r="AM51" s="101">
        <f>COUNTIFS($B$12:$B$31,AL$48,$C$12:$C$31,"D",$E$12:$E$31,"*")</f>
        <v>0</v>
      </c>
      <c r="AN51" s="62"/>
    </row>
    <row r="52" spans="1:40" ht="25" customHeight="1">
      <c r="A52" s="62"/>
      <c r="B52" s="82" t="s">
        <v>194</v>
      </c>
      <c r="C52" s="483">
        <f>IF($AK$3="４週",SUMIFS($AK$12:$AK$31,$B$12:$B$31,C48)/4/$AH$6,IF($AK$3="歴月",SUMIFS($AK$12:$AK$31,$B$12:$B$31,C48)/$AL$6,"記載する期間を選択してください"))</f>
        <v>0</v>
      </c>
      <c r="D52" s="485"/>
      <c r="E52" s="483">
        <f>IF($AK$3="４週",SUMIFS($AK$12:$AK$31,$B$12:$B$31,E48)/4/$AH$6,IF($AK$3="歴月",SUMIFS($AK$12:$AK$31,$B$12:$B$31,E48)/$AL$6,"記載する期間を選択してください"))</f>
        <v>0</v>
      </c>
      <c r="F52" s="484"/>
      <c r="G52" s="484"/>
      <c r="H52" s="485"/>
      <c r="I52" s="483">
        <f>IF($AK$3="４週",SUMIFS($AK$12:$AK$31,$B$12:$B$31,I48)/4/$AH$6,IF($AK$3="歴月",SUMIFS($AK$12:$AK$31,$B$12:$B$31,I48)/$AL$6,"記載する期間を選択してください"))</f>
        <v>0</v>
      </c>
      <c r="J52" s="484"/>
      <c r="K52" s="484"/>
      <c r="L52" s="484"/>
      <c r="M52" s="484"/>
      <c r="N52" s="485"/>
      <c r="O52" s="483">
        <f>IF($AK$3="４週",SUMIFS($AK$12:$AK$31,$B$12:$B$31,O48)/4/$AH$6,IF($AK$3="歴月",SUMIFS($AK$12:$AK$31,$B$12:$B$31,O48)/$AL$6,"記載する期間を選択してください"))</f>
        <v>0</v>
      </c>
      <c r="P52" s="484"/>
      <c r="Q52" s="484"/>
      <c r="R52" s="484"/>
      <c r="S52" s="484"/>
      <c r="T52" s="485"/>
      <c r="U52" s="483">
        <f>IF($AK$3="４週",SUMIFS($AK$12:$AK$31,$B$12:$B$31,U48)/4/$AH$6,IF($AK$3="歴月",SUMIFS($AK$12:$AK$31,$B$12:$B$31,U48)/$AL$6,"記載する期間を選択してください"))</f>
        <v>0</v>
      </c>
      <c r="V52" s="484"/>
      <c r="W52" s="484"/>
      <c r="X52" s="484"/>
      <c r="Y52" s="484"/>
      <c r="Z52" s="485"/>
      <c r="AA52" s="483">
        <f>IF($AK$3="４週",SUMIFS($AK$12:$AK$31,$B$12:$B$31,AA48)/4/$AH$6,IF($AK$3="歴月",SUMIFS($AK$12:$AK$31,$B$12:$B$31,AA48)/$AL$6,"記載する期間を選択してください"))</f>
        <v>0</v>
      </c>
      <c r="AB52" s="484"/>
      <c r="AC52" s="484"/>
      <c r="AD52" s="484"/>
      <c r="AE52" s="484"/>
      <c r="AF52" s="485"/>
      <c r="AG52" s="483">
        <f>IF($AK$3="４週",SUMIFS($AK$12:$AK$31,$B$12:$B$31,AG48)/4/$AH$6,IF($AK$3="歴月",SUMIFS($AK$12:$AK$31,$B$12:$B$31,AG48)/$AL$6,"記載する期間を選択してください"))</f>
        <v>0</v>
      </c>
      <c r="AH52" s="484"/>
      <c r="AI52" s="484"/>
      <c r="AJ52" s="484"/>
      <c r="AK52" s="485"/>
      <c r="AL52" s="483">
        <f>IF($AK$3="４週",SUMIFS($AK$12:$AK$31,$B$12:$B$31,AL48)/4/$AH$6,IF($AK$3="歴月",SUMIFS($AK$12:$AK$31,$B$12:$B$31,AL48)/$AL$6,"記載する期間を選択してください"))</f>
        <v>0</v>
      </c>
      <c r="AM52" s="485"/>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362</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363</v>
      </c>
      <c r="B61" s="94"/>
      <c r="C61" s="60"/>
      <c r="D61" s="60"/>
      <c r="E61" s="60"/>
      <c r="F61" s="60"/>
      <c r="G61" s="60"/>
    </row>
    <row r="62" spans="1:40" ht="15" customHeight="1">
      <c r="A62" s="60"/>
      <c r="B62" s="145" t="s">
        <v>125</v>
      </c>
      <c r="C62" s="455" t="s">
        <v>126</v>
      </c>
      <c r="D62" s="455"/>
      <c r="E62" s="455"/>
      <c r="F62" s="60"/>
      <c r="G62" s="60"/>
    </row>
    <row r="63" spans="1:40" ht="15" customHeight="1">
      <c r="A63" s="60"/>
      <c r="B63" s="97" t="s">
        <v>127</v>
      </c>
      <c r="C63" s="456" t="s">
        <v>128</v>
      </c>
      <c r="D63" s="456"/>
      <c r="E63" s="456"/>
      <c r="F63" s="60"/>
      <c r="G63" s="60"/>
    </row>
    <row r="64" spans="1:40" ht="15" customHeight="1">
      <c r="A64" s="60"/>
      <c r="B64" s="97" t="s">
        <v>129</v>
      </c>
      <c r="C64" s="456" t="s">
        <v>130</v>
      </c>
      <c r="D64" s="456"/>
      <c r="E64" s="456"/>
      <c r="F64" s="60"/>
      <c r="G64" s="60"/>
    </row>
    <row r="65" spans="1:7" ht="15" customHeight="1">
      <c r="A65" s="60"/>
      <c r="B65" s="97" t="s">
        <v>131</v>
      </c>
      <c r="C65" s="456" t="s">
        <v>132</v>
      </c>
      <c r="D65" s="456"/>
      <c r="E65" s="456"/>
      <c r="F65" s="60"/>
      <c r="G65" s="60"/>
    </row>
    <row r="66" spans="1:7" ht="15" customHeight="1">
      <c r="A66" s="60"/>
      <c r="B66" s="97" t="s">
        <v>133</v>
      </c>
      <c r="C66" s="456" t="s">
        <v>134</v>
      </c>
      <c r="D66" s="456"/>
      <c r="E66" s="456"/>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364</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365</v>
      </c>
      <c r="B73" s="94"/>
      <c r="C73" s="60"/>
      <c r="D73" s="60"/>
      <c r="E73" s="60"/>
      <c r="F73" s="60"/>
      <c r="G73" s="60"/>
    </row>
    <row r="74" spans="1:7" ht="15" customHeight="1">
      <c r="A74" s="60" t="s">
        <v>366</v>
      </c>
      <c r="B74" s="94"/>
      <c r="C74" s="60"/>
      <c r="D74" s="60"/>
      <c r="E74" s="60"/>
      <c r="F74" s="60"/>
      <c r="G74" s="60"/>
    </row>
    <row r="75" spans="1:7" ht="15" customHeight="1">
      <c r="A75" s="60" t="s">
        <v>367</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370</v>
      </c>
      <c r="B78" s="94"/>
      <c r="C78" s="60"/>
      <c r="D78" s="60"/>
      <c r="E78" s="60"/>
      <c r="F78" s="60"/>
      <c r="G78" s="60"/>
    </row>
    <row r="79" spans="1:7" ht="15" customHeight="1">
      <c r="A79" s="60" t="s">
        <v>147</v>
      </c>
      <c r="B79" s="94"/>
      <c r="C79" s="60"/>
      <c r="D79" s="60"/>
      <c r="E79" s="60"/>
      <c r="F79" s="60"/>
      <c r="G79" s="60"/>
    </row>
    <row r="80" spans="1:7" ht="15" customHeight="1">
      <c r="A80" s="60" t="s">
        <v>371</v>
      </c>
      <c r="B80" s="94"/>
      <c r="C80" s="60"/>
      <c r="D80" s="60"/>
      <c r="E80" s="60"/>
      <c r="F80" s="60"/>
      <c r="G80" s="60"/>
    </row>
    <row r="81" spans="1:7" ht="15" customHeight="1">
      <c r="A81" s="60" t="s">
        <v>372</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368</v>
      </c>
      <c r="B84" s="94"/>
      <c r="C84" s="60"/>
      <c r="D84" s="60"/>
      <c r="E84" s="60"/>
      <c r="F84" s="60"/>
      <c r="G84" s="60"/>
    </row>
    <row r="85" spans="1:7" ht="15" customHeight="1">
      <c r="A85" s="60" t="s">
        <v>369</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5"/>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I40:I41 D40:F41 AG40:AG41 AD40:AD41 AA40:AA41 X40:X41 U40:U41 R40:R41 O40:O41 L40:L41">
      <formula1>0</formula1>
    </dataValidation>
    <dataValidation operator="greaterThanOrEqual" allowBlank="1" showInputMessage="1" showErrorMessage="1" sqref="I46 AJ40:AJ41 AL40 L42 L46 I42"/>
    <dataValidation type="list" allowBlank="1"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254</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40</v>
      </c>
      <c r="AI5" s="496"/>
      <c r="AJ5" s="496"/>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03" t="s">
        <v>255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03" t="s">
        <v>255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5"/>
      <c r="B37" s="455"/>
      <c r="C37" s="455"/>
      <c r="D37" s="98">
        <v>4</v>
      </c>
      <c r="E37" s="98">
        <v>5</v>
      </c>
      <c r="F37" s="525">
        <v>6</v>
      </c>
      <c r="G37" s="525"/>
      <c r="H37" s="525"/>
      <c r="I37" s="525">
        <v>7</v>
      </c>
      <c r="J37" s="525"/>
      <c r="K37" s="525"/>
      <c r="L37" s="525">
        <v>8</v>
      </c>
      <c r="M37" s="525"/>
      <c r="N37" s="525"/>
      <c r="O37" s="525">
        <v>9</v>
      </c>
      <c r="P37" s="525"/>
      <c r="Q37" s="525"/>
      <c r="R37" s="525">
        <v>10</v>
      </c>
      <c r="S37" s="525"/>
      <c r="T37" s="525"/>
      <c r="U37" s="525">
        <v>11</v>
      </c>
      <c r="V37" s="525"/>
      <c r="W37" s="525"/>
      <c r="X37" s="525">
        <v>12</v>
      </c>
      <c r="Y37" s="525"/>
      <c r="Z37" s="525"/>
      <c r="AA37" s="525">
        <v>1</v>
      </c>
      <c r="AB37" s="525"/>
      <c r="AC37" s="525"/>
      <c r="AD37" s="525">
        <v>2</v>
      </c>
      <c r="AE37" s="525"/>
      <c r="AF37" s="525"/>
      <c r="AG37" s="525">
        <v>3</v>
      </c>
      <c r="AH37" s="525"/>
      <c r="AI37" s="525"/>
      <c r="AJ37" s="455" t="s">
        <v>211</v>
      </c>
      <c r="AK37" s="455"/>
      <c r="AL37" s="82" t="s">
        <v>212</v>
      </c>
      <c r="AM37"/>
      <c r="AN37"/>
      <c r="AO37"/>
      <c r="AP37"/>
      <c r="AQ37"/>
    </row>
    <row r="38" spans="1:43" ht="18" customHeight="1">
      <c r="A38" s="529" t="s">
        <v>213</v>
      </c>
      <c r="B38" s="529"/>
      <c r="C38" s="529"/>
      <c r="D38" s="69">
        <v>1400</v>
      </c>
      <c r="E38" s="69">
        <v>1310</v>
      </c>
      <c r="F38" s="526">
        <v>1400</v>
      </c>
      <c r="G38" s="526"/>
      <c r="H38" s="526"/>
      <c r="I38" s="526">
        <v>1470</v>
      </c>
      <c r="J38" s="526"/>
      <c r="K38" s="526"/>
      <c r="L38" s="526">
        <v>1470</v>
      </c>
      <c r="M38" s="526"/>
      <c r="N38" s="526"/>
      <c r="O38" s="526">
        <v>1330</v>
      </c>
      <c r="P38" s="526"/>
      <c r="Q38" s="526"/>
      <c r="R38" s="526">
        <v>1400</v>
      </c>
      <c r="S38" s="526"/>
      <c r="T38" s="526"/>
      <c r="U38" s="526">
        <v>1400</v>
      </c>
      <c r="V38" s="526"/>
      <c r="W38" s="526"/>
      <c r="X38" s="526">
        <v>1330</v>
      </c>
      <c r="Y38" s="526"/>
      <c r="Z38" s="526"/>
      <c r="AA38" s="526">
        <v>1330</v>
      </c>
      <c r="AB38" s="526"/>
      <c r="AC38" s="526"/>
      <c r="AD38" s="526">
        <v>1330</v>
      </c>
      <c r="AE38" s="526"/>
      <c r="AF38" s="526"/>
      <c r="AG38" s="526">
        <v>1400</v>
      </c>
      <c r="AH38" s="526"/>
      <c r="AI38" s="526"/>
      <c r="AJ38" s="456">
        <f>SUM(D38:AI38)</f>
        <v>16570</v>
      </c>
      <c r="AK38" s="456"/>
      <c r="AL38" s="527">
        <f>ROUNDUP(AJ38/AJ39,1)</f>
        <v>70</v>
      </c>
      <c r="AM38"/>
      <c r="AN38"/>
      <c r="AO38"/>
      <c r="AP38"/>
      <c r="AQ38"/>
    </row>
    <row r="39" spans="1:43" ht="18" customHeight="1">
      <c r="A39" s="529" t="s">
        <v>214</v>
      </c>
      <c r="B39" s="529"/>
      <c r="C39" s="529"/>
      <c r="D39" s="69">
        <v>20</v>
      </c>
      <c r="E39" s="69">
        <v>19</v>
      </c>
      <c r="F39" s="526">
        <v>20</v>
      </c>
      <c r="G39" s="526"/>
      <c r="H39" s="526"/>
      <c r="I39" s="526">
        <v>21</v>
      </c>
      <c r="J39" s="526"/>
      <c r="K39" s="526"/>
      <c r="L39" s="526">
        <v>21</v>
      </c>
      <c r="M39" s="526"/>
      <c r="N39" s="526"/>
      <c r="O39" s="526">
        <v>19</v>
      </c>
      <c r="P39" s="526"/>
      <c r="Q39" s="526"/>
      <c r="R39" s="526">
        <v>20</v>
      </c>
      <c r="S39" s="526"/>
      <c r="T39" s="526"/>
      <c r="U39" s="526">
        <v>20</v>
      </c>
      <c r="V39" s="526"/>
      <c r="W39" s="526"/>
      <c r="X39" s="526">
        <v>19</v>
      </c>
      <c r="Y39" s="526"/>
      <c r="Z39" s="526"/>
      <c r="AA39" s="526">
        <v>19</v>
      </c>
      <c r="AB39" s="526"/>
      <c r="AC39" s="526"/>
      <c r="AD39" s="526">
        <v>19</v>
      </c>
      <c r="AE39" s="526"/>
      <c r="AF39" s="526"/>
      <c r="AG39" s="526">
        <v>20</v>
      </c>
      <c r="AH39" s="526"/>
      <c r="AI39" s="526"/>
      <c r="AJ39" s="456">
        <f>+SUM(D39:AI39)</f>
        <v>237</v>
      </c>
      <c r="AK39" s="456"/>
      <c r="AL39" s="528"/>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455" t="s">
        <v>170</v>
      </c>
      <c r="B42" s="455"/>
      <c r="C42" s="455" t="s">
        <v>207</v>
      </c>
      <c r="D42" s="455"/>
      <c r="E42" s="473" t="s">
        <v>256</v>
      </c>
      <c r="F42" s="473"/>
      <c r="G42" s="473"/>
      <c r="H42" s="47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3" t="s">
        <v>172</v>
      </c>
      <c r="B43" s="473"/>
      <c r="C43" s="530">
        <f>ROUNDDOWN(IF(AL38&lt;=60,1,1+ROUNDUP((AL38-60)/40,0)),1)</f>
        <v>2</v>
      </c>
      <c r="D43" s="530"/>
      <c r="E43" s="530">
        <f>ROUNDDOWN(AL38/40,1)</f>
        <v>1.7</v>
      </c>
      <c r="F43" s="530"/>
      <c r="G43" s="530"/>
      <c r="H43" s="53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483" t="s">
        <v>373</v>
      </c>
      <c r="D46" s="484"/>
      <c r="E46" s="482" t="s">
        <v>376</v>
      </c>
      <c r="F46" s="482"/>
      <c r="G46" s="482"/>
      <c r="H46" s="482"/>
      <c r="I46" s="483" t="s">
        <v>378</v>
      </c>
      <c r="J46" s="484"/>
      <c r="K46" s="484"/>
      <c r="L46" s="484"/>
      <c r="M46" s="484"/>
      <c r="N46" s="485"/>
      <c r="O46" s="483" t="s">
        <v>375</v>
      </c>
      <c r="P46" s="484"/>
      <c r="Q46" s="484"/>
      <c r="R46" s="484"/>
      <c r="S46" s="484"/>
      <c r="T46" s="485"/>
      <c r="U46" s="483" t="s">
        <v>375</v>
      </c>
      <c r="V46" s="484"/>
      <c r="W46" s="484"/>
      <c r="X46" s="484"/>
      <c r="Y46" s="484"/>
      <c r="Z46" s="485"/>
      <c r="AA46" s="483" t="s">
        <v>375</v>
      </c>
      <c r="AB46" s="484"/>
      <c r="AC46" s="484"/>
      <c r="AD46" s="484"/>
      <c r="AE46" s="484"/>
      <c r="AF46" s="485"/>
      <c r="AG46" s="482" t="s">
        <v>375</v>
      </c>
      <c r="AH46" s="482"/>
      <c r="AI46" s="482"/>
      <c r="AJ46" s="482"/>
      <c r="AK46" s="482"/>
      <c r="AL46" s="482" t="s">
        <v>375</v>
      </c>
      <c r="AM46" s="482"/>
      <c r="AN46" s="62"/>
    </row>
    <row r="47" spans="1:43" ht="18" customHeight="1">
      <c r="A47" s="62"/>
      <c r="B47" s="67"/>
      <c r="C47" s="102" t="s">
        <v>190</v>
      </c>
      <c r="D47" s="102" t="s">
        <v>191</v>
      </c>
      <c r="E47" s="101" t="s">
        <v>190</v>
      </c>
      <c r="F47" s="481" t="s">
        <v>191</v>
      </c>
      <c r="G47" s="481"/>
      <c r="H47" s="481"/>
      <c r="I47" s="477" t="s">
        <v>190</v>
      </c>
      <c r="J47" s="478"/>
      <c r="K47" s="479"/>
      <c r="L47" s="477" t="s">
        <v>191</v>
      </c>
      <c r="M47" s="478"/>
      <c r="N47" s="479"/>
      <c r="O47" s="477" t="s">
        <v>190</v>
      </c>
      <c r="P47" s="478"/>
      <c r="Q47" s="479"/>
      <c r="R47" s="477" t="s">
        <v>191</v>
      </c>
      <c r="S47" s="478"/>
      <c r="T47" s="479"/>
      <c r="U47" s="477" t="s">
        <v>190</v>
      </c>
      <c r="V47" s="478"/>
      <c r="W47" s="479"/>
      <c r="X47" s="477" t="s">
        <v>191</v>
      </c>
      <c r="Y47" s="478"/>
      <c r="Z47" s="479"/>
      <c r="AA47" s="477" t="s">
        <v>190</v>
      </c>
      <c r="AB47" s="478"/>
      <c r="AC47" s="479"/>
      <c r="AD47" s="477" t="s">
        <v>191</v>
      </c>
      <c r="AE47" s="478"/>
      <c r="AF47" s="479"/>
      <c r="AG47" s="477" t="s">
        <v>190</v>
      </c>
      <c r="AH47" s="478"/>
      <c r="AI47" s="479"/>
      <c r="AJ47" s="477" t="s">
        <v>191</v>
      </c>
      <c r="AK47" s="479"/>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477">
        <f>COUNTIFS($B$11:$B$30,E$46,$C$11:$C$30,"B",$E$11:$E$30,"*")</f>
        <v>1</v>
      </c>
      <c r="G48" s="478"/>
      <c r="H48" s="479"/>
      <c r="I48" s="477">
        <f>COUNTIFS($B$11:$B$30,I$46,$C$11:$C$30,"A",$E$11:$E$30,"*")</f>
        <v>0</v>
      </c>
      <c r="J48" s="478"/>
      <c r="K48" s="479"/>
      <c r="L48" s="477">
        <f>COUNTIFS($B$11:$B$30,I$46,$C$11:$C$30,"B",$E$11:$E$30,"*")</f>
        <v>0</v>
      </c>
      <c r="M48" s="478"/>
      <c r="N48" s="479"/>
      <c r="O48" s="477">
        <f>COUNTIFS($B$11:$B$30,O$46,$C$11:$C$30,"A",$E$11:$E$30,"*")</f>
        <v>0</v>
      </c>
      <c r="P48" s="478"/>
      <c r="Q48" s="479"/>
      <c r="R48" s="477">
        <f>COUNTIFS($B$11:$B$30,O$46,$C$11:$C$30,"B",$E$11:$E$30,"*")</f>
        <v>0</v>
      </c>
      <c r="S48" s="478"/>
      <c r="T48" s="479"/>
      <c r="U48" s="477">
        <f>COUNTIFS($B$11:$B$30,U$46,$C$11:$C$30,"A",$E$11:$E$30,"*")</f>
        <v>0</v>
      </c>
      <c r="V48" s="478"/>
      <c r="W48" s="479"/>
      <c r="X48" s="477">
        <f>COUNTIFS($B$11:$B$30,U$46,$C$11:$C$30,"B",$E$11:$E$30,"*")</f>
        <v>0</v>
      </c>
      <c r="Y48" s="478"/>
      <c r="Z48" s="479"/>
      <c r="AA48" s="477">
        <f>COUNTIFS($B$11:$B$30,AA$46,$C$11:$C$30,"A",$E$11:$E$30,"*")</f>
        <v>0</v>
      </c>
      <c r="AB48" s="478"/>
      <c r="AC48" s="479"/>
      <c r="AD48" s="477">
        <f>COUNTIFS($B$11:$B$30,AA$46,$C$11:$C$30,"B",$E$11:$E$30,"*")</f>
        <v>0</v>
      </c>
      <c r="AE48" s="478"/>
      <c r="AF48" s="479"/>
      <c r="AG48" s="477">
        <f>COUNTIFS($B$11:$B$30,AG$46,$C$11:$C$30,"A",$E$11:$E$30,"*")</f>
        <v>0</v>
      </c>
      <c r="AH48" s="478"/>
      <c r="AI48" s="479"/>
      <c r="AJ48" s="477">
        <f>COUNTIFS($B$11:$B$30,AG$46,$C$11:$C$30,"B",$E$11:$E$30,"*")</f>
        <v>0</v>
      </c>
      <c r="AK48" s="479"/>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477">
        <f>COUNTIFS($B$11:$B$30,E$46,$C$11:$C$30,"D",$E$11:$E$30,"*")</f>
        <v>0</v>
      </c>
      <c r="G49" s="478"/>
      <c r="H49" s="479"/>
      <c r="I49" s="477">
        <f>COUNTIFS($B$11:$B$30,I$46,$C$11:$C$30,"C",$E$11:$E$30,"*")</f>
        <v>1</v>
      </c>
      <c r="J49" s="478"/>
      <c r="K49" s="479"/>
      <c r="L49" s="477">
        <f>COUNTIFS($B$11:$B$30,I$46,$C$11:$C$30,"D",$E$11:$E$30,"*")</f>
        <v>1</v>
      </c>
      <c r="M49" s="478"/>
      <c r="N49" s="479"/>
      <c r="O49" s="477">
        <f>COUNTIFS($B$11:$B$30,O$46,$C$11:$C$30,"C",$E$11:$E$30,"*")</f>
        <v>0</v>
      </c>
      <c r="P49" s="478"/>
      <c r="Q49" s="479"/>
      <c r="R49" s="477">
        <f>COUNTIFS($B$11:$B$30,O$46,$C$11:$C$30,"D",$E$11:$E$30,"*")</f>
        <v>0</v>
      </c>
      <c r="S49" s="478"/>
      <c r="T49" s="479"/>
      <c r="U49" s="477">
        <f>COUNTIFS($B$11:$B$30,U$46,$C$11:$C$30,"C",$E$11:$E$30,"*")</f>
        <v>0</v>
      </c>
      <c r="V49" s="478"/>
      <c r="W49" s="479"/>
      <c r="X49" s="477">
        <f>COUNTIFS($B$11:$B$30,U$46,$C$11:$C$30,"D",$E$11:$E$30,"*")</f>
        <v>0</v>
      </c>
      <c r="Y49" s="478"/>
      <c r="Z49" s="479"/>
      <c r="AA49" s="477">
        <f>COUNTIFS($B$11:$B$30,AA$46,$C$11:$C$30,"C",$E$11:$E$30,"*")</f>
        <v>0</v>
      </c>
      <c r="AB49" s="478"/>
      <c r="AC49" s="479"/>
      <c r="AD49" s="477">
        <f>COUNTIFS($B$11:$B$30,AA$46,$C$11:$C$30,"D",$E$11:$E$30,"*")</f>
        <v>0</v>
      </c>
      <c r="AE49" s="478"/>
      <c r="AF49" s="479"/>
      <c r="AG49" s="477">
        <f>COUNTIFS($B$11:$B$30,AG$46,$C$11:$C$30,"C",$E$11:$E$30,"*")</f>
        <v>0</v>
      </c>
      <c r="AH49" s="478"/>
      <c r="AI49" s="479"/>
      <c r="AJ49" s="477">
        <f>COUNTIFS($B$11:$B$30,AG$46,$C$11:$C$30,"D",$E$11:$E$30,"*")</f>
        <v>0</v>
      </c>
      <c r="AK49" s="479"/>
      <c r="AL49" s="101">
        <f>COUNTIFS($B$11:$B$30,AL$46,$C$11:$C$30,"C",$E$11:$E$30,"*")</f>
        <v>0</v>
      </c>
      <c r="AM49" s="101">
        <f>COUNTIFS($B$11:$B$30,AL$46,$C$11:$C$30,"D",$E$11:$E$30,"*")</f>
        <v>0</v>
      </c>
      <c r="AN49" s="62"/>
    </row>
    <row r="50" spans="1:40" ht="25" customHeight="1">
      <c r="A50" s="62"/>
      <c r="B50" s="82" t="s">
        <v>194</v>
      </c>
      <c r="C50" s="483">
        <f>IF($AK$3="４週",SUMIFS($AK$11:$AK$30,$B$11:$B$30,C46)/4/$AH$5,IF($AK$3="歴月",SUMIFS($AK$11:$AK$30,$B$11:$B$30,C46)/$AL$5,"記載する期間を選択してください"))</f>
        <v>0</v>
      </c>
      <c r="D50" s="485"/>
      <c r="E50" s="483">
        <f>IF($AK$3="４週",SUMIFS($AK$11:$AK$30,$B$11:$B$30,E46)/4/$AH$5,IF($AK$3="歴月",SUMIFS($AK$11:$AK$30,$B$11:$B$30,E46)/$AL$5,"記載する期間を選択してください"))</f>
        <v>0</v>
      </c>
      <c r="F50" s="484"/>
      <c r="G50" s="484"/>
      <c r="H50" s="485"/>
      <c r="I50" s="483">
        <f>IF($AK$3="４週",SUMIFS($AK$11:$AK$30,$B$11:$B$30,I46)/4/$AH$5,IF($AK$3="歴月",SUMIFS($AK$11:$AK$30,$B$11:$B$30,I46)/$AL$5,"記載する期間を選択してください"))</f>
        <v>0</v>
      </c>
      <c r="J50" s="484"/>
      <c r="K50" s="484"/>
      <c r="L50" s="484"/>
      <c r="M50" s="484"/>
      <c r="N50" s="485"/>
      <c r="O50" s="483">
        <f>IF($AK$3="４週",SUMIFS($AK$11:$AK$30,$B$11:$B$30,O46)/4/$AH$5,IF($AK$3="歴月",SUMIFS($AK$11:$AK$30,$B$11:$B$30,O46)/$AL$5,"記載する期間を選択してください"))</f>
        <v>0</v>
      </c>
      <c r="P50" s="484"/>
      <c r="Q50" s="484"/>
      <c r="R50" s="484"/>
      <c r="S50" s="484"/>
      <c r="T50" s="485"/>
      <c r="U50" s="483">
        <f>IF($AK$3="４週",SUMIFS($AK$11:$AK$30,$B$11:$B$30,U46)/4/$AH$5,IF($AK$3="歴月",SUMIFS($AK$11:$AK$30,$B$11:$B$30,U46)/$AL$5,"記載する期間を選択してください"))</f>
        <v>0</v>
      </c>
      <c r="V50" s="484"/>
      <c r="W50" s="484"/>
      <c r="X50" s="484"/>
      <c r="Y50" s="484"/>
      <c r="Z50" s="485"/>
      <c r="AA50" s="483">
        <f>IF($AK$3="４週",SUMIFS($AK$11:$AK$30,$B$11:$B$30,AA46)/4/$AH$5,IF($AK$3="歴月",SUMIFS($AK$11:$AK$30,$B$11:$B$30,AA46)/$AL$5,"記載する期間を選択してください"))</f>
        <v>0</v>
      </c>
      <c r="AB50" s="484"/>
      <c r="AC50" s="484"/>
      <c r="AD50" s="484"/>
      <c r="AE50" s="484"/>
      <c r="AF50" s="485"/>
      <c r="AG50" s="483">
        <f>IF($AK$3="４週",SUMIFS($AK$11:$AK$30,$B$11:$B$30,AG46)/4/$AH$5,IF($AK$3="歴月",SUMIFS($AK$11:$AK$30,$B$11:$B$30,AG46)/$AL$5,"記載する期間を選択してください"))</f>
        <v>0</v>
      </c>
      <c r="AH50" s="484"/>
      <c r="AI50" s="484"/>
      <c r="AJ50" s="484"/>
      <c r="AK50" s="485"/>
      <c r="AL50" s="483">
        <f>IF($AK$3="４週",SUMIFS($AK$11:$AK$30,$B$11:$B$30,AL46)/4/$AH$5,IF($AK$3="歴月",SUMIFS($AK$11:$AK$30,$B$11:$B$30,AL46)/$AL$5,"記載する期間を選択してください"))</f>
        <v>0</v>
      </c>
      <c r="AM50" s="485"/>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5" t="s">
        <v>126</v>
      </c>
      <c r="D59" s="455"/>
      <c r="E59" s="455"/>
      <c r="F59" s="60"/>
      <c r="G59" s="60"/>
    </row>
    <row r="60" spans="1:40" ht="15" customHeight="1">
      <c r="A60" s="60"/>
      <c r="B60" s="97" t="s">
        <v>127</v>
      </c>
      <c r="C60" s="456" t="s">
        <v>128</v>
      </c>
      <c r="D60" s="456"/>
      <c r="E60" s="456"/>
      <c r="F60" s="60"/>
      <c r="G60" s="60"/>
    </row>
    <row r="61" spans="1:40" ht="15" customHeight="1">
      <c r="A61" s="60"/>
      <c r="B61" s="97" t="s">
        <v>129</v>
      </c>
      <c r="C61" s="456" t="s">
        <v>130</v>
      </c>
      <c r="D61" s="456"/>
      <c r="E61" s="456"/>
      <c r="F61" s="60"/>
      <c r="G61" s="60"/>
    </row>
    <row r="62" spans="1:40" ht="15" customHeight="1">
      <c r="A62" s="60"/>
      <c r="B62" s="97" t="s">
        <v>131</v>
      </c>
      <c r="C62" s="456" t="s">
        <v>132</v>
      </c>
      <c r="D62" s="456"/>
      <c r="E62" s="456"/>
      <c r="F62" s="60"/>
      <c r="G62" s="60"/>
    </row>
    <row r="63" spans="1:40" ht="15" customHeight="1">
      <c r="A63" s="60"/>
      <c r="B63" s="97" t="s">
        <v>133</v>
      </c>
      <c r="C63" s="456" t="s">
        <v>134</v>
      </c>
      <c r="D63" s="456"/>
      <c r="E63" s="45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5"/>
  <dataValidations count="7">
    <dataValidation allowBlank="1" showInputMessage="1" sqref="B11:B12"/>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tabSelected="1" view="pageBreakPreview" zoomScaleNormal="100" zoomScaleSheetLayoutView="100" workbookViewId="0">
      <selection activeCell="AK31" sqref="AK31"/>
    </sheetView>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93</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7</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66"/>
      <c r="AI5" s="466"/>
      <c r="AJ5" s="466"/>
      <c r="AK5" s="88" t="s">
        <v>100</v>
      </c>
      <c r="AL5" s="90"/>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55"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55"/>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55"/>
      <c r="C9" s="459"/>
      <c r="D9" s="455"/>
      <c r="E9" s="461"/>
      <c r="F9" s="64">
        <f>DATE($M$2,$S$2,1)</f>
        <v>45474</v>
      </c>
      <c r="G9" s="64">
        <f>DATE($M$2,$S$2,2)</f>
        <v>45475</v>
      </c>
      <c r="H9" s="64">
        <f>DATE($M$2,$S$2,3)</f>
        <v>45476</v>
      </c>
      <c r="I9" s="64">
        <f>DATE($M$2,$S$2,4)</f>
        <v>45477</v>
      </c>
      <c r="J9" s="64">
        <f>DATE($M$2,$S$2,5)</f>
        <v>45478</v>
      </c>
      <c r="K9" s="64">
        <f>DATE($M$2,$S$2,6)</f>
        <v>45479</v>
      </c>
      <c r="L9" s="64">
        <f>DATE($M$2,$S$2,7)</f>
        <v>45480</v>
      </c>
      <c r="M9" s="64">
        <f>DATE($M$2,$S$2,8)</f>
        <v>45481</v>
      </c>
      <c r="N9" s="64">
        <f>DATE($M$2,$S$2,9)</f>
        <v>45482</v>
      </c>
      <c r="O9" s="64">
        <f>DATE($M$2,$S$2,10)</f>
        <v>45483</v>
      </c>
      <c r="P9" s="64">
        <f>DATE($M$2,$S$2,11)</f>
        <v>45484</v>
      </c>
      <c r="Q9" s="64">
        <f>DATE($M$2,$S$2,12)</f>
        <v>45485</v>
      </c>
      <c r="R9" s="64">
        <f>DATE($M$2,$S$2,13)</f>
        <v>45486</v>
      </c>
      <c r="S9" s="64">
        <f>DATE($M$2,$S$2,14)</f>
        <v>45487</v>
      </c>
      <c r="T9" s="64">
        <f>DATE($M$2,$S$2,15)</f>
        <v>45488</v>
      </c>
      <c r="U9" s="64">
        <f>DATE($M$2,$S$2,16)</f>
        <v>45489</v>
      </c>
      <c r="V9" s="64">
        <f>DATE($M$2,$S$2,17)</f>
        <v>45490</v>
      </c>
      <c r="W9" s="64">
        <f>DATE($M$2,$S$2,18)</f>
        <v>45491</v>
      </c>
      <c r="X9" s="64">
        <f>DATE($M$2,$S$2,19)</f>
        <v>45492</v>
      </c>
      <c r="Y9" s="64">
        <f>DATE($M$2,$S$2,20)</f>
        <v>45493</v>
      </c>
      <c r="Z9" s="64">
        <f>DATE($M$2,$S$2,21)</f>
        <v>45494</v>
      </c>
      <c r="AA9" s="64">
        <f>DATE($M$2,$S$2,22)</f>
        <v>45495</v>
      </c>
      <c r="AB9" s="64">
        <f>DATE($M$2,$S$2,23)</f>
        <v>45496</v>
      </c>
      <c r="AC9" s="64">
        <f>DATE($M$2,$S$2,24)</f>
        <v>45497</v>
      </c>
      <c r="AD9" s="64">
        <f>DATE($M$2,$S$2,25)</f>
        <v>45498</v>
      </c>
      <c r="AE9" s="64">
        <f>DATE($M$2,$S$2,26)</f>
        <v>45499</v>
      </c>
      <c r="AF9" s="64">
        <f>DATE($M$2,$S$2,27)</f>
        <v>45500</v>
      </c>
      <c r="AG9" s="64">
        <f>DATE($M$2,$S$2,28)</f>
        <v>45501</v>
      </c>
      <c r="AH9" s="64">
        <f>IF(DAY(EOMONTH(F9,0))&lt;29,"",DATE($M$2,$S$2,29))</f>
        <v>45502</v>
      </c>
      <c r="AI9" s="64">
        <f>IF(DAY(EOMONTH(F9,0))&lt;30,"",DATE($M$2,$S$2,30))</f>
        <v>45503</v>
      </c>
      <c r="AJ9" s="64">
        <f>IF(DAY(EOMONTH(F9,0))&lt;31,"",DATE($M$2,$S$2,31))</f>
        <v>45504</v>
      </c>
      <c r="AK9" s="472"/>
      <c r="AL9" s="473"/>
      <c r="AM9" s="468"/>
      <c r="AN9" s="468"/>
    </row>
    <row r="10" spans="1:40" ht="15" customHeight="1">
      <c r="A10" s="457"/>
      <c r="B10" s="455"/>
      <c r="C10" s="460"/>
      <c r="D10" s="455"/>
      <c r="E10" s="461"/>
      <c r="F10" s="65">
        <f>DATE($M$2,$S$2,1)</f>
        <v>45474</v>
      </c>
      <c r="G10" s="65">
        <f>DATE($M$2,$S$2,2)</f>
        <v>45475</v>
      </c>
      <c r="H10" s="65">
        <f>DATE($M$2,$S$2,3)</f>
        <v>45476</v>
      </c>
      <c r="I10" s="65">
        <f>DATE($M$2,$S$2,4)</f>
        <v>45477</v>
      </c>
      <c r="J10" s="65">
        <f>DATE($M$2,$S$2,5)</f>
        <v>45478</v>
      </c>
      <c r="K10" s="65">
        <f>DATE($M$2,$S$2,6)</f>
        <v>45479</v>
      </c>
      <c r="L10" s="65">
        <f>DATE($M$2,$S$2,7)</f>
        <v>45480</v>
      </c>
      <c r="M10" s="65">
        <f>DATE($M$2,$S$2,8)</f>
        <v>45481</v>
      </c>
      <c r="N10" s="65">
        <f>DATE($M$2,$S$2,9)</f>
        <v>45482</v>
      </c>
      <c r="O10" s="65">
        <f>DATE($M$2,$S$2,10)</f>
        <v>45483</v>
      </c>
      <c r="P10" s="65">
        <f>DATE($M$2,$S$2,11)</f>
        <v>45484</v>
      </c>
      <c r="Q10" s="65">
        <f>DATE($M$2,$S$2,12)</f>
        <v>45485</v>
      </c>
      <c r="R10" s="65">
        <f>DATE($M$2,$S$2,13)</f>
        <v>45486</v>
      </c>
      <c r="S10" s="65">
        <f>DATE($M$2,$S$2,14)</f>
        <v>45487</v>
      </c>
      <c r="T10" s="65">
        <f>DATE($M$2,$S$2,15)</f>
        <v>45488</v>
      </c>
      <c r="U10" s="65">
        <f>DATE($M$2,$S$2,16)</f>
        <v>45489</v>
      </c>
      <c r="V10" s="65">
        <f>DATE($M$2,$S$2,17)</f>
        <v>45490</v>
      </c>
      <c r="W10" s="65">
        <f>DATE($M$2,$S$2,18)</f>
        <v>45491</v>
      </c>
      <c r="X10" s="65">
        <f>DATE($M$2,$S$2,19)</f>
        <v>45492</v>
      </c>
      <c r="Y10" s="65">
        <f>DATE($M$2,$S$2,20)</f>
        <v>45493</v>
      </c>
      <c r="Z10" s="65">
        <f>DATE($M$2,$S$2,21)</f>
        <v>45494</v>
      </c>
      <c r="AA10" s="65">
        <f>DATE($M$2,$S$2,22)</f>
        <v>45495</v>
      </c>
      <c r="AB10" s="65">
        <f>DATE($M$2,$S$2,23)</f>
        <v>45496</v>
      </c>
      <c r="AC10" s="65">
        <f>DATE($M$2,$S$2,24)</f>
        <v>45497</v>
      </c>
      <c r="AD10" s="65">
        <f>DATE($M$2,$S$2,25)</f>
        <v>45498</v>
      </c>
      <c r="AE10" s="65">
        <f>DATE($M$2,$S$2,26)</f>
        <v>45499</v>
      </c>
      <c r="AF10" s="65">
        <f>DATE($M$2,$S$2,27)</f>
        <v>45500</v>
      </c>
      <c r="AG10" s="65">
        <f>DATE($M$2,$S$2,28)</f>
        <v>45501</v>
      </c>
      <c r="AH10" s="65">
        <f>IF(DAY(EOMONTH(F10,0))&lt;29,"",DATE($M$2,$S$2,29))</f>
        <v>45502</v>
      </c>
      <c r="AI10" s="65">
        <f>IF(DAY(EOMONTH(F10,0))&lt;30,"",DATE($M$2,$S$2,30))</f>
        <v>45503</v>
      </c>
      <c r="AJ10" s="65">
        <f>IF(DAY(EOMONTH(F10,0))&lt;31,"",DATE($M$2,$S$2,31))</f>
        <v>45504</v>
      </c>
      <c r="AK10" s="472"/>
      <c r="AL10" s="473"/>
      <c r="AM10" s="468"/>
      <c r="AN10" s="468"/>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3">
        <f>+SUM(F12:AG12)</f>
        <v>0</v>
      </c>
      <c r="AL12" s="71">
        <f t="shared" ref="AL12:AL30" si="0">IF($AK$3="４週",AK12/4,AK12/(DAY(EOMONTH($F$9,0))/7))</f>
        <v>0</v>
      </c>
      <c r="AM12" s="454"/>
      <c r="AN12" s="454"/>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3">
        <f t="shared" ref="AK13:AK31" si="1">+SUM(F13:AG13)</f>
        <v>0</v>
      </c>
      <c r="AL13" s="71">
        <f t="shared" si="0"/>
        <v>0</v>
      </c>
      <c r="AM13" s="454"/>
      <c r="AN13" s="454"/>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3">
        <f t="shared" si="1"/>
        <v>0</v>
      </c>
      <c r="AL14" s="71">
        <f t="shared" si="0"/>
        <v>0</v>
      </c>
      <c r="AM14" s="454"/>
      <c r="AN14" s="454"/>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3">
        <f t="shared" si="1"/>
        <v>0</v>
      </c>
      <c r="AL15" s="71">
        <f t="shared" si="0"/>
        <v>0</v>
      </c>
      <c r="AM15" s="454"/>
      <c r="AN15" s="454"/>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3">
        <f t="shared" si="1"/>
        <v>0</v>
      </c>
      <c r="AL16" s="71">
        <f t="shared" si="0"/>
        <v>0</v>
      </c>
      <c r="AM16" s="454"/>
      <c r="AN16" s="454"/>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3">
        <f t="shared" si="1"/>
        <v>0</v>
      </c>
      <c r="AL17" s="71">
        <f t="shared" si="0"/>
        <v>0</v>
      </c>
      <c r="AM17" s="454"/>
      <c r="AN17" s="454"/>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3">
        <f t="shared" si="1"/>
        <v>0</v>
      </c>
      <c r="AL18" s="71">
        <f t="shared" si="0"/>
        <v>0</v>
      </c>
      <c r="AM18" s="454"/>
      <c r="AN18" s="454"/>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3">
        <f t="shared" si="1"/>
        <v>0</v>
      </c>
      <c r="AL19" s="71">
        <f t="shared" si="0"/>
        <v>0</v>
      </c>
      <c r="AM19" s="454"/>
      <c r="AN19" s="454"/>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3">
        <f t="shared" si="1"/>
        <v>0</v>
      </c>
      <c r="AL20" s="71">
        <f t="shared" si="0"/>
        <v>0</v>
      </c>
      <c r="AM20" s="454"/>
      <c r="AN20" s="454"/>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3">
        <f t="shared" si="1"/>
        <v>0</v>
      </c>
      <c r="AL21" s="71">
        <f t="shared" si="0"/>
        <v>0</v>
      </c>
      <c r="AM21" s="454"/>
      <c r="AN21" s="454"/>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3">
        <f t="shared" si="1"/>
        <v>0</v>
      </c>
      <c r="AL22" s="71">
        <f t="shared" si="0"/>
        <v>0</v>
      </c>
      <c r="AM22" s="454"/>
      <c r="AN22" s="454"/>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3">
        <f t="shared" si="1"/>
        <v>0</v>
      </c>
      <c r="AL23" s="71">
        <f t="shared" si="0"/>
        <v>0</v>
      </c>
      <c r="AM23" s="454"/>
      <c r="AN23" s="454"/>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3">
        <f t="shared" si="1"/>
        <v>0</v>
      </c>
      <c r="AL24" s="71">
        <f t="shared" si="0"/>
        <v>0</v>
      </c>
      <c r="AM24" s="454"/>
      <c r="AN24" s="454"/>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3">
        <f t="shared" si="1"/>
        <v>0</v>
      </c>
      <c r="AL25" s="71">
        <f t="shared" si="0"/>
        <v>0</v>
      </c>
      <c r="AM25" s="454"/>
      <c r="AN25" s="454"/>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3">
        <f t="shared" si="1"/>
        <v>0</v>
      </c>
      <c r="AL26" s="71">
        <f t="shared" si="0"/>
        <v>0</v>
      </c>
      <c r="AM26" s="454"/>
      <c r="AN26" s="454"/>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3">
        <f t="shared" si="1"/>
        <v>0</v>
      </c>
      <c r="AL27" s="71">
        <f t="shared" si="0"/>
        <v>0</v>
      </c>
      <c r="AM27" s="454"/>
      <c r="AN27" s="454"/>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3">
        <f t="shared" si="1"/>
        <v>0</v>
      </c>
      <c r="AL28" s="71">
        <f t="shared" si="0"/>
        <v>0</v>
      </c>
      <c r="AM28" s="454"/>
      <c r="AN28" s="454"/>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3">
        <f t="shared" si="1"/>
        <v>0</v>
      </c>
      <c r="AL29" s="71">
        <f t="shared" si="0"/>
        <v>0</v>
      </c>
      <c r="AM29" s="454"/>
      <c r="AN29" s="454"/>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3">
        <f t="shared" si="1"/>
        <v>0</v>
      </c>
      <c r="AL30" s="71">
        <f t="shared" si="0"/>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1"/>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455" t="s">
        <v>126</v>
      </c>
      <c r="D41" s="455"/>
      <c r="E41" s="455"/>
      <c r="F41" s="60"/>
      <c r="G41" s="60"/>
    </row>
    <row r="42" spans="1:39" ht="15" customHeight="1">
      <c r="A42" s="60"/>
      <c r="B42" s="97" t="s">
        <v>127</v>
      </c>
      <c r="C42" s="456" t="s">
        <v>128</v>
      </c>
      <c r="D42" s="456"/>
      <c r="E42" s="456"/>
      <c r="F42" s="60"/>
      <c r="G42" s="60"/>
    </row>
    <row r="43" spans="1:39" ht="15" customHeight="1">
      <c r="A43" s="60"/>
      <c r="B43" s="97" t="s">
        <v>129</v>
      </c>
      <c r="C43" s="456" t="s">
        <v>130</v>
      </c>
      <c r="D43" s="456"/>
      <c r="E43" s="456"/>
      <c r="F43" s="60"/>
      <c r="G43" s="60"/>
    </row>
    <row r="44" spans="1:39" ht="15" customHeight="1">
      <c r="A44" s="60"/>
      <c r="B44" s="97" t="s">
        <v>131</v>
      </c>
      <c r="C44" s="456" t="s">
        <v>132</v>
      </c>
      <c r="D44" s="456"/>
      <c r="E44" s="456"/>
      <c r="F44" s="60"/>
      <c r="G44" s="60"/>
    </row>
    <row r="45" spans="1:39" ht="15" customHeight="1">
      <c r="A45" s="60"/>
      <c r="B45" s="97" t="s">
        <v>133</v>
      </c>
      <c r="C45" s="456" t="s">
        <v>134</v>
      </c>
      <c r="D45" s="456"/>
      <c r="E45" s="456"/>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9"/>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257</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03" t="s">
        <v>258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03" t="s">
        <v>258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5"/>
      <c r="B37" s="455"/>
      <c r="C37" s="455"/>
      <c r="D37" s="98">
        <v>4</v>
      </c>
      <c r="E37" s="98">
        <v>5</v>
      </c>
      <c r="F37" s="525">
        <v>6</v>
      </c>
      <c r="G37" s="525"/>
      <c r="H37" s="525"/>
      <c r="I37" s="525">
        <v>7</v>
      </c>
      <c r="J37" s="525"/>
      <c r="K37" s="525"/>
      <c r="L37" s="525">
        <v>8</v>
      </c>
      <c r="M37" s="525"/>
      <c r="N37" s="525"/>
      <c r="O37" s="525">
        <v>9</v>
      </c>
      <c r="P37" s="525"/>
      <c r="Q37" s="525"/>
      <c r="R37" s="525">
        <v>10</v>
      </c>
      <c r="S37" s="525"/>
      <c r="T37" s="525"/>
      <c r="U37" s="525">
        <v>11</v>
      </c>
      <c r="V37" s="525"/>
      <c r="W37" s="525"/>
      <c r="X37" s="525">
        <v>12</v>
      </c>
      <c r="Y37" s="525"/>
      <c r="Z37" s="525"/>
      <c r="AA37" s="525">
        <v>1</v>
      </c>
      <c r="AB37" s="525"/>
      <c r="AC37" s="525"/>
      <c r="AD37" s="525">
        <v>2</v>
      </c>
      <c r="AE37" s="525"/>
      <c r="AF37" s="525"/>
      <c r="AG37" s="525">
        <v>3</v>
      </c>
      <c r="AH37" s="525"/>
      <c r="AI37" s="525"/>
      <c r="AJ37" s="455" t="s">
        <v>211</v>
      </c>
      <c r="AK37" s="455"/>
      <c r="AL37" s="82" t="s">
        <v>212</v>
      </c>
      <c r="AM37"/>
      <c r="AN37"/>
      <c r="AO37"/>
      <c r="AP37"/>
      <c r="AQ37"/>
    </row>
    <row r="38" spans="1:43" ht="18" customHeight="1">
      <c r="A38" s="529" t="s">
        <v>213</v>
      </c>
      <c r="B38" s="529"/>
      <c r="C38" s="529"/>
      <c r="D38" s="69">
        <v>1400</v>
      </c>
      <c r="E38" s="69">
        <v>1310</v>
      </c>
      <c r="F38" s="526">
        <v>1400</v>
      </c>
      <c r="G38" s="526"/>
      <c r="H38" s="526"/>
      <c r="I38" s="526">
        <v>1200</v>
      </c>
      <c r="J38" s="526"/>
      <c r="K38" s="526"/>
      <c r="L38" s="526">
        <v>1200</v>
      </c>
      <c r="M38" s="526"/>
      <c r="N38" s="526"/>
      <c r="O38" s="526">
        <v>3000</v>
      </c>
      <c r="P38" s="526"/>
      <c r="Q38" s="526"/>
      <c r="R38" s="526">
        <v>3000</v>
      </c>
      <c r="S38" s="526"/>
      <c r="T38" s="526"/>
      <c r="U38" s="526">
        <v>3000</v>
      </c>
      <c r="V38" s="526"/>
      <c r="W38" s="526"/>
      <c r="X38" s="526">
        <v>3000</v>
      </c>
      <c r="Y38" s="526"/>
      <c r="Z38" s="526"/>
      <c r="AA38" s="526">
        <v>3000</v>
      </c>
      <c r="AB38" s="526"/>
      <c r="AC38" s="526"/>
      <c r="AD38" s="526">
        <v>3000</v>
      </c>
      <c r="AE38" s="526"/>
      <c r="AF38" s="526"/>
      <c r="AG38" s="526">
        <v>3000</v>
      </c>
      <c r="AH38" s="526"/>
      <c r="AI38" s="526"/>
      <c r="AJ38" s="456">
        <f>SUM(D38:AI38)</f>
        <v>27510</v>
      </c>
      <c r="AK38" s="456"/>
      <c r="AL38" s="527">
        <f>ROUNDUP(AJ38/AJ39,1)</f>
        <v>116.1</v>
      </c>
      <c r="AM38"/>
      <c r="AN38"/>
      <c r="AO38"/>
      <c r="AP38"/>
      <c r="AQ38"/>
    </row>
    <row r="39" spans="1:43" ht="18" customHeight="1">
      <c r="A39" s="529" t="s">
        <v>214</v>
      </c>
      <c r="B39" s="529"/>
      <c r="C39" s="529"/>
      <c r="D39" s="69">
        <v>20</v>
      </c>
      <c r="E39" s="69">
        <v>19</v>
      </c>
      <c r="F39" s="526">
        <v>20</v>
      </c>
      <c r="G39" s="526"/>
      <c r="H39" s="526"/>
      <c r="I39" s="526">
        <v>21</v>
      </c>
      <c r="J39" s="526"/>
      <c r="K39" s="526"/>
      <c r="L39" s="526">
        <v>21</v>
      </c>
      <c r="M39" s="526"/>
      <c r="N39" s="526"/>
      <c r="O39" s="526">
        <v>19</v>
      </c>
      <c r="P39" s="526"/>
      <c r="Q39" s="526"/>
      <c r="R39" s="526">
        <v>20</v>
      </c>
      <c r="S39" s="526"/>
      <c r="T39" s="526"/>
      <c r="U39" s="526">
        <v>20</v>
      </c>
      <c r="V39" s="526"/>
      <c r="W39" s="526"/>
      <c r="X39" s="526">
        <v>19</v>
      </c>
      <c r="Y39" s="526"/>
      <c r="Z39" s="526"/>
      <c r="AA39" s="526">
        <v>19</v>
      </c>
      <c r="AB39" s="526"/>
      <c r="AC39" s="526"/>
      <c r="AD39" s="526">
        <v>19</v>
      </c>
      <c r="AE39" s="526"/>
      <c r="AF39" s="526"/>
      <c r="AG39" s="526">
        <v>20</v>
      </c>
      <c r="AH39" s="526"/>
      <c r="AI39" s="526"/>
      <c r="AJ39" s="456">
        <f>+SUM(D39:AI39)</f>
        <v>237</v>
      </c>
      <c r="AK39" s="456"/>
      <c r="AL39" s="528"/>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455" t="s">
        <v>170</v>
      </c>
      <c r="B42" s="455"/>
      <c r="C42" s="473" t="s">
        <v>259</v>
      </c>
      <c r="D42" s="455"/>
      <c r="E42" s="473" t="s">
        <v>260</v>
      </c>
      <c r="F42" s="473"/>
      <c r="G42" s="473"/>
      <c r="H42" s="473"/>
      <c r="I42" s="473" t="s">
        <v>261</v>
      </c>
      <c r="J42" s="473"/>
      <c r="K42" s="473"/>
      <c r="L42" s="473"/>
      <c r="M42" s="473"/>
      <c r="N42" s="47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3" t="s">
        <v>172</v>
      </c>
      <c r="B43" s="473"/>
      <c r="C43" s="530">
        <f>ROUNDDOWN(IF(AL38&lt;=60,1,1+ROUNDUP((AL38-60)/60,0)),1)</f>
        <v>2</v>
      </c>
      <c r="D43" s="530"/>
      <c r="E43" s="530">
        <f>ROUNDDOWN(IF(AL38&lt;=30,1,1+ROUNDUP((AL38-30)/30,0)),1)</f>
        <v>4</v>
      </c>
      <c r="F43" s="530"/>
      <c r="G43" s="530"/>
      <c r="H43" s="530"/>
      <c r="I43" s="530">
        <f>ROUNDDOWN(AL38/25,1)</f>
        <v>4.5999999999999996</v>
      </c>
      <c r="J43" s="530"/>
      <c r="K43" s="530"/>
      <c r="L43" s="530"/>
      <c r="M43" s="530"/>
      <c r="N43" s="53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483" t="str">
        <f>IF(VLOOKUP($AK$1,選択肢!$A$1:$J$32,C51,FALSE)=0,"-",VLOOKUP($AK$1,選択肢!$A$1:$J$32,C51,FALSE))</f>
        <v>管理者</v>
      </c>
      <c r="D46" s="484"/>
      <c r="E46" s="482" t="str">
        <f>IF(VLOOKUP($AK$1,選択肢!$A$1:$J$32,E51,FALSE)=0,"-",VLOOKUP($AK$1,選択肢!$A$1:$J$32,E51,FALSE))</f>
        <v>サービス管理責任者</v>
      </c>
      <c r="F46" s="482"/>
      <c r="G46" s="482"/>
      <c r="H46" s="482"/>
      <c r="I46" s="483" t="str">
        <f>IF(VLOOKUP($AK$1,選択肢!$A$1:$J$32,I51,FALSE)=0,"-",VLOOKUP($AK$1,選択肢!$A$1:$J$32,I51,FALSE))</f>
        <v>地域生活支援員</v>
      </c>
      <c r="J46" s="484"/>
      <c r="K46" s="484"/>
      <c r="L46" s="484"/>
      <c r="M46" s="484"/>
      <c r="N46" s="485"/>
      <c r="O46" s="483" t="str">
        <f>IF(VLOOKUP($AK$1,選択肢!$A$1:$J$32,O51,FALSE)=0,"-",VLOOKUP($AK$1,選択肢!$A$1:$J$32,O51,FALSE))</f>
        <v>-</v>
      </c>
      <c r="P46" s="484"/>
      <c r="Q46" s="484"/>
      <c r="R46" s="484"/>
      <c r="S46" s="484"/>
      <c r="T46" s="485"/>
      <c r="U46" s="483" t="str">
        <f>IF(VLOOKUP($AK$1,選択肢!$A$1:$J$32,U51,FALSE)=0,"-",VLOOKUP($AK$1,選択肢!$A$1:$J$32,U51,FALSE))</f>
        <v>-</v>
      </c>
      <c r="V46" s="484"/>
      <c r="W46" s="484"/>
      <c r="X46" s="484"/>
      <c r="Y46" s="484"/>
      <c r="Z46" s="485"/>
      <c r="AA46" s="483" t="str">
        <f>IF(VLOOKUP($AK$1,選択肢!$A$1:$J$32,AA51,FALSE)=0,"-",VLOOKUP($AK$1,選択肢!$A$1:$J$32,AA51,FALSE))</f>
        <v>-</v>
      </c>
      <c r="AB46" s="484"/>
      <c r="AC46" s="484"/>
      <c r="AD46" s="484"/>
      <c r="AE46" s="484"/>
      <c r="AF46" s="485"/>
      <c r="AG46" s="482" t="str">
        <f>IF(VLOOKUP($AK$1,選択肢!$A$1:$J$32,AG51,FALSE)=0,"-",VLOOKUP($AK$1,選択肢!$A$1:$J$32,AG51,FALSE))</f>
        <v>-</v>
      </c>
      <c r="AH46" s="482"/>
      <c r="AI46" s="482"/>
      <c r="AJ46" s="482"/>
      <c r="AK46" s="482"/>
      <c r="AL46" s="482" t="str">
        <f>IF(VLOOKUP($AK$1,選択肢!$A$1:$J$32,AL51,FALSE)=0,"-",VLOOKUP($AK$1,選択肢!$A$1:$J$32,AL51,FALSE))</f>
        <v>-</v>
      </c>
      <c r="AM46" s="482"/>
      <c r="AN46" s="62"/>
    </row>
    <row r="47" spans="1:43" ht="18" customHeight="1">
      <c r="A47" s="62"/>
      <c r="B47" s="67"/>
      <c r="C47" s="102" t="s">
        <v>190</v>
      </c>
      <c r="D47" s="102" t="s">
        <v>191</v>
      </c>
      <c r="E47" s="101" t="s">
        <v>190</v>
      </c>
      <c r="F47" s="481" t="s">
        <v>191</v>
      </c>
      <c r="G47" s="481"/>
      <c r="H47" s="481"/>
      <c r="I47" s="477" t="s">
        <v>190</v>
      </c>
      <c r="J47" s="478"/>
      <c r="K47" s="479"/>
      <c r="L47" s="477" t="s">
        <v>191</v>
      </c>
      <c r="M47" s="478"/>
      <c r="N47" s="479"/>
      <c r="O47" s="477" t="s">
        <v>190</v>
      </c>
      <c r="P47" s="478"/>
      <c r="Q47" s="479"/>
      <c r="R47" s="477" t="s">
        <v>191</v>
      </c>
      <c r="S47" s="478"/>
      <c r="T47" s="479"/>
      <c r="U47" s="477" t="s">
        <v>190</v>
      </c>
      <c r="V47" s="478"/>
      <c r="W47" s="479"/>
      <c r="X47" s="477" t="s">
        <v>191</v>
      </c>
      <c r="Y47" s="478"/>
      <c r="Z47" s="479"/>
      <c r="AA47" s="477" t="s">
        <v>190</v>
      </c>
      <c r="AB47" s="478"/>
      <c r="AC47" s="479"/>
      <c r="AD47" s="477" t="s">
        <v>191</v>
      </c>
      <c r="AE47" s="478"/>
      <c r="AF47" s="479"/>
      <c r="AG47" s="477" t="s">
        <v>190</v>
      </c>
      <c r="AH47" s="478"/>
      <c r="AI47" s="479"/>
      <c r="AJ47" s="477" t="s">
        <v>191</v>
      </c>
      <c r="AK47" s="479"/>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477">
        <f>COUNTIFS($B$11:$B$30,E$46,$C$11:$C$30,"B",$E$11:$E$30,"*")</f>
        <v>1</v>
      </c>
      <c r="G48" s="478"/>
      <c r="H48" s="479"/>
      <c r="I48" s="477">
        <f>COUNTIFS($B$11:$B$30,I$46,$C$11:$C$30,"A",$E$11:$E$30,"*")</f>
        <v>0</v>
      </c>
      <c r="J48" s="478"/>
      <c r="K48" s="479"/>
      <c r="L48" s="477">
        <f>COUNTIFS($B$11:$B$30,I$46,$C$11:$C$30,"B",$E$11:$E$30,"*")</f>
        <v>0</v>
      </c>
      <c r="M48" s="478"/>
      <c r="N48" s="479"/>
      <c r="O48" s="477">
        <f>COUNTIFS($B$11:$B$30,O$46,$C$11:$C$30,"A",$E$11:$E$30,"*")</f>
        <v>0</v>
      </c>
      <c r="P48" s="478"/>
      <c r="Q48" s="479"/>
      <c r="R48" s="477">
        <f>COUNTIFS($B$11:$B$30,O$46,$C$11:$C$30,"B",$E$11:$E$30,"*")</f>
        <v>0</v>
      </c>
      <c r="S48" s="478"/>
      <c r="T48" s="479"/>
      <c r="U48" s="477">
        <f>COUNTIFS($B$11:$B$30,U$46,$C$11:$C$30,"A",$E$11:$E$30,"*")</f>
        <v>0</v>
      </c>
      <c r="V48" s="478"/>
      <c r="W48" s="479"/>
      <c r="X48" s="477">
        <f>COUNTIFS($B$11:$B$30,U$46,$C$11:$C$30,"B",$E$11:$E$30,"*")</f>
        <v>0</v>
      </c>
      <c r="Y48" s="478"/>
      <c r="Z48" s="479"/>
      <c r="AA48" s="477">
        <f>COUNTIFS($B$11:$B$30,AA$46,$C$11:$C$30,"A",$E$11:$E$30,"*")</f>
        <v>0</v>
      </c>
      <c r="AB48" s="478"/>
      <c r="AC48" s="479"/>
      <c r="AD48" s="477">
        <f>COUNTIFS($B$11:$B$30,AA$46,$C$11:$C$30,"B",$E$11:$E$30,"*")</f>
        <v>0</v>
      </c>
      <c r="AE48" s="478"/>
      <c r="AF48" s="479"/>
      <c r="AG48" s="477">
        <f>COUNTIFS($B$11:$B$30,AG$46,$C$11:$C$30,"A",$E$11:$E$30,"*")</f>
        <v>0</v>
      </c>
      <c r="AH48" s="478"/>
      <c r="AI48" s="479"/>
      <c r="AJ48" s="477">
        <f>COUNTIFS($B$11:$B$30,AG$46,$C$11:$C$30,"B",$E$11:$E$30,"*")</f>
        <v>0</v>
      </c>
      <c r="AK48" s="479"/>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477">
        <f>COUNTIFS($B$11:$B$30,E$46,$C$11:$C$30,"D",$E$11:$E$30,"*")</f>
        <v>0</v>
      </c>
      <c r="G49" s="478"/>
      <c r="H49" s="479"/>
      <c r="I49" s="477">
        <f>COUNTIFS($B$11:$B$30,I$46,$C$11:$C$30,"C",$E$11:$E$30,"*")</f>
        <v>1</v>
      </c>
      <c r="J49" s="478"/>
      <c r="K49" s="479"/>
      <c r="L49" s="477">
        <f>COUNTIFS($B$11:$B$30,I$46,$C$11:$C$30,"D",$E$11:$E$30,"*")</f>
        <v>1</v>
      </c>
      <c r="M49" s="478"/>
      <c r="N49" s="479"/>
      <c r="O49" s="477">
        <f>COUNTIFS($B$11:$B$30,O$46,$C$11:$C$30,"C",$E$11:$E$30,"*")</f>
        <v>0</v>
      </c>
      <c r="P49" s="478"/>
      <c r="Q49" s="479"/>
      <c r="R49" s="477">
        <f>COUNTIFS($B$11:$B$30,O$46,$C$11:$C$30,"D",$E$11:$E$30,"*")</f>
        <v>0</v>
      </c>
      <c r="S49" s="478"/>
      <c r="T49" s="479"/>
      <c r="U49" s="477">
        <f>COUNTIFS($B$11:$B$30,U$46,$C$11:$C$30,"C",$E$11:$E$30,"*")</f>
        <v>0</v>
      </c>
      <c r="V49" s="478"/>
      <c r="W49" s="479"/>
      <c r="X49" s="477">
        <f>COUNTIFS($B$11:$B$30,U$46,$C$11:$C$30,"D",$E$11:$E$30,"*")</f>
        <v>0</v>
      </c>
      <c r="Y49" s="478"/>
      <c r="Z49" s="479"/>
      <c r="AA49" s="477">
        <f>COUNTIFS($B$11:$B$30,AA$46,$C$11:$C$30,"C",$E$11:$E$30,"*")</f>
        <v>0</v>
      </c>
      <c r="AB49" s="478"/>
      <c r="AC49" s="479"/>
      <c r="AD49" s="477">
        <f>COUNTIFS($B$11:$B$30,AA$46,$C$11:$C$30,"D",$E$11:$E$30,"*")</f>
        <v>0</v>
      </c>
      <c r="AE49" s="478"/>
      <c r="AF49" s="479"/>
      <c r="AG49" s="477">
        <f>COUNTIFS($B$11:$B$30,AG$46,$C$11:$C$30,"C",$E$11:$E$30,"*")</f>
        <v>0</v>
      </c>
      <c r="AH49" s="478"/>
      <c r="AI49" s="479"/>
      <c r="AJ49" s="477">
        <f>COUNTIFS($B$11:$B$30,AG$46,$C$11:$C$30,"D",$E$11:$E$30,"*")</f>
        <v>0</v>
      </c>
      <c r="AK49" s="479"/>
      <c r="AL49" s="101">
        <f>COUNTIFS($B$11:$B$30,AL$46,$C$11:$C$30,"C",$E$11:$E$30,"*")</f>
        <v>0</v>
      </c>
      <c r="AM49" s="101">
        <f>COUNTIFS($B$11:$B$30,AL$46,$C$11:$C$30,"D",$E$11:$E$30,"*")</f>
        <v>0</v>
      </c>
      <c r="AN49" s="62"/>
    </row>
    <row r="50" spans="1:40" ht="25" customHeight="1">
      <c r="A50" s="62"/>
      <c r="B50" s="82" t="s">
        <v>194</v>
      </c>
      <c r="C50" s="483" t="e">
        <f>IF($AK$3="４週",SUMIFS($AK$11:$AK$30,$B$11:$B$30,C46)/4/$AH$5,IF($AK$3="歴月",SUMIFS($AK$11:$AK$30,$B$11:$B$30,C46)/$AL$5,"記載する期間を選択してください"))</f>
        <v>#DIV/0!</v>
      </c>
      <c r="D50" s="485"/>
      <c r="E50" s="483" t="e">
        <f>IF($AK$3="４週",SUMIFS($AK$11:$AK$30,$B$11:$B$30,E46)/4/$AH$5,IF($AK$3="歴月",SUMIFS($AK$11:$AK$30,$B$11:$B$30,E46)/$AL$5,"記載する期間を選択してください"))</f>
        <v>#DIV/0!</v>
      </c>
      <c r="F50" s="484"/>
      <c r="G50" s="484"/>
      <c r="H50" s="485"/>
      <c r="I50" s="483" t="e">
        <f>IF($AK$3="４週",SUMIFS($AK$11:$AK$30,$B$11:$B$30,I46)/4/$AH$5,IF($AK$3="歴月",SUMIFS($AK$11:$AK$30,$B$11:$B$30,I46)/$AL$5,"記載する期間を選択してください"))</f>
        <v>#DIV/0!</v>
      </c>
      <c r="J50" s="484"/>
      <c r="K50" s="484"/>
      <c r="L50" s="484"/>
      <c r="M50" s="484"/>
      <c r="N50" s="485"/>
      <c r="O50" s="483" t="e">
        <f>IF($AK$3="４週",SUMIFS($AK$11:$AK$30,$B$11:$B$30,O46)/4/$AH$5,IF($AK$3="歴月",SUMIFS($AK$11:$AK$30,$B$11:$B$30,O46)/$AL$5,"記載する期間を選択してください"))</f>
        <v>#DIV/0!</v>
      </c>
      <c r="P50" s="484"/>
      <c r="Q50" s="484"/>
      <c r="R50" s="484"/>
      <c r="S50" s="484"/>
      <c r="T50" s="485"/>
      <c r="U50" s="483" t="e">
        <f>IF($AK$3="４週",SUMIFS($AK$11:$AK$30,$B$11:$B$30,U46)/4/$AH$5,IF($AK$3="歴月",SUMIFS($AK$11:$AK$30,$B$11:$B$30,U46)/$AL$5,"記載する期間を選択してください"))</f>
        <v>#DIV/0!</v>
      </c>
      <c r="V50" s="484"/>
      <c r="W50" s="484"/>
      <c r="X50" s="484"/>
      <c r="Y50" s="484"/>
      <c r="Z50" s="485"/>
      <c r="AA50" s="483" t="e">
        <f>IF($AK$3="４週",SUMIFS($AK$11:$AK$30,$B$11:$B$30,AA46)/4/$AH$5,IF($AK$3="歴月",SUMIFS($AK$11:$AK$30,$B$11:$B$30,AA46)/$AL$5,"記載する期間を選択してください"))</f>
        <v>#DIV/0!</v>
      </c>
      <c r="AB50" s="484"/>
      <c r="AC50" s="484"/>
      <c r="AD50" s="484"/>
      <c r="AE50" s="484"/>
      <c r="AF50" s="485"/>
      <c r="AG50" s="483" t="e">
        <f>IF($AK$3="４週",SUMIFS($AK$11:$AK$30,$B$11:$B$30,AG46)/4/$AH$5,IF($AK$3="歴月",SUMIFS($AK$11:$AK$30,$B$11:$B$30,AG46)/$AL$5,"記載する期間を選択してください"))</f>
        <v>#DIV/0!</v>
      </c>
      <c r="AH50" s="484"/>
      <c r="AI50" s="484"/>
      <c r="AJ50" s="484"/>
      <c r="AK50" s="485"/>
      <c r="AL50" s="483" t="e">
        <f>IF($AK$3="４週",SUMIFS($AK$11:$AK$30,$B$11:$B$30,AL46)/4/$AH$5,IF($AK$3="歴月",SUMIFS($AK$11:$AK$30,$B$11:$B$30,AL46)/$AL$5,"記載する期間を選択してください"))</f>
        <v>#DIV/0!</v>
      </c>
      <c r="AM50" s="485"/>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5" t="s">
        <v>126</v>
      </c>
      <c r="D59" s="455"/>
      <c r="E59" s="455"/>
      <c r="F59" s="60"/>
      <c r="G59" s="60"/>
    </row>
    <row r="60" spans="1:40" ht="15" customHeight="1">
      <c r="A60" s="60"/>
      <c r="B60" s="97" t="s">
        <v>127</v>
      </c>
      <c r="C60" s="456" t="s">
        <v>128</v>
      </c>
      <c r="D60" s="456"/>
      <c r="E60" s="456"/>
      <c r="F60" s="60"/>
      <c r="G60" s="60"/>
    </row>
    <row r="61" spans="1:40" ht="15" customHeight="1">
      <c r="A61" s="60"/>
      <c r="B61" s="97" t="s">
        <v>129</v>
      </c>
      <c r="C61" s="456" t="s">
        <v>130</v>
      </c>
      <c r="D61" s="456"/>
      <c r="E61" s="456"/>
      <c r="F61" s="60"/>
      <c r="G61" s="60"/>
    </row>
    <row r="62" spans="1:40" ht="15" customHeight="1">
      <c r="A62" s="60"/>
      <c r="B62" s="97" t="s">
        <v>131</v>
      </c>
      <c r="C62" s="456" t="s">
        <v>132</v>
      </c>
      <c r="D62" s="456"/>
      <c r="E62" s="456"/>
      <c r="F62" s="60"/>
      <c r="G62" s="60"/>
    </row>
    <row r="63" spans="1:40" ht="15" customHeight="1">
      <c r="A63" s="60"/>
      <c r="B63" s="97" t="s">
        <v>133</v>
      </c>
      <c r="C63" s="456" t="s">
        <v>134</v>
      </c>
      <c r="D63" s="456"/>
      <c r="E63" s="45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4"/>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topLeftCell="F6" zoomScaleNormal="100" zoomScaleSheetLayoutView="100" workbookViewId="0">
      <selection activeCell="AK31" sqref="AK31"/>
    </sheetView>
  </sheetViews>
  <sheetFormatPr defaultColWidth="8.25" defaultRowHeight="21" customHeight="1"/>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262</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160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558" t="s">
        <v>102</v>
      </c>
      <c r="B7" s="492" t="s">
        <v>103</v>
      </c>
      <c r="C7" s="506"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558"/>
      <c r="B8" s="493"/>
      <c r="C8" s="508"/>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558"/>
      <c r="B9" s="494" t="s">
        <v>156</v>
      </c>
      <c r="C9" s="508"/>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558"/>
      <c r="B10" s="495"/>
      <c r="C10" s="51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41"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ref="AL18" si="2">IF($AK$3="４週",AK18/4,AK18/(DAY(EOMONTH($F$9,0))/7))</f>
        <v>0</v>
      </c>
      <c r="AM18" s="454"/>
      <c r="AN18" s="454"/>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 t="shared" ref="F31:AJ31" si="3">+SUM(F11:F30)</f>
        <v>0</v>
      </c>
      <c r="G31" s="72">
        <f t="shared" si="3"/>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5" customHeight="1">
      <c r="A36" s="455"/>
      <c r="B36" s="455"/>
      <c r="C36" s="455"/>
      <c r="D36" s="98">
        <v>4</v>
      </c>
      <c r="E36" s="98">
        <v>5</v>
      </c>
      <c r="F36" s="525">
        <v>6</v>
      </c>
      <c r="G36" s="525"/>
      <c r="H36" s="525"/>
      <c r="I36" s="525">
        <v>7</v>
      </c>
      <c r="J36" s="525"/>
      <c r="K36" s="525"/>
      <c r="L36" s="525">
        <v>8</v>
      </c>
      <c r="M36" s="525"/>
      <c r="N36" s="525"/>
      <c r="O36" s="525">
        <v>9</v>
      </c>
      <c r="P36" s="525"/>
      <c r="Q36" s="525"/>
      <c r="R36" s="525">
        <v>10</v>
      </c>
      <c r="S36" s="525"/>
      <c r="T36" s="525"/>
      <c r="U36" s="525">
        <v>11</v>
      </c>
      <c r="V36" s="525"/>
      <c r="W36" s="525"/>
      <c r="X36" s="525">
        <v>12</v>
      </c>
      <c r="Y36" s="525"/>
      <c r="Z36" s="525"/>
      <c r="AA36" s="525">
        <v>1</v>
      </c>
      <c r="AB36" s="525"/>
      <c r="AC36" s="525"/>
      <c r="AD36" s="525">
        <v>2</v>
      </c>
      <c r="AE36" s="525"/>
      <c r="AF36" s="525"/>
      <c r="AG36" s="525">
        <v>3</v>
      </c>
      <c r="AH36" s="525"/>
      <c r="AI36" s="525"/>
      <c r="AJ36" s="455" t="s">
        <v>211</v>
      </c>
      <c r="AK36" s="455"/>
      <c r="AL36" s="82" t="s">
        <v>212</v>
      </c>
      <c r="AM36" s="563" t="s">
        <v>264</v>
      </c>
      <c r="AN36" s="564"/>
      <c r="AO36"/>
      <c r="AP36"/>
      <c r="AQ36"/>
    </row>
    <row r="37" spans="1:43" ht="22" customHeight="1">
      <c r="A37" s="529" t="s">
        <v>219</v>
      </c>
      <c r="B37" s="529"/>
      <c r="C37" s="529"/>
      <c r="D37" s="123">
        <f>SUM(D38,D39,D40,D41,D43,D45)</f>
        <v>1840</v>
      </c>
      <c r="E37" s="123">
        <f>SUM(E38,E39,E40,E41,E43,E45)</f>
        <v>1726</v>
      </c>
      <c r="F37" s="555">
        <f>SUM(F38,F39,F40,F41,F43,F45)</f>
        <v>1840</v>
      </c>
      <c r="G37" s="556"/>
      <c r="H37" s="557"/>
      <c r="I37" s="555">
        <f>SUM(I38,I39,I40,I41,I43,I45)</f>
        <v>1932</v>
      </c>
      <c r="J37" s="556">
        <f t="shared" ref="J37:AI37" si="4">SUM(J38,J39,J40,J41,J43,J45)</f>
        <v>0</v>
      </c>
      <c r="K37" s="557">
        <f t="shared" si="4"/>
        <v>0</v>
      </c>
      <c r="L37" s="555">
        <f>SUM(L38,L39,L40,L41,L43,L45)</f>
        <v>1932</v>
      </c>
      <c r="M37" s="556"/>
      <c r="N37" s="557"/>
      <c r="O37" s="555">
        <f>SUM(O38,O39,O40,O41,O43,O45)</f>
        <v>1748</v>
      </c>
      <c r="P37" s="556"/>
      <c r="Q37" s="557"/>
      <c r="R37" s="555">
        <f>SUM(R38,R39,R40,R41,R43,R45)</f>
        <v>1840</v>
      </c>
      <c r="S37" s="556"/>
      <c r="T37" s="557"/>
      <c r="U37" s="555">
        <f>SUM(U38,U39,U40,U41,U43,U45)</f>
        <v>1840</v>
      </c>
      <c r="V37" s="556">
        <f t="shared" si="4"/>
        <v>0</v>
      </c>
      <c r="W37" s="557">
        <f t="shared" si="4"/>
        <v>0</v>
      </c>
      <c r="X37" s="555">
        <f>SUM(X38,X39,X40,X41,X43,X45)</f>
        <v>1748</v>
      </c>
      <c r="Y37" s="556">
        <f t="shared" si="4"/>
        <v>0</v>
      </c>
      <c r="Z37" s="557">
        <f t="shared" si="4"/>
        <v>0</v>
      </c>
      <c r="AA37" s="555">
        <f>SUM(AA38,AA39,AA40,AA41,AA43,AA45)</f>
        <v>1748</v>
      </c>
      <c r="AB37" s="556">
        <f t="shared" si="4"/>
        <v>0</v>
      </c>
      <c r="AC37" s="557">
        <f t="shared" si="4"/>
        <v>0</v>
      </c>
      <c r="AD37" s="555">
        <f>SUM(AD38,AD39,AD40,AD41,AD43,AD45)</f>
        <v>1748</v>
      </c>
      <c r="AE37" s="556">
        <f t="shared" si="4"/>
        <v>0</v>
      </c>
      <c r="AF37" s="557">
        <f t="shared" si="4"/>
        <v>0</v>
      </c>
      <c r="AG37" s="555">
        <f>SUM(AG38,AG39,AG40,AG41,AG43,AG45)</f>
        <v>1840</v>
      </c>
      <c r="AH37" s="556">
        <f t="shared" si="4"/>
        <v>0</v>
      </c>
      <c r="AI37" s="557">
        <f t="shared" si="4"/>
        <v>0</v>
      </c>
      <c r="AJ37" s="456">
        <f>SUM(D37:AI37)</f>
        <v>21782</v>
      </c>
      <c r="AK37" s="456"/>
      <c r="AL37" s="108">
        <f>ROUNDUP(AJ37/AJ47,1)</f>
        <v>92</v>
      </c>
      <c r="AM37" s="559"/>
      <c r="AN37" s="560"/>
      <c r="AO37"/>
      <c r="AP37"/>
      <c r="AQ37"/>
    </row>
    <row r="38" spans="1:43" ht="22" customHeight="1">
      <c r="A38" s="503" t="s">
        <v>265</v>
      </c>
      <c r="B38" s="504"/>
      <c r="C38" s="505"/>
      <c r="D38" s="69">
        <v>50</v>
      </c>
      <c r="E38" s="69">
        <v>45</v>
      </c>
      <c r="F38" s="526">
        <v>50</v>
      </c>
      <c r="G38" s="526"/>
      <c r="H38" s="526"/>
      <c r="I38" s="526">
        <v>50</v>
      </c>
      <c r="J38" s="526"/>
      <c r="K38" s="526"/>
      <c r="L38" s="526">
        <v>50</v>
      </c>
      <c r="M38" s="526"/>
      <c r="N38" s="526"/>
      <c r="O38" s="526">
        <v>45</v>
      </c>
      <c r="P38" s="526"/>
      <c r="Q38" s="526"/>
      <c r="R38" s="526">
        <v>50</v>
      </c>
      <c r="S38" s="526"/>
      <c r="T38" s="526"/>
      <c r="U38" s="526">
        <v>50</v>
      </c>
      <c r="V38" s="526"/>
      <c r="W38" s="526"/>
      <c r="X38" s="526">
        <v>45</v>
      </c>
      <c r="Y38" s="526"/>
      <c r="Z38" s="526"/>
      <c r="AA38" s="526">
        <v>45</v>
      </c>
      <c r="AB38" s="526"/>
      <c r="AC38" s="526"/>
      <c r="AD38" s="526">
        <v>45</v>
      </c>
      <c r="AE38" s="526"/>
      <c r="AF38" s="526"/>
      <c r="AG38" s="526">
        <v>50</v>
      </c>
      <c r="AH38" s="526"/>
      <c r="AI38" s="526"/>
      <c r="AJ38" s="456">
        <f>SUM(D38:AI38)</f>
        <v>575</v>
      </c>
      <c r="AK38" s="456"/>
      <c r="AL38" s="108">
        <f t="shared" ref="AL38:AL46" si="5">ROUNDUP(AJ38/$AJ$47,1)</f>
        <v>2.5</v>
      </c>
      <c r="AM38" s="559"/>
      <c r="AN38" s="560"/>
      <c r="AO38"/>
      <c r="AP38"/>
      <c r="AQ38"/>
    </row>
    <row r="39" spans="1:43" ht="22" customHeight="1">
      <c r="A39" s="503" t="s">
        <v>220</v>
      </c>
      <c r="B39" s="504"/>
      <c r="C39" s="505"/>
      <c r="D39" s="69">
        <v>50</v>
      </c>
      <c r="E39" s="69">
        <v>50</v>
      </c>
      <c r="F39" s="526">
        <v>50</v>
      </c>
      <c r="G39" s="526"/>
      <c r="H39" s="526"/>
      <c r="I39" s="526">
        <v>55</v>
      </c>
      <c r="J39" s="526"/>
      <c r="K39" s="526"/>
      <c r="L39" s="526">
        <v>55</v>
      </c>
      <c r="M39" s="526"/>
      <c r="N39" s="526"/>
      <c r="O39" s="526">
        <v>50</v>
      </c>
      <c r="P39" s="526"/>
      <c r="Q39" s="526"/>
      <c r="R39" s="526">
        <v>50</v>
      </c>
      <c r="S39" s="526"/>
      <c r="T39" s="526"/>
      <c r="U39" s="526">
        <v>50</v>
      </c>
      <c r="V39" s="526"/>
      <c r="W39" s="526"/>
      <c r="X39" s="526">
        <v>50</v>
      </c>
      <c r="Y39" s="526"/>
      <c r="Z39" s="526"/>
      <c r="AA39" s="526">
        <v>50</v>
      </c>
      <c r="AB39" s="526"/>
      <c r="AC39" s="526"/>
      <c r="AD39" s="526">
        <v>50</v>
      </c>
      <c r="AE39" s="526"/>
      <c r="AF39" s="526"/>
      <c r="AG39" s="526">
        <v>50</v>
      </c>
      <c r="AH39" s="526"/>
      <c r="AI39" s="526"/>
      <c r="AJ39" s="456">
        <f>SUM(D39:AI39)</f>
        <v>610</v>
      </c>
      <c r="AK39" s="456"/>
      <c r="AL39" s="108">
        <f t="shared" si="5"/>
        <v>2.6</v>
      </c>
      <c r="AM39" s="559"/>
      <c r="AN39" s="560"/>
      <c r="AO39"/>
      <c r="AP39"/>
      <c r="AQ39"/>
    </row>
    <row r="40" spans="1:43" ht="22" customHeight="1">
      <c r="A40" s="503" t="s">
        <v>221</v>
      </c>
      <c r="B40" s="504"/>
      <c r="C40" s="505"/>
      <c r="D40" s="69">
        <v>100</v>
      </c>
      <c r="E40" s="69">
        <v>95</v>
      </c>
      <c r="F40" s="526">
        <v>100</v>
      </c>
      <c r="G40" s="526"/>
      <c r="H40" s="526"/>
      <c r="I40" s="526">
        <v>105</v>
      </c>
      <c r="J40" s="526"/>
      <c r="K40" s="526"/>
      <c r="L40" s="526">
        <v>105</v>
      </c>
      <c r="M40" s="526"/>
      <c r="N40" s="526"/>
      <c r="O40" s="526">
        <v>95</v>
      </c>
      <c r="P40" s="526"/>
      <c r="Q40" s="526"/>
      <c r="R40" s="526">
        <v>100</v>
      </c>
      <c r="S40" s="526"/>
      <c r="T40" s="526"/>
      <c r="U40" s="526">
        <v>100</v>
      </c>
      <c r="V40" s="526"/>
      <c r="W40" s="526"/>
      <c r="X40" s="526">
        <v>95</v>
      </c>
      <c r="Y40" s="526"/>
      <c r="Z40" s="526"/>
      <c r="AA40" s="526">
        <v>95</v>
      </c>
      <c r="AB40" s="526"/>
      <c r="AC40" s="526"/>
      <c r="AD40" s="526">
        <v>95</v>
      </c>
      <c r="AE40" s="526"/>
      <c r="AF40" s="526"/>
      <c r="AG40" s="526">
        <v>100</v>
      </c>
      <c r="AH40" s="526"/>
      <c r="AI40" s="526"/>
      <c r="AJ40" s="456">
        <f>SUM(D40:AI40)</f>
        <v>1185</v>
      </c>
      <c r="AK40" s="456"/>
      <c r="AL40" s="108">
        <f t="shared" si="5"/>
        <v>5</v>
      </c>
      <c r="AM40" s="559"/>
      <c r="AN40" s="560"/>
      <c r="AO40"/>
      <c r="AP40"/>
      <c r="AQ40"/>
    </row>
    <row r="41" spans="1:43" ht="22" customHeight="1">
      <c r="A41" s="565" t="s">
        <v>222</v>
      </c>
      <c r="B41" s="504"/>
      <c r="C41" s="505"/>
      <c r="D41" s="69">
        <v>100</v>
      </c>
      <c r="E41" s="69">
        <v>95</v>
      </c>
      <c r="F41" s="526">
        <v>100</v>
      </c>
      <c r="G41" s="526"/>
      <c r="H41" s="526"/>
      <c r="I41" s="526">
        <v>105</v>
      </c>
      <c r="J41" s="526"/>
      <c r="K41" s="526"/>
      <c r="L41" s="526">
        <v>105</v>
      </c>
      <c r="M41" s="526"/>
      <c r="N41" s="526"/>
      <c r="O41" s="526">
        <v>95</v>
      </c>
      <c r="P41" s="526"/>
      <c r="Q41" s="526"/>
      <c r="R41" s="526">
        <v>100</v>
      </c>
      <c r="S41" s="526"/>
      <c r="T41" s="526"/>
      <c r="U41" s="526">
        <v>100</v>
      </c>
      <c r="V41" s="526"/>
      <c r="W41" s="526"/>
      <c r="X41" s="526">
        <v>95</v>
      </c>
      <c r="Y41" s="526"/>
      <c r="Z41" s="526"/>
      <c r="AA41" s="526">
        <v>95</v>
      </c>
      <c r="AB41" s="526"/>
      <c r="AC41" s="526"/>
      <c r="AD41" s="526">
        <v>95</v>
      </c>
      <c r="AE41" s="526"/>
      <c r="AF41" s="526"/>
      <c r="AG41" s="526">
        <v>100</v>
      </c>
      <c r="AH41" s="526"/>
      <c r="AI41" s="526"/>
      <c r="AJ41" s="456">
        <f t="shared" ref="AJ41:AJ45" si="6">SUM(D41:AI41)</f>
        <v>1185</v>
      </c>
      <c r="AK41" s="456"/>
      <c r="AL41" s="108">
        <f t="shared" si="5"/>
        <v>5</v>
      </c>
      <c r="AM41" s="559"/>
      <c r="AN41" s="560"/>
      <c r="AO41"/>
      <c r="AP41"/>
      <c r="AQ41"/>
    </row>
    <row r="42" spans="1:43" s="118" customFormat="1" ht="22" customHeight="1">
      <c r="A42" s="124"/>
      <c r="B42" s="569" t="s">
        <v>266</v>
      </c>
      <c r="C42" s="570"/>
      <c r="D42" s="69">
        <v>100</v>
      </c>
      <c r="E42" s="69">
        <v>95</v>
      </c>
      <c r="F42" s="526">
        <v>100</v>
      </c>
      <c r="G42" s="526"/>
      <c r="H42" s="526"/>
      <c r="I42" s="526">
        <v>105</v>
      </c>
      <c r="J42" s="526"/>
      <c r="K42" s="526"/>
      <c r="L42" s="526">
        <v>105</v>
      </c>
      <c r="M42" s="526"/>
      <c r="N42" s="526"/>
      <c r="O42" s="526">
        <v>95</v>
      </c>
      <c r="P42" s="526"/>
      <c r="Q42" s="526"/>
      <c r="R42" s="526">
        <v>100</v>
      </c>
      <c r="S42" s="526"/>
      <c r="T42" s="526"/>
      <c r="U42" s="526">
        <v>100</v>
      </c>
      <c r="V42" s="526"/>
      <c r="W42" s="526"/>
      <c r="X42" s="526">
        <v>95</v>
      </c>
      <c r="Y42" s="526"/>
      <c r="Z42" s="526"/>
      <c r="AA42" s="526">
        <v>95</v>
      </c>
      <c r="AB42" s="526"/>
      <c r="AC42" s="526"/>
      <c r="AD42" s="526">
        <v>95</v>
      </c>
      <c r="AE42" s="526"/>
      <c r="AF42" s="526"/>
      <c r="AG42" s="526">
        <v>100</v>
      </c>
      <c r="AH42" s="526"/>
      <c r="AI42" s="526"/>
      <c r="AJ42" s="456">
        <f>SUM(D42:AI42)</f>
        <v>1185</v>
      </c>
      <c r="AK42" s="456"/>
      <c r="AL42" s="108">
        <f t="shared" si="5"/>
        <v>5</v>
      </c>
      <c r="AM42" s="561">
        <f>ROUNDUP($AJ$42/$AJ$47,1)</f>
        <v>5</v>
      </c>
      <c r="AN42" s="562"/>
      <c r="AO42" s="117"/>
      <c r="AP42" s="117"/>
      <c r="AQ42" s="117"/>
    </row>
    <row r="43" spans="1:43" ht="22" customHeight="1">
      <c r="A43" s="565" t="s">
        <v>223</v>
      </c>
      <c r="B43" s="504"/>
      <c r="C43" s="505"/>
      <c r="D43" s="69">
        <v>140</v>
      </c>
      <c r="E43" s="69">
        <v>131</v>
      </c>
      <c r="F43" s="526">
        <v>140</v>
      </c>
      <c r="G43" s="526"/>
      <c r="H43" s="526"/>
      <c r="I43" s="526">
        <v>147</v>
      </c>
      <c r="J43" s="526"/>
      <c r="K43" s="526"/>
      <c r="L43" s="526">
        <v>147</v>
      </c>
      <c r="M43" s="526"/>
      <c r="N43" s="526"/>
      <c r="O43" s="526">
        <v>133</v>
      </c>
      <c r="P43" s="526"/>
      <c r="Q43" s="526"/>
      <c r="R43" s="526">
        <v>140</v>
      </c>
      <c r="S43" s="526"/>
      <c r="T43" s="526"/>
      <c r="U43" s="526">
        <v>140</v>
      </c>
      <c r="V43" s="526"/>
      <c r="W43" s="526"/>
      <c r="X43" s="526">
        <v>133</v>
      </c>
      <c r="Y43" s="526"/>
      <c r="Z43" s="526"/>
      <c r="AA43" s="526">
        <v>133</v>
      </c>
      <c r="AB43" s="526"/>
      <c r="AC43" s="526"/>
      <c r="AD43" s="526">
        <v>133</v>
      </c>
      <c r="AE43" s="526"/>
      <c r="AF43" s="526"/>
      <c r="AG43" s="526">
        <v>140</v>
      </c>
      <c r="AH43" s="526"/>
      <c r="AI43" s="526"/>
      <c r="AJ43" s="456">
        <f t="shared" si="6"/>
        <v>1657</v>
      </c>
      <c r="AK43" s="456"/>
      <c r="AL43" s="108">
        <f t="shared" si="5"/>
        <v>7</v>
      </c>
      <c r="AM43" s="559"/>
      <c r="AN43" s="560"/>
      <c r="AO43"/>
      <c r="AP43"/>
      <c r="AQ43"/>
    </row>
    <row r="44" spans="1:43" s="118" customFormat="1" ht="22" customHeight="1">
      <c r="A44" s="125"/>
      <c r="B44" s="569" t="s">
        <v>267</v>
      </c>
      <c r="C44" s="570"/>
      <c r="D44" s="69">
        <v>140</v>
      </c>
      <c r="E44" s="69">
        <v>131</v>
      </c>
      <c r="F44" s="526">
        <v>140</v>
      </c>
      <c r="G44" s="526"/>
      <c r="H44" s="526"/>
      <c r="I44" s="526">
        <v>147</v>
      </c>
      <c r="J44" s="526"/>
      <c r="K44" s="526"/>
      <c r="L44" s="526">
        <v>147</v>
      </c>
      <c r="M44" s="526"/>
      <c r="N44" s="526"/>
      <c r="O44" s="526">
        <v>133</v>
      </c>
      <c r="P44" s="526"/>
      <c r="Q44" s="526"/>
      <c r="R44" s="526">
        <v>140</v>
      </c>
      <c r="S44" s="526"/>
      <c r="T44" s="526"/>
      <c r="U44" s="526">
        <v>140</v>
      </c>
      <c r="V44" s="526"/>
      <c r="W44" s="526"/>
      <c r="X44" s="526">
        <v>133</v>
      </c>
      <c r="Y44" s="526"/>
      <c r="Z44" s="526"/>
      <c r="AA44" s="526">
        <v>133</v>
      </c>
      <c r="AB44" s="526"/>
      <c r="AC44" s="526"/>
      <c r="AD44" s="526">
        <v>133</v>
      </c>
      <c r="AE44" s="526"/>
      <c r="AF44" s="526"/>
      <c r="AG44" s="526">
        <v>140</v>
      </c>
      <c r="AH44" s="526"/>
      <c r="AI44" s="526"/>
      <c r="AJ44" s="456">
        <f>SUM(D44:AI44)</f>
        <v>1657</v>
      </c>
      <c r="AK44" s="456"/>
      <c r="AL44" s="108">
        <f t="shared" si="5"/>
        <v>7</v>
      </c>
      <c r="AM44" s="561">
        <f>ROUNDUP($AJ$44/$AJ$47,1)</f>
        <v>7</v>
      </c>
      <c r="AN44" s="562"/>
      <c r="AO44" s="117"/>
      <c r="AP44" s="117"/>
      <c r="AQ44" s="117"/>
    </row>
    <row r="45" spans="1:43" ht="22" customHeight="1">
      <c r="A45" s="565" t="s">
        <v>224</v>
      </c>
      <c r="B45" s="504"/>
      <c r="C45" s="505"/>
      <c r="D45" s="69">
        <v>1400</v>
      </c>
      <c r="E45" s="69">
        <v>1310</v>
      </c>
      <c r="F45" s="526">
        <v>1400</v>
      </c>
      <c r="G45" s="526"/>
      <c r="H45" s="526"/>
      <c r="I45" s="526">
        <v>1470</v>
      </c>
      <c r="J45" s="526"/>
      <c r="K45" s="526"/>
      <c r="L45" s="526">
        <v>1470</v>
      </c>
      <c r="M45" s="526"/>
      <c r="N45" s="526"/>
      <c r="O45" s="526">
        <v>1330</v>
      </c>
      <c r="P45" s="526"/>
      <c r="Q45" s="526"/>
      <c r="R45" s="526">
        <v>1400</v>
      </c>
      <c r="S45" s="526"/>
      <c r="T45" s="526"/>
      <c r="U45" s="526">
        <v>1400</v>
      </c>
      <c r="V45" s="526"/>
      <c r="W45" s="526"/>
      <c r="X45" s="526">
        <v>1330</v>
      </c>
      <c r="Y45" s="526"/>
      <c r="Z45" s="526"/>
      <c r="AA45" s="526">
        <v>1330</v>
      </c>
      <c r="AB45" s="526"/>
      <c r="AC45" s="526"/>
      <c r="AD45" s="526">
        <v>1330</v>
      </c>
      <c r="AE45" s="526"/>
      <c r="AF45" s="526"/>
      <c r="AG45" s="526">
        <v>1400</v>
      </c>
      <c r="AH45" s="526"/>
      <c r="AI45" s="526"/>
      <c r="AJ45" s="456">
        <f t="shared" si="6"/>
        <v>16570</v>
      </c>
      <c r="AK45" s="456"/>
      <c r="AL45" s="108">
        <f t="shared" si="5"/>
        <v>70</v>
      </c>
      <c r="AM45" s="559"/>
      <c r="AN45" s="560"/>
      <c r="AO45"/>
      <c r="AP45"/>
      <c r="AQ45"/>
    </row>
    <row r="46" spans="1:43" s="118" customFormat="1" ht="22" customHeight="1">
      <c r="A46" s="124"/>
      <c r="B46" s="569" t="s">
        <v>266</v>
      </c>
      <c r="C46" s="570"/>
      <c r="D46" s="69">
        <v>1400</v>
      </c>
      <c r="E46" s="69">
        <v>1310</v>
      </c>
      <c r="F46" s="526">
        <v>1400</v>
      </c>
      <c r="G46" s="526"/>
      <c r="H46" s="526"/>
      <c r="I46" s="526">
        <v>1470</v>
      </c>
      <c r="J46" s="526"/>
      <c r="K46" s="526"/>
      <c r="L46" s="526">
        <v>1470</v>
      </c>
      <c r="M46" s="526"/>
      <c r="N46" s="526"/>
      <c r="O46" s="526">
        <v>1330</v>
      </c>
      <c r="P46" s="526"/>
      <c r="Q46" s="526"/>
      <c r="R46" s="526">
        <v>1400</v>
      </c>
      <c r="S46" s="526"/>
      <c r="T46" s="526"/>
      <c r="U46" s="526">
        <v>1400</v>
      </c>
      <c r="V46" s="526"/>
      <c r="W46" s="526"/>
      <c r="X46" s="526">
        <v>1330</v>
      </c>
      <c r="Y46" s="526"/>
      <c r="Z46" s="526"/>
      <c r="AA46" s="526">
        <v>1330</v>
      </c>
      <c r="AB46" s="526"/>
      <c r="AC46" s="526"/>
      <c r="AD46" s="526">
        <v>1330</v>
      </c>
      <c r="AE46" s="526"/>
      <c r="AF46" s="526"/>
      <c r="AG46" s="526">
        <v>1400</v>
      </c>
      <c r="AH46" s="526"/>
      <c r="AI46" s="526"/>
      <c r="AJ46" s="456">
        <f>SUM(D46:AI46)</f>
        <v>16570</v>
      </c>
      <c r="AK46" s="456"/>
      <c r="AL46" s="108">
        <f t="shared" si="5"/>
        <v>70</v>
      </c>
      <c r="AM46" s="561">
        <f>ROUNDUP($AJ$46/$AJ$47,1)</f>
        <v>70</v>
      </c>
      <c r="AN46" s="562"/>
      <c r="AO46" s="117"/>
      <c r="AP46" s="117"/>
      <c r="AQ46" s="117"/>
    </row>
    <row r="47" spans="1:43" ht="22" customHeight="1">
      <c r="A47" s="529" t="s">
        <v>214</v>
      </c>
      <c r="B47" s="529"/>
      <c r="C47" s="529"/>
      <c r="D47" s="69">
        <v>20</v>
      </c>
      <c r="E47" s="69">
        <v>19</v>
      </c>
      <c r="F47" s="526">
        <v>20</v>
      </c>
      <c r="G47" s="526"/>
      <c r="H47" s="526"/>
      <c r="I47" s="526">
        <v>21</v>
      </c>
      <c r="J47" s="526"/>
      <c r="K47" s="526"/>
      <c r="L47" s="526">
        <v>21</v>
      </c>
      <c r="M47" s="526"/>
      <c r="N47" s="526"/>
      <c r="O47" s="526">
        <v>19</v>
      </c>
      <c r="P47" s="526"/>
      <c r="Q47" s="526"/>
      <c r="R47" s="526">
        <v>20</v>
      </c>
      <c r="S47" s="526"/>
      <c r="T47" s="526"/>
      <c r="U47" s="526">
        <v>20</v>
      </c>
      <c r="V47" s="526"/>
      <c r="W47" s="526"/>
      <c r="X47" s="526">
        <v>19</v>
      </c>
      <c r="Y47" s="526"/>
      <c r="Z47" s="526"/>
      <c r="AA47" s="526">
        <v>19</v>
      </c>
      <c r="AB47" s="526"/>
      <c r="AC47" s="526"/>
      <c r="AD47" s="526">
        <v>19</v>
      </c>
      <c r="AE47" s="526"/>
      <c r="AF47" s="526"/>
      <c r="AG47" s="526">
        <v>20</v>
      </c>
      <c r="AH47" s="526"/>
      <c r="AI47" s="526"/>
      <c r="AJ47" s="456">
        <f>+SUM(D47:AI47)</f>
        <v>237</v>
      </c>
      <c r="AK47" s="456"/>
      <c r="AL47" s="107"/>
      <c r="AM47" s="559"/>
      <c r="AN47" s="560"/>
      <c r="AO47"/>
      <c r="AP47"/>
      <c r="AQ47"/>
    </row>
    <row r="48" spans="1:43" ht="5.15"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5" t="s">
        <v>170</v>
      </c>
      <c r="B50" s="455"/>
      <c r="C50" s="455" t="s">
        <v>207</v>
      </c>
      <c r="D50" s="455"/>
      <c r="E50" s="473" t="s">
        <v>263</v>
      </c>
      <c r="F50" s="473"/>
      <c r="G50" s="473"/>
      <c r="H50" s="473"/>
      <c r="I50" s="483" t="s">
        <v>268</v>
      </c>
      <c r="J50" s="484"/>
      <c r="K50" s="484"/>
      <c r="L50" s="484"/>
      <c r="M50" s="484"/>
      <c r="N50" s="485"/>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473" t="s">
        <v>172</v>
      </c>
      <c r="B51" s="473"/>
      <c r="C51" s="530">
        <f>ROUNDDOWN(IF(AL37&lt;=30,1,1+ROUNDUP((AL37-30)/30,0)),1)</f>
        <v>4</v>
      </c>
      <c r="D51" s="530"/>
      <c r="E51" s="530">
        <f>ROUNDDOWN(AL37/6,1)</f>
        <v>15.3</v>
      </c>
      <c r="F51" s="530"/>
      <c r="G51" s="530"/>
      <c r="H51" s="530"/>
      <c r="I51" s="566">
        <f>ROUNDDOWN($AL$40/9,1)+ROUNDDOWN(($AL$41-$AM$42)/6,1)+ROUNDDOWN($AM$42/12,1)+ROUNDDOWN(($AL$43-$AM$44)/4,1)+ROUNDDOWN($AM$44/8,1)+ROUNDDOWN(($AL$45-$AM$46)/2.5,1)+ROUNDDOWN($AM$46/5,1)</f>
        <v>15.7</v>
      </c>
      <c r="J51" s="566"/>
      <c r="K51" s="566"/>
      <c r="L51" s="566"/>
      <c r="M51" s="566"/>
      <c r="N51" s="566"/>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c r="A54" s="62"/>
      <c r="B54" s="67"/>
      <c r="C54" s="483" t="str">
        <f>IF(VLOOKUP($AK$1,選択肢!$A$1:$J$32,C59,FALSE)=0,"-",VLOOKUP($AK$1,選択肢!$A$1:$J$32,C59,FALSE))</f>
        <v>管理者</v>
      </c>
      <c r="D54" s="484"/>
      <c r="E54" s="482" t="str">
        <f>IF(VLOOKUP($AK$1,選択肢!$A$1:$J$32,E59,FALSE)=0,"-",VLOOKUP($AK$1,選択肢!$A$1:$J$32,E59,FALSE))</f>
        <v>サービス管理責任者</v>
      </c>
      <c r="F54" s="482"/>
      <c r="G54" s="482"/>
      <c r="H54" s="482"/>
      <c r="I54" s="483" t="str">
        <f>IF(VLOOKUP($AK$1,選択肢!$A$1:$J$32,I59,FALSE)=0,"-",VLOOKUP($AK$1,選択肢!$A$1:$J$32,I59,FALSE))</f>
        <v>世話人</v>
      </c>
      <c r="J54" s="484"/>
      <c r="K54" s="484"/>
      <c r="L54" s="484"/>
      <c r="M54" s="484"/>
      <c r="N54" s="485"/>
      <c r="O54" s="483" t="str">
        <f>IF(VLOOKUP($AK$1,選択肢!$A$1:$J$32,O59,FALSE)=0,"-",VLOOKUP($AK$1,選択肢!$A$1:$J$32,O59,FALSE))</f>
        <v>生活支援員</v>
      </c>
      <c r="P54" s="484"/>
      <c r="Q54" s="484"/>
      <c r="R54" s="484"/>
      <c r="S54" s="484"/>
      <c r="T54" s="485"/>
      <c r="U54" s="483" t="str">
        <f>IF(VLOOKUP($AK$1,選択肢!$A$1:$J$32,U59,FALSE)=0,"-",VLOOKUP($AK$1,選択肢!$A$1:$J$32,U59,FALSE))</f>
        <v>-</v>
      </c>
      <c r="V54" s="484"/>
      <c r="W54" s="484"/>
      <c r="X54" s="484"/>
      <c r="Y54" s="484"/>
      <c r="Z54" s="485"/>
      <c r="AA54" s="483" t="str">
        <f>IF(VLOOKUP($AK$1,選択肢!$A$1:$J$32,AA59,FALSE)=0,"-",VLOOKUP($AK$1,選択肢!$A$1:$J$32,AA59,FALSE))</f>
        <v>-</v>
      </c>
      <c r="AB54" s="484"/>
      <c r="AC54" s="484"/>
      <c r="AD54" s="484"/>
      <c r="AE54" s="484"/>
      <c r="AF54" s="485"/>
      <c r="AG54" s="482" t="str">
        <f>IF(VLOOKUP($AK$1,選択肢!$A$1:$J$32,AG59,FALSE)=0,"-",VLOOKUP($AK$1,選択肢!$A$1:$J$32,AG59,FALSE))</f>
        <v>-</v>
      </c>
      <c r="AH54" s="482"/>
      <c r="AI54" s="482"/>
      <c r="AJ54" s="482"/>
      <c r="AK54" s="482"/>
      <c r="AL54" s="482" t="str">
        <f>IF(VLOOKUP($AK$1,選択肢!$A$1:$J$32,AL59,FALSE)=0,"-",VLOOKUP($AK$1,選択肢!$A$1:$J$32,AL59,FALSE))</f>
        <v>-</v>
      </c>
      <c r="AM54" s="482"/>
      <c r="AN54" s="62"/>
    </row>
    <row r="55" spans="1:40" ht="18" customHeight="1">
      <c r="A55" s="62"/>
      <c r="B55" s="67"/>
      <c r="C55" s="102" t="s">
        <v>190</v>
      </c>
      <c r="D55" s="102" t="s">
        <v>191</v>
      </c>
      <c r="E55" s="101" t="s">
        <v>190</v>
      </c>
      <c r="F55" s="481" t="s">
        <v>191</v>
      </c>
      <c r="G55" s="481"/>
      <c r="H55" s="481"/>
      <c r="I55" s="477" t="s">
        <v>190</v>
      </c>
      <c r="J55" s="478"/>
      <c r="K55" s="479"/>
      <c r="L55" s="477" t="s">
        <v>191</v>
      </c>
      <c r="M55" s="478"/>
      <c r="N55" s="479"/>
      <c r="O55" s="477" t="s">
        <v>190</v>
      </c>
      <c r="P55" s="478"/>
      <c r="Q55" s="479"/>
      <c r="R55" s="477" t="s">
        <v>191</v>
      </c>
      <c r="S55" s="478"/>
      <c r="T55" s="479"/>
      <c r="U55" s="477" t="s">
        <v>190</v>
      </c>
      <c r="V55" s="478"/>
      <c r="W55" s="479"/>
      <c r="X55" s="477" t="s">
        <v>191</v>
      </c>
      <c r="Y55" s="478"/>
      <c r="Z55" s="479"/>
      <c r="AA55" s="477" t="s">
        <v>190</v>
      </c>
      <c r="AB55" s="478"/>
      <c r="AC55" s="479"/>
      <c r="AD55" s="477" t="s">
        <v>191</v>
      </c>
      <c r="AE55" s="478"/>
      <c r="AF55" s="479"/>
      <c r="AG55" s="477" t="s">
        <v>190</v>
      </c>
      <c r="AH55" s="478"/>
      <c r="AI55" s="479"/>
      <c r="AJ55" s="477" t="s">
        <v>191</v>
      </c>
      <c r="AK55" s="479"/>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477">
        <f>COUNTIFS($B$11:$B$30,E$54,$C$11:$C$30,"B",$E$11:$E$30,"*")</f>
        <v>1</v>
      </c>
      <c r="G56" s="478"/>
      <c r="H56" s="479"/>
      <c r="I56" s="477">
        <f>COUNTIFS($B$11:$B$30,I$54,$C$11:$C$30,"A",$E$11:$E$30,"*")</f>
        <v>0</v>
      </c>
      <c r="J56" s="478"/>
      <c r="K56" s="479"/>
      <c r="L56" s="477">
        <f>COUNTIFS($B$11:$B$30,I$54,$C$11:$C$30,"B",$E$11:$E$30,"*")</f>
        <v>0</v>
      </c>
      <c r="M56" s="478"/>
      <c r="N56" s="479"/>
      <c r="O56" s="477">
        <f>COUNTIFS($B$11:$B$30,O$54,$C$11:$C$30,"A",$E$11:$E$30,"*")</f>
        <v>1</v>
      </c>
      <c r="P56" s="478"/>
      <c r="Q56" s="479"/>
      <c r="R56" s="477">
        <f>COUNTIFS($B$11:$B$30,O$54,$C$11:$C$30,"B",$E$11:$E$30,"*")</f>
        <v>0</v>
      </c>
      <c r="S56" s="478"/>
      <c r="T56" s="479"/>
      <c r="U56" s="477">
        <f>COUNTIFS($B$11:$B$30,U$54,$C$11:$C$30,"A",$E$11:$E$30,"*")</f>
        <v>0</v>
      </c>
      <c r="V56" s="478"/>
      <c r="W56" s="479"/>
      <c r="X56" s="477">
        <f>COUNTIFS($B$11:$B$30,U$54,$C$11:$C$30,"B",$E$11:$E$30,"*")</f>
        <v>0</v>
      </c>
      <c r="Y56" s="478"/>
      <c r="Z56" s="479"/>
      <c r="AA56" s="477">
        <f>COUNTIFS($B$11:$B$30,AA$54,$C$11:$C$30,"A",$E$11:$E$30,"*")</f>
        <v>0</v>
      </c>
      <c r="AB56" s="478"/>
      <c r="AC56" s="479"/>
      <c r="AD56" s="477">
        <f>COUNTIFS($B$11:$B$30,AA$54,$C$11:$C$30,"B",$E$11:$E$30,"*")</f>
        <v>0</v>
      </c>
      <c r="AE56" s="478"/>
      <c r="AF56" s="479"/>
      <c r="AG56" s="477">
        <f>COUNTIFS($B$11:$B$30,AG$54,$C$11:$C$30,"A",$E$11:$E$30,"*")</f>
        <v>0</v>
      </c>
      <c r="AH56" s="478"/>
      <c r="AI56" s="479"/>
      <c r="AJ56" s="477">
        <f>COUNTIFS($B$11:$B$30,AG$54,$C$11:$C$30,"B",$E$11:$E$30,"*")</f>
        <v>0</v>
      </c>
      <c r="AK56" s="479"/>
      <c r="AL56" s="101">
        <f>COUNTIFS($B$11:$B$30,AL$54,$C$11:$C$30,"A",$E$11:$E$30,"*")</f>
        <v>0</v>
      </c>
      <c r="AM56" s="101">
        <f>COUNTIFS($B$11:$B$30,AL$54,$C$11:$C$30,"B",$E$11:$E$30,"*")</f>
        <v>0</v>
      </c>
      <c r="AN56" s="62"/>
    </row>
    <row r="57" spans="1:40" ht="18" customHeight="1">
      <c r="A57" s="62"/>
      <c r="B57" s="82" t="s">
        <v>193</v>
      </c>
      <c r="C57" s="113"/>
      <c r="D57" s="113"/>
      <c r="E57" s="101">
        <f>COUNTIFS($B$11:$B$30,E$54,$C$11:$C$30,"C",$E$11:$E$30,"*")</f>
        <v>0</v>
      </c>
      <c r="F57" s="477">
        <f>COUNTIFS($B$11:$B$30,E$54,$C$11:$C$30,"D",$E$11:$E$30,"*")</f>
        <v>0</v>
      </c>
      <c r="G57" s="478"/>
      <c r="H57" s="479"/>
      <c r="I57" s="477">
        <f>COUNTIFS($B$11:$B$30,I$54,$C$11:$C$30,"C",$E$11:$E$30,"*")</f>
        <v>1</v>
      </c>
      <c r="J57" s="478"/>
      <c r="K57" s="479"/>
      <c r="L57" s="477">
        <f>COUNTIFS($B$11:$B$30,I$54,$C$11:$C$30,"D",$E$11:$E$30,"*")</f>
        <v>0</v>
      </c>
      <c r="M57" s="478"/>
      <c r="N57" s="479"/>
      <c r="O57" s="477">
        <f>COUNTIFS($B$11:$B$30,O$54,$C$11:$C$30,"C",$E$11:$E$30,"*")</f>
        <v>0</v>
      </c>
      <c r="P57" s="478"/>
      <c r="Q57" s="479"/>
      <c r="R57" s="477">
        <f>COUNTIFS($B$11:$B$30,O$54,$C$11:$C$30,"D",$E$11:$E$30,"*")</f>
        <v>0</v>
      </c>
      <c r="S57" s="478"/>
      <c r="T57" s="479"/>
      <c r="U57" s="477">
        <f>COUNTIFS($B$11:$B$30,U$54,$C$11:$C$30,"C",$E$11:$E$30,"*")</f>
        <v>0</v>
      </c>
      <c r="V57" s="478"/>
      <c r="W57" s="479"/>
      <c r="X57" s="477">
        <f>COUNTIFS($B$11:$B$30,U$54,$C$11:$C$30,"D",$E$11:$E$30,"*")</f>
        <v>0</v>
      </c>
      <c r="Y57" s="478"/>
      <c r="Z57" s="479"/>
      <c r="AA57" s="477">
        <f>COUNTIFS($B$11:$B$30,AA$54,$C$11:$C$30,"C",$E$11:$E$30,"*")</f>
        <v>0</v>
      </c>
      <c r="AB57" s="478"/>
      <c r="AC57" s="479"/>
      <c r="AD57" s="477">
        <f>COUNTIFS($B$11:$B$30,AA$54,$C$11:$C$30,"D",$E$11:$E$30,"*")</f>
        <v>0</v>
      </c>
      <c r="AE57" s="478"/>
      <c r="AF57" s="479"/>
      <c r="AG57" s="477">
        <f>COUNTIFS($B$11:$B$30,AG$54,$C$11:$C$30,"C",$E$11:$E$30,"*")</f>
        <v>0</v>
      </c>
      <c r="AH57" s="478"/>
      <c r="AI57" s="479"/>
      <c r="AJ57" s="477">
        <f>COUNTIFS($B$11:$B$30,AG$54,$C$11:$C$30,"D",$E$11:$E$30,"*")</f>
        <v>0</v>
      </c>
      <c r="AK57" s="479"/>
      <c r="AL57" s="101">
        <f>COUNTIFS($B$11:$B$30,AL$54,$C$11:$C$30,"C",$E$11:$E$30,"*")</f>
        <v>0</v>
      </c>
      <c r="AM57" s="101">
        <f>COUNTIFS($B$11:$B$30,AL$54,$C$11:$C$30,"D",$E$11:$E$30,"*")</f>
        <v>0</v>
      </c>
      <c r="AN57" s="62"/>
    </row>
    <row r="58" spans="1:40" ht="25" customHeight="1">
      <c r="A58" s="62"/>
      <c r="B58" s="82" t="s">
        <v>194</v>
      </c>
      <c r="C58" s="567"/>
      <c r="D58" s="568"/>
      <c r="E58" s="483">
        <f>IF($AK$3="４週",SUMIFS($AK$11:$AK$30,$B$11:$B$30,E54)/4/$AH$5,IF($AK$3="歴月",SUMIFS($AK$11:$AK$30,$B$11:$B$30,E54)/$AL$5,"記載する期間を選択してください"))</f>
        <v>0</v>
      </c>
      <c r="F58" s="484"/>
      <c r="G58" s="484"/>
      <c r="H58" s="485"/>
      <c r="I58" s="483">
        <f>IF($AK$3="４週",SUMIFS($AK$11:$AK$30,$B$11:$B$30,I54)/4/$AH$5,IF($AK$3="歴月",SUMIFS($AK$11:$AK$30,$B$11:$B$30,I54)/$AL$5,"記載する期間を選択してください"))</f>
        <v>0</v>
      </c>
      <c r="J58" s="484"/>
      <c r="K58" s="484"/>
      <c r="L58" s="484"/>
      <c r="M58" s="484"/>
      <c r="N58" s="485"/>
      <c r="O58" s="483">
        <f>IF($AK$3="４週",SUMIFS($AK$11:$AK$30,$B$11:$B$30,O54)/4/$AH$5,IF($AK$3="歴月",SUMIFS($AK$11:$AK$30,$B$11:$B$30,O54)/$AL$5,"記載する期間を選択してください"))</f>
        <v>0</v>
      </c>
      <c r="P58" s="484"/>
      <c r="Q58" s="484"/>
      <c r="R58" s="484"/>
      <c r="S58" s="484"/>
      <c r="T58" s="485"/>
      <c r="U58" s="483">
        <f>IF($AK$3="４週",SUMIFS($AK$11:$AK$30,$B$11:$B$30,U54)/4/$AH$5,IF($AK$3="歴月",SUMIFS($AK$11:$AK$30,$B$11:$B$30,U54)/$AL$5,"記載する期間を選択してください"))</f>
        <v>0</v>
      </c>
      <c r="V58" s="484"/>
      <c r="W58" s="484"/>
      <c r="X58" s="484"/>
      <c r="Y58" s="484"/>
      <c r="Z58" s="485"/>
      <c r="AA58" s="483">
        <f>IF($AK$3="４週",SUMIFS($AK$11:$AK$30,$B$11:$B$30,AA54)/4/$AH$5,IF($AK$3="歴月",SUMIFS($AK$11:$AK$30,$B$11:$B$30,AA54)/$AL$5,"記載する期間を選択してください"))</f>
        <v>0</v>
      </c>
      <c r="AB58" s="484"/>
      <c r="AC58" s="484"/>
      <c r="AD58" s="484"/>
      <c r="AE58" s="484"/>
      <c r="AF58" s="485"/>
      <c r="AG58" s="483">
        <f>IF($AK$3="４週",SUMIFS($AK$11:$AK$30,$B$11:$B$30,AG54)/4/$AH$5,IF($AK$3="歴月",SUMIFS($AK$11:$AK$30,$B$11:$B$30,AG54)/$AL$5,"記載する期間を選択してください"))</f>
        <v>0</v>
      </c>
      <c r="AH58" s="484"/>
      <c r="AI58" s="484"/>
      <c r="AJ58" s="484"/>
      <c r="AK58" s="485"/>
      <c r="AL58" s="483">
        <f>IF($AK$3="４週",SUMIFS($AK$11:$AK$30,$B$11:$B$30,AL54)/4/$AH$5,IF($AK$3="歴月",SUMIFS($AK$11:$AK$30,$B$11:$B$30,AL54)/$AL$5,"記載する期間を選択してください"))</f>
        <v>0</v>
      </c>
      <c r="AM58" s="485"/>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455" t="s">
        <v>126</v>
      </c>
      <c r="D67" s="455"/>
      <c r="E67" s="455"/>
      <c r="F67" s="60"/>
      <c r="G67" s="60"/>
    </row>
    <row r="68" spans="1:7" ht="15" customHeight="1">
      <c r="A68" s="60"/>
      <c r="B68" s="97" t="s">
        <v>127</v>
      </c>
      <c r="C68" s="456" t="s">
        <v>128</v>
      </c>
      <c r="D68" s="456"/>
      <c r="E68" s="456"/>
      <c r="F68" s="60"/>
      <c r="G68" s="60"/>
    </row>
    <row r="69" spans="1:7" ht="15" customHeight="1">
      <c r="A69" s="60"/>
      <c r="B69" s="97" t="s">
        <v>129</v>
      </c>
      <c r="C69" s="456" t="s">
        <v>130</v>
      </c>
      <c r="D69" s="456"/>
      <c r="E69" s="456"/>
      <c r="F69" s="60"/>
      <c r="G69" s="60"/>
    </row>
    <row r="70" spans="1:7" ht="15" customHeight="1">
      <c r="A70" s="60"/>
      <c r="B70" s="97" t="s">
        <v>131</v>
      </c>
      <c r="C70" s="456" t="s">
        <v>132</v>
      </c>
      <c r="D70" s="456"/>
      <c r="E70" s="456"/>
      <c r="F70" s="60"/>
      <c r="G70" s="60"/>
    </row>
    <row r="71" spans="1:7" ht="15" customHeight="1">
      <c r="A71" s="60"/>
      <c r="B71" s="97" t="s">
        <v>133</v>
      </c>
      <c r="C71" s="456" t="s">
        <v>134</v>
      </c>
      <c r="D71" s="456"/>
      <c r="E71" s="456"/>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4"/>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topLeftCell="F4" zoomScaleNormal="100" zoomScaleSheetLayoutView="100" workbookViewId="0">
      <selection activeCell="AK31" sqref="AK31"/>
    </sheetView>
  </sheetViews>
  <sheetFormatPr defaultColWidth="8.25" defaultRowHeight="21" customHeight="1"/>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269</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5" customHeight="1">
      <c r="A36" s="455"/>
      <c r="B36" s="455"/>
      <c r="C36" s="455"/>
      <c r="D36" s="98">
        <v>4</v>
      </c>
      <c r="E36" s="98">
        <v>5</v>
      </c>
      <c r="F36" s="525">
        <v>6</v>
      </c>
      <c r="G36" s="525"/>
      <c r="H36" s="525"/>
      <c r="I36" s="525">
        <v>7</v>
      </c>
      <c r="J36" s="525"/>
      <c r="K36" s="525"/>
      <c r="L36" s="525">
        <v>8</v>
      </c>
      <c r="M36" s="525"/>
      <c r="N36" s="525"/>
      <c r="O36" s="525">
        <v>9</v>
      </c>
      <c r="P36" s="525"/>
      <c r="Q36" s="525"/>
      <c r="R36" s="525">
        <v>10</v>
      </c>
      <c r="S36" s="525"/>
      <c r="T36" s="525"/>
      <c r="U36" s="525">
        <v>11</v>
      </c>
      <c r="V36" s="525"/>
      <c r="W36" s="525"/>
      <c r="X36" s="525">
        <v>12</v>
      </c>
      <c r="Y36" s="525"/>
      <c r="Z36" s="525"/>
      <c r="AA36" s="525">
        <v>1</v>
      </c>
      <c r="AB36" s="525"/>
      <c r="AC36" s="525"/>
      <c r="AD36" s="525">
        <v>2</v>
      </c>
      <c r="AE36" s="525"/>
      <c r="AF36" s="525"/>
      <c r="AG36" s="525">
        <v>3</v>
      </c>
      <c r="AH36" s="525"/>
      <c r="AI36" s="525"/>
      <c r="AJ36" s="455" t="s">
        <v>211</v>
      </c>
      <c r="AK36" s="455"/>
      <c r="AL36" s="82" t="s">
        <v>212</v>
      </c>
      <c r="AM36"/>
      <c r="AN36"/>
      <c r="AO36"/>
      <c r="AP36"/>
      <c r="AQ36"/>
    </row>
    <row r="37" spans="1:43" ht="18" customHeight="1">
      <c r="A37" s="529" t="s">
        <v>219</v>
      </c>
      <c r="B37" s="529"/>
      <c r="C37" s="529"/>
      <c r="D37" s="72">
        <f>SUM(D40:D43)</f>
        <v>1740</v>
      </c>
      <c r="E37" s="72">
        <f>SUM(E40:E43)</f>
        <v>1631</v>
      </c>
      <c r="F37" s="530">
        <f>SUM(F40:H43)</f>
        <v>1740</v>
      </c>
      <c r="G37" s="530"/>
      <c r="H37" s="530"/>
      <c r="I37" s="530">
        <f>SUM(I40:K43)</f>
        <v>1827</v>
      </c>
      <c r="J37" s="530"/>
      <c r="K37" s="530"/>
      <c r="L37" s="530">
        <f>SUM(L40:N43)</f>
        <v>1827</v>
      </c>
      <c r="M37" s="530"/>
      <c r="N37" s="530"/>
      <c r="O37" s="530">
        <f>SUM(O40:Q43)</f>
        <v>1653</v>
      </c>
      <c r="P37" s="530"/>
      <c r="Q37" s="530"/>
      <c r="R37" s="530">
        <f>SUM(R40:T43)</f>
        <v>1740</v>
      </c>
      <c r="S37" s="530"/>
      <c r="T37" s="530"/>
      <c r="U37" s="530">
        <f>SUM(U40:W43)</f>
        <v>1740</v>
      </c>
      <c r="V37" s="530"/>
      <c r="W37" s="530"/>
      <c r="X37" s="530">
        <f>SUM(X40:Z43)</f>
        <v>1653</v>
      </c>
      <c r="Y37" s="530"/>
      <c r="Z37" s="530"/>
      <c r="AA37" s="530">
        <f>SUM(AA40:AC43)</f>
        <v>1653</v>
      </c>
      <c r="AB37" s="530"/>
      <c r="AC37" s="530"/>
      <c r="AD37" s="530">
        <f>SUM(AD40:AF43)</f>
        <v>1653</v>
      </c>
      <c r="AE37" s="530"/>
      <c r="AF37" s="530"/>
      <c r="AG37" s="530">
        <f>SUM(AG40:AI43)</f>
        <v>1740</v>
      </c>
      <c r="AH37" s="530"/>
      <c r="AI37" s="530"/>
      <c r="AJ37" s="456">
        <f t="shared" ref="AJ37:AJ43" si="3">SUM(D37:AI37)</f>
        <v>20597</v>
      </c>
      <c r="AK37" s="456"/>
      <c r="AL37" s="108">
        <f>ROUNDUP(AJ37/AJ44,1)</f>
        <v>87</v>
      </c>
      <c r="AM37"/>
      <c r="AN37"/>
      <c r="AO37"/>
      <c r="AP37"/>
      <c r="AQ37"/>
    </row>
    <row r="38" spans="1:43" ht="18" customHeight="1">
      <c r="A38" s="120" t="s">
        <v>265</v>
      </c>
      <c r="B38" s="121"/>
      <c r="C38" s="122"/>
      <c r="D38" s="69">
        <v>50</v>
      </c>
      <c r="E38" s="69">
        <v>45</v>
      </c>
      <c r="F38" s="526">
        <v>50</v>
      </c>
      <c r="G38" s="526"/>
      <c r="H38" s="526"/>
      <c r="I38" s="526">
        <v>50</v>
      </c>
      <c r="J38" s="526"/>
      <c r="K38" s="526"/>
      <c r="L38" s="526">
        <v>50</v>
      </c>
      <c r="M38" s="526"/>
      <c r="N38" s="526"/>
      <c r="O38" s="526">
        <v>45</v>
      </c>
      <c r="P38" s="526"/>
      <c r="Q38" s="526"/>
      <c r="R38" s="526">
        <v>50</v>
      </c>
      <c r="S38" s="526"/>
      <c r="T38" s="526"/>
      <c r="U38" s="526">
        <v>50</v>
      </c>
      <c r="V38" s="526"/>
      <c r="W38" s="526"/>
      <c r="X38" s="526">
        <v>45</v>
      </c>
      <c r="Y38" s="526"/>
      <c r="Z38" s="526"/>
      <c r="AA38" s="526">
        <v>45</v>
      </c>
      <c r="AB38" s="526"/>
      <c r="AC38" s="526"/>
      <c r="AD38" s="526">
        <v>45</v>
      </c>
      <c r="AE38" s="526"/>
      <c r="AF38" s="526"/>
      <c r="AG38" s="526">
        <v>50</v>
      </c>
      <c r="AH38" s="526"/>
      <c r="AI38" s="526"/>
      <c r="AJ38" s="456">
        <f t="shared" si="3"/>
        <v>575</v>
      </c>
      <c r="AK38" s="456"/>
      <c r="AL38" s="108">
        <f t="shared" ref="AL38:AL43" si="4">ROUNDUP(AJ38/$AJ$44,1)</f>
        <v>2.5</v>
      </c>
      <c r="AM38"/>
      <c r="AN38"/>
      <c r="AO38"/>
      <c r="AP38"/>
      <c r="AQ38"/>
    </row>
    <row r="39" spans="1:43" ht="18" customHeight="1">
      <c r="A39" s="120" t="s">
        <v>220</v>
      </c>
      <c r="B39" s="121"/>
      <c r="C39" s="122"/>
      <c r="D39" s="69">
        <v>50</v>
      </c>
      <c r="E39" s="69">
        <v>50</v>
      </c>
      <c r="F39" s="526">
        <v>50</v>
      </c>
      <c r="G39" s="526"/>
      <c r="H39" s="526"/>
      <c r="I39" s="526">
        <v>55</v>
      </c>
      <c r="J39" s="526"/>
      <c r="K39" s="526"/>
      <c r="L39" s="526">
        <v>55</v>
      </c>
      <c r="M39" s="526"/>
      <c r="N39" s="526"/>
      <c r="O39" s="526">
        <v>50</v>
      </c>
      <c r="P39" s="526"/>
      <c r="Q39" s="526"/>
      <c r="R39" s="526">
        <v>50</v>
      </c>
      <c r="S39" s="526"/>
      <c r="T39" s="526"/>
      <c r="U39" s="526">
        <v>50</v>
      </c>
      <c r="V39" s="526"/>
      <c r="W39" s="526"/>
      <c r="X39" s="526">
        <v>50</v>
      </c>
      <c r="Y39" s="526"/>
      <c r="Z39" s="526"/>
      <c r="AA39" s="526">
        <v>50</v>
      </c>
      <c r="AB39" s="526"/>
      <c r="AC39" s="526"/>
      <c r="AD39" s="526">
        <v>50</v>
      </c>
      <c r="AE39" s="526"/>
      <c r="AF39" s="526"/>
      <c r="AG39" s="526">
        <v>50</v>
      </c>
      <c r="AH39" s="526"/>
      <c r="AI39" s="526"/>
      <c r="AJ39" s="456">
        <f t="shared" si="3"/>
        <v>610</v>
      </c>
      <c r="AK39" s="456"/>
      <c r="AL39" s="108">
        <f t="shared" si="4"/>
        <v>2.6</v>
      </c>
      <c r="AM39"/>
      <c r="AN39"/>
      <c r="AO39"/>
      <c r="AP39"/>
      <c r="AQ39"/>
    </row>
    <row r="40" spans="1:43" ht="18" customHeight="1">
      <c r="A40" s="120" t="s">
        <v>221</v>
      </c>
      <c r="B40" s="121"/>
      <c r="C40" s="122"/>
      <c r="D40" s="69">
        <v>100</v>
      </c>
      <c r="E40" s="69">
        <v>95</v>
      </c>
      <c r="F40" s="526">
        <v>100</v>
      </c>
      <c r="G40" s="526"/>
      <c r="H40" s="526"/>
      <c r="I40" s="526">
        <v>105</v>
      </c>
      <c r="J40" s="526"/>
      <c r="K40" s="526"/>
      <c r="L40" s="526">
        <v>105</v>
      </c>
      <c r="M40" s="526"/>
      <c r="N40" s="526"/>
      <c r="O40" s="526">
        <v>95</v>
      </c>
      <c r="P40" s="526"/>
      <c r="Q40" s="526"/>
      <c r="R40" s="526">
        <v>100</v>
      </c>
      <c r="S40" s="526"/>
      <c r="T40" s="526"/>
      <c r="U40" s="526">
        <v>100</v>
      </c>
      <c r="V40" s="526"/>
      <c r="W40" s="526"/>
      <c r="X40" s="526">
        <v>95</v>
      </c>
      <c r="Y40" s="526"/>
      <c r="Z40" s="526"/>
      <c r="AA40" s="526">
        <v>95</v>
      </c>
      <c r="AB40" s="526"/>
      <c r="AC40" s="526"/>
      <c r="AD40" s="526">
        <v>95</v>
      </c>
      <c r="AE40" s="526"/>
      <c r="AF40" s="526"/>
      <c r="AG40" s="526">
        <v>100</v>
      </c>
      <c r="AH40" s="526"/>
      <c r="AI40" s="526"/>
      <c r="AJ40" s="456">
        <f t="shared" si="3"/>
        <v>1185</v>
      </c>
      <c r="AK40" s="456"/>
      <c r="AL40" s="108">
        <f t="shared" si="4"/>
        <v>5</v>
      </c>
      <c r="AM40"/>
      <c r="AN40"/>
      <c r="AO40"/>
      <c r="AP40"/>
      <c r="AQ40"/>
    </row>
    <row r="41" spans="1:43" ht="18" customHeight="1">
      <c r="A41" s="120" t="s">
        <v>222</v>
      </c>
      <c r="B41" s="121"/>
      <c r="C41" s="122"/>
      <c r="D41" s="69">
        <v>100</v>
      </c>
      <c r="E41" s="69">
        <v>95</v>
      </c>
      <c r="F41" s="526">
        <v>100</v>
      </c>
      <c r="G41" s="526"/>
      <c r="H41" s="526"/>
      <c r="I41" s="526">
        <v>105</v>
      </c>
      <c r="J41" s="526"/>
      <c r="K41" s="526"/>
      <c r="L41" s="526">
        <v>105</v>
      </c>
      <c r="M41" s="526"/>
      <c r="N41" s="526"/>
      <c r="O41" s="526">
        <v>95</v>
      </c>
      <c r="P41" s="526"/>
      <c r="Q41" s="526"/>
      <c r="R41" s="526">
        <v>100</v>
      </c>
      <c r="S41" s="526"/>
      <c r="T41" s="526"/>
      <c r="U41" s="526">
        <v>100</v>
      </c>
      <c r="V41" s="526"/>
      <c r="W41" s="526"/>
      <c r="X41" s="526">
        <v>95</v>
      </c>
      <c r="Y41" s="526"/>
      <c r="Z41" s="526"/>
      <c r="AA41" s="526">
        <v>95</v>
      </c>
      <c r="AB41" s="526"/>
      <c r="AC41" s="526"/>
      <c r="AD41" s="526">
        <v>95</v>
      </c>
      <c r="AE41" s="526"/>
      <c r="AF41" s="526"/>
      <c r="AG41" s="526">
        <v>100</v>
      </c>
      <c r="AH41" s="526"/>
      <c r="AI41" s="526"/>
      <c r="AJ41" s="456">
        <f t="shared" si="3"/>
        <v>1185</v>
      </c>
      <c r="AK41" s="456"/>
      <c r="AL41" s="108">
        <f t="shared" si="4"/>
        <v>5</v>
      </c>
      <c r="AM41"/>
      <c r="AN41"/>
      <c r="AO41"/>
      <c r="AP41"/>
      <c r="AQ41"/>
    </row>
    <row r="42" spans="1:43" ht="18" customHeight="1">
      <c r="A42" s="120" t="s">
        <v>223</v>
      </c>
      <c r="B42" s="121"/>
      <c r="C42" s="122"/>
      <c r="D42" s="69">
        <v>140</v>
      </c>
      <c r="E42" s="69">
        <v>131</v>
      </c>
      <c r="F42" s="526">
        <v>140</v>
      </c>
      <c r="G42" s="526"/>
      <c r="H42" s="526"/>
      <c r="I42" s="526">
        <v>147</v>
      </c>
      <c r="J42" s="526"/>
      <c r="K42" s="526"/>
      <c r="L42" s="526">
        <v>147</v>
      </c>
      <c r="M42" s="526"/>
      <c r="N42" s="526"/>
      <c r="O42" s="526">
        <v>133</v>
      </c>
      <c r="P42" s="526"/>
      <c r="Q42" s="526"/>
      <c r="R42" s="526">
        <v>140</v>
      </c>
      <c r="S42" s="526"/>
      <c r="T42" s="526"/>
      <c r="U42" s="526">
        <v>140</v>
      </c>
      <c r="V42" s="526"/>
      <c r="W42" s="526"/>
      <c r="X42" s="526">
        <v>133</v>
      </c>
      <c r="Y42" s="526"/>
      <c r="Z42" s="526"/>
      <c r="AA42" s="526">
        <v>133</v>
      </c>
      <c r="AB42" s="526"/>
      <c r="AC42" s="526"/>
      <c r="AD42" s="526">
        <v>133</v>
      </c>
      <c r="AE42" s="526"/>
      <c r="AF42" s="526"/>
      <c r="AG42" s="526">
        <v>140</v>
      </c>
      <c r="AH42" s="526"/>
      <c r="AI42" s="526"/>
      <c r="AJ42" s="456">
        <f t="shared" si="3"/>
        <v>1657</v>
      </c>
      <c r="AK42" s="456"/>
      <c r="AL42" s="108">
        <f t="shared" si="4"/>
        <v>7</v>
      </c>
      <c r="AM42"/>
      <c r="AN42"/>
      <c r="AO42"/>
      <c r="AP42"/>
      <c r="AQ42"/>
    </row>
    <row r="43" spans="1:43" ht="18" customHeight="1">
      <c r="A43" s="503" t="s">
        <v>224</v>
      </c>
      <c r="B43" s="504"/>
      <c r="C43" s="505"/>
      <c r="D43" s="69">
        <v>1400</v>
      </c>
      <c r="E43" s="69">
        <v>1310</v>
      </c>
      <c r="F43" s="526">
        <v>1400</v>
      </c>
      <c r="G43" s="526"/>
      <c r="H43" s="526"/>
      <c r="I43" s="526">
        <v>1470</v>
      </c>
      <c r="J43" s="526"/>
      <c r="K43" s="526"/>
      <c r="L43" s="526">
        <v>1470</v>
      </c>
      <c r="M43" s="526"/>
      <c r="N43" s="526"/>
      <c r="O43" s="526">
        <v>1330</v>
      </c>
      <c r="P43" s="526"/>
      <c r="Q43" s="526"/>
      <c r="R43" s="526">
        <v>1400</v>
      </c>
      <c r="S43" s="526"/>
      <c r="T43" s="526"/>
      <c r="U43" s="526">
        <v>1400</v>
      </c>
      <c r="V43" s="526"/>
      <c r="W43" s="526"/>
      <c r="X43" s="526">
        <v>1330</v>
      </c>
      <c r="Y43" s="526"/>
      <c r="Z43" s="526"/>
      <c r="AA43" s="526">
        <v>1330</v>
      </c>
      <c r="AB43" s="526"/>
      <c r="AC43" s="526"/>
      <c r="AD43" s="526">
        <v>1330</v>
      </c>
      <c r="AE43" s="526"/>
      <c r="AF43" s="526"/>
      <c r="AG43" s="526">
        <v>1400</v>
      </c>
      <c r="AH43" s="526"/>
      <c r="AI43" s="526"/>
      <c r="AJ43" s="456">
        <f t="shared" si="3"/>
        <v>16570</v>
      </c>
      <c r="AK43" s="456"/>
      <c r="AL43" s="108">
        <f t="shared" si="4"/>
        <v>70</v>
      </c>
      <c r="AM43"/>
      <c r="AN43"/>
      <c r="AO43"/>
      <c r="AP43"/>
      <c r="AQ43"/>
    </row>
    <row r="44" spans="1:43" ht="18" customHeight="1">
      <c r="A44" s="529" t="s">
        <v>214</v>
      </c>
      <c r="B44" s="529"/>
      <c r="C44" s="529"/>
      <c r="D44" s="69">
        <v>20</v>
      </c>
      <c r="E44" s="69">
        <v>19</v>
      </c>
      <c r="F44" s="526">
        <v>20</v>
      </c>
      <c r="G44" s="526"/>
      <c r="H44" s="526"/>
      <c r="I44" s="526">
        <v>21</v>
      </c>
      <c r="J44" s="526"/>
      <c r="K44" s="526"/>
      <c r="L44" s="526">
        <v>21</v>
      </c>
      <c r="M44" s="526"/>
      <c r="N44" s="526"/>
      <c r="O44" s="526">
        <v>19</v>
      </c>
      <c r="P44" s="526"/>
      <c r="Q44" s="526"/>
      <c r="R44" s="526">
        <v>20</v>
      </c>
      <c r="S44" s="526"/>
      <c r="T44" s="526"/>
      <c r="U44" s="526">
        <v>20</v>
      </c>
      <c r="V44" s="526"/>
      <c r="W44" s="526"/>
      <c r="X44" s="526">
        <v>19</v>
      </c>
      <c r="Y44" s="526"/>
      <c r="Z44" s="526"/>
      <c r="AA44" s="526">
        <v>19</v>
      </c>
      <c r="AB44" s="526"/>
      <c r="AC44" s="526"/>
      <c r="AD44" s="526">
        <v>19</v>
      </c>
      <c r="AE44" s="526"/>
      <c r="AF44" s="526"/>
      <c r="AG44" s="526">
        <v>20</v>
      </c>
      <c r="AH44" s="526"/>
      <c r="AI44" s="526"/>
      <c r="AJ44" s="456">
        <f>+SUM(D44:AI44)</f>
        <v>237</v>
      </c>
      <c r="AK44" s="456"/>
      <c r="AL44" s="107"/>
      <c r="AM44"/>
      <c r="AN44"/>
      <c r="AO44"/>
      <c r="AP44"/>
      <c r="AQ44"/>
    </row>
    <row r="45" spans="1:43" ht="5.15"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455" t="s">
        <v>170</v>
      </c>
      <c r="B47" s="455"/>
      <c r="C47" s="455" t="s">
        <v>207</v>
      </c>
      <c r="D47" s="455"/>
      <c r="E47" s="473" t="s">
        <v>263</v>
      </c>
      <c r="F47" s="473"/>
      <c r="G47" s="473"/>
      <c r="H47" s="473"/>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473" t="s">
        <v>172</v>
      </c>
      <c r="B48" s="473"/>
      <c r="C48" s="530">
        <f>ROUNDDOWN(IF(AL37&lt;=30,1,1+ROUNDUP((AL37-30)/30,0)),1)</f>
        <v>3</v>
      </c>
      <c r="D48" s="530"/>
      <c r="E48" s="530">
        <f>ROUNDDOWN(AL37/6,1)</f>
        <v>14.5</v>
      </c>
      <c r="F48" s="530"/>
      <c r="G48" s="530"/>
      <c r="H48" s="530"/>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c r="A51" s="62"/>
      <c r="B51" s="67"/>
      <c r="C51" s="483" t="str">
        <f>IF(VLOOKUP($AK$1,選択肢!$A$1:$J$32,C56,FALSE)=0,"-",VLOOKUP($AK$1,選択肢!$A$1:$J$32,C56,FALSE))</f>
        <v>管理者</v>
      </c>
      <c r="D51" s="484"/>
      <c r="E51" s="482" t="str">
        <f>IF(VLOOKUP($AK$1,選択肢!$A$1:$J$32,E56,FALSE)=0,"-",VLOOKUP($AK$1,選択肢!$A$1:$J$32,E56,FALSE))</f>
        <v>サービス管理責任者</v>
      </c>
      <c r="F51" s="482"/>
      <c r="G51" s="482"/>
      <c r="H51" s="482"/>
      <c r="I51" s="483" t="str">
        <f>IF(VLOOKUP($AK$1,選択肢!$A$1:$J$32,I56,FALSE)=0,"-",VLOOKUP($AK$1,選択肢!$A$1:$J$32,I56,FALSE))</f>
        <v>世話人</v>
      </c>
      <c r="J51" s="484"/>
      <c r="K51" s="484"/>
      <c r="L51" s="484"/>
      <c r="M51" s="484"/>
      <c r="N51" s="485"/>
      <c r="O51" s="483" t="str">
        <f>IF(VLOOKUP($AK$1,選択肢!$A$1:$J$32,O56,FALSE)=0,"-",VLOOKUP($AK$1,選択肢!$A$1:$J$32,O56,FALSE))</f>
        <v>-</v>
      </c>
      <c r="P51" s="484"/>
      <c r="Q51" s="484"/>
      <c r="R51" s="484"/>
      <c r="S51" s="484"/>
      <c r="T51" s="485"/>
      <c r="U51" s="483" t="str">
        <f>IF(VLOOKUP($AK$1,選択肢!$A$1:$J$32,U56,FALSE)=0,"-",VLOOKUP($AK$1,選択肢!$A$1:$J$32,U56,FALSE))</f>
        <v>-</v>
      </c>
      <c r="V51" s="484"/>
      <c r="W51" s="484"/>
      <c r="X51" s="484"/>
      <c r="Y51" s="484"/>
      <c r="Z51" s="485"/>
      <c r="AA51" s="483" t="str">
        <f>IF(VLOOKUP($AK$1,選択肢!$A$1:$J$32,AA56,FALSE)=0,"-",VLOOKUP($AK$1,選択肢!$A$1:$J$32,AA56,FALSE))</f>
        <v>-</v>
      </c>
      <c r="AB51" s="484"/>
      <c r="AC51" s="484"/>
      <c r="AD51" s="484"/>
      <c r="AE51" s="484"/>
      <c r="AF51" s="485"/>
      <c r="AG51" s="482" t="str">
        <f>IF(VLOOKUP($AK$1,選択肢!$A$1:$J$32,AG56,FALSE)=0,"-",VLOOKUP($AK$1,選択肢!$A$1:$J$32,AG56,FALSE))</f>
        <v>-</v>
      </c>
      <c r="AH51" s="482"/>
      <c r="AI51" s="482"/>
      <c r="AJ51" s="482"/>
      <c r="AK51" s="482"/>
      <c r="AL51" s="482" t="str">
        <f>IF(VLOOKUP($AK$1,選択肢!$A$1:$J$32,AL56,FALSE)=0,"-",VLOOKUP($AK$1,選択肢!$A$1:$J$32,AL56,FALSE))</f>
        <v>-</v>
      </c>
      <c r="AM51" s="482"/>
      <c r="AN51" s="62"/>
    </row>
    <row r="52" spans="1:40" ht="18" customHeight="1">
      <c r="A52" s="62"/>
      <c r="B52" s="67"/>
      <c r="C52" s="102" t="s">
        <v>190</v>
      </c>
      <c r="D52" s="102" t="s">
        <v>191</v>
      </c>
      <c r="E52" s="101" t="s">
        <v>190</v>
      </c>
      <c r="F52" s="481" t="s">
        <v>191</v>
      </c>
      <c r="G52" s="481"/>
      <c r="H52" s="481"/>
      <c r="I52" s="477" t="s">
        <v>190</v>
      </c>
      <c r="J52" s="478"/>
      <c r="K52" s="479"/>
      <c r="L52" s="477" t="s">
        <v>191</v>
      </c>
      <c r="M52" s="478"/>
      <c r="N52" s="479"/>
      <c r="O52" s="477" t="s">
        <v>190</v>
      </c>
      <c r="P52" s="478"/>
      <c r="Q52" s="479"/>
      <c r="R52" s="477" t="s">
        <v>191</v>
      </c>
      <c r="S52" s="478"/>
      <c r="T52" s="479"/>
      <c r="U52" s="477" t="s">
        <v>190</v>
      </c>
      <c r="V52" s="478"/>
      <c r="W52" s="479"/>
      <c r="X52" s="477" t="s">
        <v>191</v>
      </c>
      <c r="Y52" s="478"/>
      <c r="Z52" s="479"/>
      <c r="AA52" s="477" t="s">
        <v>190</v>
      </c>
      <c r="AB52" s="478"/>
      <c r="AC52" s="479"/>
      <c r="AD52" s="477" t="s">
        <v>191</v>
      </c>
      <c r="AE52" s="478"/>
      <c r="AF52" s="479"/>
      <c r="AG52" s="477" t="s">
        <v>190</v>
      </c>
      <c r="AH52" s="478"/>
      <c r="AI52" s="479"/>
      <c r="AJ52" s="477" t="s">
        <v>191</v>
      </c>
      <c r="AK52" s="479"/>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477">
        <f>COUNTIFS($B$11:$B$30,E$51,$C$11:$C$30,"B",$E$11:$E$30,"*")</f>
        <v>1</v>
      </c>
      <c r="G53" s="478"/>
      <c r="H53" s="479"/>
      <c r="I53" s="477">
        <f>COUNTIFS($B$11:$B$30,I$51,$C$11:$C$30,"A",$E$11:$E$30,"*")</f>
        <v>0</v>
      </c>
      <c r="J53" s="478"/>
      <c r="K53" s="479"/>
      <c r="L53" s="477">
        <f>COUNTIFS($B$11:$B$30,I$51,$C$11:$C$30,"B",$E$11:$E$30,"*")</f>
        <v>0</v>
      </c>
      <c r="M53" s="478"/>
      <c r="N53" s="479"/>
      <c r="O53" s="477">
        <f>COUNTIFS($B$11:$B$30,O$51,$C$11:$C$30,"A",$E$11:$E$30,"*")</f>
        <v>0</v>
      </c>
      <c r="P53" s="478"/>
      <c r="Q53" s="479"/>
      <c r="R53" s="477">
        <f>COUNTIFS($B$11:$B$30,O$51,$C$11:$C$30,"B",$E$11:$E$30,"*")</f>
        <v>0</v>
      </c>
      <c r="S53" s="478"/>
      <c r="T53" s="479"/>
      <c r="U53" s="477">
        <f>COUNTIFS($B$11:$B$30,U$51,$C$11:$C$30,"A",$E$11:$E$30,"*")</f>
        <v>0</v>
      </c>
      <c r="V53" s="478"/>
      <c r="W53" s="479"/>
      <c r="X53" s="477">
        <f>COUNTIFS($B$11:$B$30,U$51,$C$11:$C$30,"B",$E$11:$E$30,"*")</f>
        <v>0</v>
      </c>
      <c r="Y53" s="478"/>
      <c r="Z53" s="479"/>
      <c r="AA53" s="477">
        <f>COUNTIFS($B$11:$B$30,AA$51,$C$11:$C$30,"A",$E$11:$E$30,"*")</f>
        <v>0</v>
      </c>
      <c r="AB53" s="478"/>
      <c r="AC53" s="479"/>
      <c r="AD53" s="477">
        <f>COUNTIFS($B$11:$B$30,AA$51,$C$11:$C$30,"B",$E$11:$E$30,"*")</f>
        <v>0</v>
      </c>
      <c r="AE53" s="478"/>
      <c r="AF53" s="479"/>
      <c r="AG53" s="477">
        <f>COUNTIFS($B$11:$B$30,AG$51,$C$11:$C$30,"A",$E$11:$E$30,"*")</f>
        <v>0</v>
      </c>
      <c r="AH53" s="478"/>
      <c r="AI53" s="479"/>
      <c r="AJ53" s="477">
        <f>COUNTIFS($B$11:$B$30,AG$51,$C$11:$C$30,"B",$E$11:$E$30,"*")</f>
        <v>0</v>
      </c>
      <c r="AK53" s="479"/>
      <c r="AL53" s="101">
        <f>COUNTIFS($B$11:$B$30,AL$51,$C$11:$C$30,"A",$E$11:$E$30,"*")</f>
        <v>0</v>
      </c>
      <c r="AM53" s="101">
        <f>COUNTIFS($B$11:$B$30,AL$51,$C$11:$C$30,"B",$E$11:$E$30,"*")</f>
        <v>0</v>
      </c>
      <c r="AN53" s="62"/>
    </row>
    <row r="54" spans="1:40" ht="18" customHeight="1">
      <c r="A54" s="62"/>
      <c r="B54" s="82" t="s">
        <v>193</v>
      </c>
      <c r="C54" s="113"/>
      <c r="D54" s="113"/>
      <c r="E54" s="101">
        <f>COUNTIFS($B$11:$B$30,E$51,$C$11:$C$30,"C",$E$11:$E$30,"*")</f>
        <v>0</v>
      </c>
      <c r="F54" s="477">
        <f>COUNTIFS($B$11:$B$30,E$51,$C$11:$C$30,"D",$E$11:$E$30,"*")</f>
        <v>0</v>
      </c>
      <c r="G54" s="478"/>
      <c r="H54" s="479"/>
      <c r="I54" s="477">
        <f>COUNTIFS($B$11:$B$30,I$51,$C$11:$C$30,"C",$E$11:$E$30,"*")</f>
        <v>1</v>
      </c>
      <c r="J54" s="478"/>
      <c r="K54" s="479"/>
      <c r="L54" s="477">
        <f>COUNTIFS($B$11:$B$30,I$51,$C$11:$C$30,"D",$E$11:$E$30,"*")</f>
        <v>1</v>
      </c>
      <c r="M54" s="478"/>
      <c r="N54" s="479"/>
      <c r="O54" s="477">
        <f>COUNTIFS($B$11:$B$30,O$51,$C$11:$C$30,"C",$E$11:$E$30,"*")</f>
        <v>0</v>
      </c>
      <c r="P54" s="478"/>
      <c r="Q54" s="479"/>
      <c r="R54" s="477">
        <f>COUNTIFS($B$11:$B$30,O$51,$C$11:$C$30,"D",$E$11:$E$30,"*")</f>
        <v>0</v>
      </c>
      <c r="S54" s="478"/>
      <c r="T54" s="479"/>
      <c r="U54" s="477">
        <f>COUNTIFS($B$11:$B$30,U$51,$C$11:$C$30,"C",$E$11:$E$30,"*")</f>
        <v>0</v>
      </c>
      <c r="V54" s="478"/>
      <c r="W54" s="479"/>
      <c r="X54" s="477">
        <f>COUNTIFS($B$11:$B$30,U$51,$C$11:$C$30,"D",$E$11:$E$30,"*")</f>
        <v>0</v>
      </c>
      <c r="Y54" s="478"/>
      <c r="Z54" s="479"/>
      <c r="AA54" s="477">
        <f>COUNTIFS($B$11:$B$30,AA$51,$C$11:$C$30,"C",$E$11:$E$30,"*")</f>
        <v>0</v>
      </c>
      <c r="AB54" s="478"/>
      <c r="AC54" s="479"/>
      <c r="AD54" s="477">
        <f>COUNTIFS($B$11:$B$30,AA$51,$C$11:$C$30,"D",$E$11:$E$30,"*")</f>
        <v>0</v>
      </c>
      <c r="AE54" s="478"/>
      <c r="AF54" s="479"/>
      <c r="AG54" s="477">
        <f>COUNTIFS($B$11:$B$30,AG$51,$C$11:$C$30,"C",$E$11:$E$30,"*")</f>
        <v>0</v>
      </c>
      <c r="AH54" s="478"/>
      <c r="AI54" s="479"/>
      <c r="AJ54" s="477">
        <f>COUNTIFS($B$11:$B$30,AG$51,$C$11:$C$30,"D",$E$11:$E$30,"*")</f>
        <v>0</v>
      </c>
      <c r="AK54" s="479"/>
      <c r="AL54" s="101">
        <f>COUNTIFS($B$11:$B$30,AL$51,$C$11:$C$30,"C",$E$11:$E$30,"*")</f>
        <v>0</v>
      </c>
      <c r="AM54" s="101">
        <f>COUNTIFS($B$11:$B$30,AL$51,$C$11:$C$30,"D",$E$11:$E$30,"*")</f>
        <v>0</v>
      </c>
      <c r="AN54" s="62"/>
    </row>
    <row r="55" spans="1:40" ht="25" customHeight="1">
      <c r="A55" s="62"/>
      <c r="B55" s="82" t="s">
        <v>194</v>
      </c>
      <c r="C55" s="567"/>
      <c r="D55" s="568"/>
      <c r="E55" s="483" t="e">
        <f>IF($AK$3="４週",SUMIFS($AK$11:$AK$30,$B$11:$B$30,E51)/4/$AH$5,IF($AK$3="歴月",SUMIFS($AK$11:$AK$30,$B$11:$B$30,E51)/$AL$5,"記載する期間を選択してください"))</f>
        <v>#DIV/0!</v>
      </c>
      <c r="F55" s="484"/>
      <c r="G55" s="484"/>
      <c r="H55" s="485"/>
      <c r="I55" s="483" t="e">
        <f>IF($AK$3="４週",SUMIFS($AK$11:$AK$30,$B$11:$B$30,I51)/4/$AH$5,IF($AK$3="歴月",SUMIFS($AK$11:$AK$30,$B$11:$B$30,I51)/$AL$5,"記載する期間を選択してください"))</f>
        <v>#DIV/0!</v>
      </c>
      <c r="J55" s="484"/>
      <c r="K55" s="484"/>
      <c r="L55" s="484"/>
      <c r="M55" s="484"/>
      <c r="N55" s="485"/>
      <c r="O55" s="483" t="e">
        <f>IF($AK$3="４週",SUMIFS($AK$11:$AK$30,$B$11:$B$30,O51)/4/$AH$5,IF($AK$3="歴月",SUMIFS($AK$11:$AK$30,$B$11:$B$30,O51)/$AL$5,"記載する期間を選択してください"))</f>
        <v>#DIV/0!</v>
      </c>
      <c r="P55" s="484"/>
      <c r="Q55" s="484"/>
      <c r="R55" s="484"/>
      <c r="S55" s="484"/>
      <c r="T55" s="485"/>
      <c r="U55" s="483" t="e">
        <f>IF($AK$3="４週",SUMIFS($AK$11:$AK$30,$B$11:$B$30,U51)/4/$AH$5,IF($AK$3="歴月",SUMIFS($AK$11:$AK$30,$B$11:$B$30,U51)/$AL$5,"記載する期間を選択してください"))</f>
        <v>#DIV/0!</v>
      </c>
      <c r="V55" s="484"/>
      <c r="W55" s="484"/>
      <c r="X55" s="484"/>
      <c r="Y55" s="484"/>
      <c r="Z55" s="485"/>
      <c r="AA55" s="483" t="e">
        <f>IF($AK$3="４週",SUMIFS($AK$11:$AK$30,$B$11:$B$30,AA51)/4/$AH$5,IF($AK$3="歴月",SUMIFS($AK$11:$AK$30,$B$11:$B$30,AA51)/$AL$5,"記載する期間を選択してください"))</f>
        <v>#DIV/0!</v>
      </c>
      <c r="AB55" s="484"/>
      <c r="AC55" s="484"/>
      <c r="AD55" s="484"/>
      <c r="AE55" s="484"/>
      <c r="AF55" s="485"/>
      <c r="AG55" s="483" t="e">
        <f>IF($AK$3="４週",SUMIFS($AK$11:$AK$30,$B$11:$B$30,AG51)/4/$AH$5,IF($AK$3="歴月",SUMIFS($AK$11:$AK$30,$B$11:$B$30,AG51)/$AL$5,"記載する期間を選択してください"))</f>
        <v>#DIV/0!</v>
      </c>
      <c r="AH55" s="484"/>
      <c r="AI55" s="484"/>
      <c r="AJ55" s="484"/>
      <c r="AK55" s="485"/>
      <c r="AL55" s="483" t="e">
        <f>IF($AK$3="４週",SUMIFS($AK$11:$AK$30,$B$11:$B$30,AL51)/4/$AH$5,IF($AK$3="歴月",SUMIFS($AK$11:$AK$30,$B$11:$B$30,AL51)/$AL$5,"記載する期間を選択してください"))</f>
        <v>#DIV/0!</v>
      </c>
      <c r="AM55" s="485"/>
      <c r="AN55" s="62"/>
    </row>
    <row r="56" spans="1:40" ht="5.15"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455" t="s">
        <v>126</v>
      </c>
      <c r="D64" s="455"/>
      <c r="E64" s="455"/>
      <c r="F64" s="60"/>
      <c r="G64" s="60"/>
    </row>
    <row r="65" spans="1:7" ht="15" customHeight="1">
      <c r="A65" s="60"/>
      <c r="B65" s="97" t="s">
        <v>127</v>
      </c>
      <c r="C65" s="456" t="s">
        <v>128</v>
      </c>
      <c r="D65" s="456"/>
      <c r="E65" s="456"/>
      <c r="F65" s="60"/>
      <c r="G65" s="60"/>
    </row>
    <row r="66" spans="1:7" ht="15" customHeight="1">
      <c r="A66" s="60"/>
      <c r="B66" s="97" t="s">
        <v>129</v>
      </c>
      <c r="C66" s="456" t="s">
        <v>130</v>
      </c>
      <c r="D66" s="456"/>
      <c r="E66" s="456"/>
      <c r="F66" s="60"/>
      <c r="G66" s="60"/>
    </row>
    <row r="67" spans="1:7" ht="15" customHeight="1">
      <c r="A67" s="60"/>
      <c r="B67" s="97" t="s">
        <v>131</v>
      </c>
      <c r="C67" s="456" t="s">
        <v>132</v>
      </c>
      <c r="D67" s="456"/>
      <c r="E67" s="456"/>
      <c r="F67" s="60"/>
      <c r="G67" s="60"/>
    </row>
    <row r="68" spans="1:7" ht="15" customHeight="1">
      <c r="A68" s="60"/>
      <c r="B68" s="97" t="s">
        <v>133</v>
      </c>
      <c r="C68" s="456" t="s">
        <v>134</v>
      </c>
      <c r="D68" s="456"/>
      <c r="E68" s="456"/>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4"/>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270</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40</v>
      </c>
      <c r="AI5" s="496"/>
      <c r="AJ5" s="496"/>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455"/>
      <c r="B36" s="455"/>
      <c r="C36" s="455"/>
      <c r="D36" s="98">
        <v>4</v>
      </c>
      <c r="E36" s="98">
        <v>5</v>
      </c>
      <c r="F36" s="525">
        <v>6</v>
      </c>
      <c r="G36" s="525"/>
      <c r="H36" s="525"/>
      <c r="I36" s="525">
        <v>7</v>
      </c>
      <c r="J36" s="525"/>
      <c r="K36" s="525"/>
      <c r="L36" s="525">
        <v>8</v>
      </c>
      <c r="M36" s="525"/>
      <c r="N36" s="525"/>
      <c r="O36" s="525">
        <v>9</v>
      </c>
      <c r="P36" s="525"/>
      <c r="Q36" s="525"/>
      <c r="R36" s="525">
        <v>10</v>
      </c>
      <c r="S36" s="525"/>
      <c r="T36" s="525"/>
      <c r="U36" s="525">
        <v>11</v>
      </c>
      <c r="V36" s="525"/>
      <c r="W36" s="525"/>
      <c r="X36" s="525">
        <v>12</v>
      </c>
      <c r="Y36" s="525"/>
      <c r="Z36" s="525"/>
      <c r="AA36" s="525">
        <v>1</v>
      </c>
      <c r="AB36" s="525"/>
      <c r="AC36" s="525"/>
      <c r="AD36" s="525">
        <v>2</v>
      </c>
      <c r="AE36" s="525"/>
      <c r="AF36" s="525"/>
      <c r="AG36" s="525">
        <v>3</v>
      </c>
      <c r="AH36" s="525"/>
      <c r="AI36" s="525"/>
      <c r="AJ36" s="455" t="s">
        <v>211</v>
      </c>
      <c r="AK36" s="455"/>
      <c r="AL36" s="82" t="s">
        <v>212</v>
      </c>
      <c r="AM36" s="563" t="s">
        <v>264</v>
      </c>
      <c r="AN36" s="564"/>
      <c r="AO36"/>
      <c r="AP36"/>
      <c r="AQ36"/>
    </row>
    <row r="37" spans="1:43" ht="20.149999999999999" customHeight="1">
      <c r="A37" s="529" t="s">
        <v>219</v>
      </c>
      <c r="B37" s="529"/>
      <c r="C37" s="529"/>
      <c r="D37" s="123">
        <f>SUM(D38,D39,D40,D41,D43,D45)</f>
        <v>1840</v>
      </c>
      <c r="E37" s="123">
        <f>SUM(E38,E39,E40,E41,E43,E45)</f>
        <v>1726</v>
      </c>
      <c r="F37" s="555">
        <f>SUM(F38,F39,F40,F41,F43,F45)</f>
        <v>1840</v>
      </c>
      <c r="G37" s="556"/>
      <c r="H37" s="557"/>
      <c r="I37" s="555">
        <f>SUM(I38,I39,I40,I41,I43,I45)</f>
        <v>1932</v>
      </c>
      <c r="J37" s="556">
        <f t="shared" ref="J37:AI37" si="3">SUM(J38,J39,J40,J41,J43,J45)</f>
        <v>0</v>
      </c>
      <c r="K37" s="557">
        <f t="shared" si="3"/>
        <v>0</v>
      </c>
      <c r="L37" s="555">
        <f>SUM(L38,L39,L40,L41,L43,L45)</f>
        <v>1932</v>
      </c>
      <c r="M37" s="556"/>
      <c r="N37" s="557"/>
      <c r="O37" s="555">
        <f>SUM(O38,O39,O40,O41,O43,O45)</f>
        <v>1748</v>
      </c>
      <c r="P37" s="556"/>
      <c r="Q37" s="557"/>
      <c r="R37" s="555">
        <f>SUM(R38,R39,R40,R41,R43,R45)</f>
        <v>1840</v>
      </c>
      <c r="S37" s="556"/>
      <c r="T37" s="557"/>
      <c r="U37" s="555">
        <f>SUM(U38,U39,U40,U41,U43,U45)</f>
        <v>1840</v>
      </c>
      <c r="V37" s="556">
        <f t="shared" si="3"/>
        <v>0</v>
      </c>
      <c r="W37" s="557">
        <f t="shared" si="3"/>
        <v>0</v>
      </c>
      <c r="X37" s="555">
        <f>SUM(X38,X39,X40,X41,X43,X45)</f>
        <v>1748</v>
      </c>
      <c r="Y37" s="556">
        <f t="shared" si="3"/>
        <v>0</v>
      </c>
      <c r="Z37" s="557">
        <f t="shared" si="3"/>
        <v>0</v>
      </c>
      <c r="AA37" s="555">
        <f>SUM(AA38,AA39,AA40,AA41,AA43,AA45)</f>
        <v>1748</v>
      </c>
      <c r="AB37" s="556">
        <f t="shared" si="3"/>
        <v>0</v>
      </c>
      <c r="AC37" s="557">
        <f t="shared" si="3"/>
        <v>0</v>
      </c>
      <c r="AD37" s="555">
        <f>SUM(AD38,AD39,AD40,AD41,AD43,AD45)</f>
        <v>1748</v>
      </c>
      <c r="AE37" s="556">
        <f t="shared" si="3"/>
        <v>0</v>
      </c>
      <c r="AF37" s="557">
        <f t="shared" si="3"/>
        <v>0</v>
      </c>
      <c r="AG37" s="555">
        <f>SUM(AG38,AG39,AG40,AG41,AG43,AG45)</f>
        <v>1840</v>
      </c>
      <c r="AH37" s="556">
        <f t="shared" si="3"/>
        <v>0</v>
      </c>
      <c r="AI37" s="557">
        <f t="shared" si="3"/>
        <v>0</v>
      </c>
      <c r="AJ37" s="456">
        <f>SUM(D37:AI37)</f>
        <v>21782</v>
      </c>
      <c r="AK37" s="456"/>
      <c r="AL37" s="119">
        <f>ROUNDUP(AJ37/AJ47,1)</f>
        <v>92</v>
      </c>
      <c r="AM37" s="559"/>
      <c r="AN37" s="560"/>
      <c r="AO37"/>
      <c r="AP37"/>
      <c r="AQ37"/>
    </row>
    <row r="38" spans="1:43" s="118" customFormat="1" ht="20.149999999999999" customHeight="1">
      <c r="A38" s="120" t="s">
        <v>265</v>
      </c>
      <c r="B38" s="121"/>
      <c r="C38" s="122"/>
      <c r="D38" s="69">
        <v>50</v>
      </c>
      <c r="E38" s="69">
        <v>45</v>
      </c>
      <c r="F38" s="552">
        <v>50</v>
      </c>
      <c r="G38" s="553"/>
      <c r="H38" s="554"/>
      <c r="I38" s="552">
        <v>50</v>
      </c>
      <c r="J38" s="553"/>
      <c r="K38" s="554"/>
      <c r="L38" s="552">
        <v>50</v>
      </c>
      <c r="M38" s="553"/>
      <c r="N38" s="554"/>
      <c r="O38" s="552">
        <v>45</v>
      </c>
      <c r="P38" s="553"/>
      <c r="Q38" s="554"/>
      <c r="R38" s="552">
        <v>50</v>
      </c>
      <c r="S38" s="553"/>
      <c r="T38" s="554"/>
      <c r="U38" s="552">
        <v>50</v>
      </c>
      <c r="V38" s="553"/>
      <c r="W38" s="554"/>
      <c r="X38" s="552">
        <v>45</v>
      </c>
      <c r="Y38" s="553"/>
      <c r="Z38" s="554"/>
      <c r="AA38" s="552">
        <v>45</v>
      </c>
      <c r="AB38" s="553"/>
      <c r="AC38" s="554"/>
      <c r="AD38" s="552">
        <v>45</v>
      </c>
      <c r="AE38" s="553"/>
      <c r="AF38" s="554"/>
      <c r="AG38" s="552">
        <v>50</v>
      </c>
      <c r="AH38" s="553"/>
      <c r="AI38" s="554"/>
      <c r="AJ38" s="456">
        <f t="shared" ref="AJ38:AJ46" si="4">SUM(D38:AI38)</f>
        <v>575</v>
      </c>
      <c r="AK38" s="456"/>
      <c r="AL38" s="119">
        <f>ROUNDUP(AJ38/$AJ$47,1)</f>
        <v>2.5</v>
      </c>
      <c r="AM38" s="559"/>
      <c r="AN38" s="560"/>
      <c r="AO38" s="117"/>
      <c r="AP38" s="117"/>
      <c r="AQ38" s="117"/>
    </row>
    <row r="39" spans="1:43" s="118" customFormat="1" ht="20.149999999999999" customHeight="1">
      <c r="A39" s="120" t="s">
        <v>220</v>
      </c>
      <c r="B39" s="121"/>
      <c r="C39" s="122"/>
      <c r="D39" s="69">
        <v>50</v>
      </c>
      <c r="E39" s="69">
        <v>50</v>
      </c>
      <c r="F39" s="552">
        <v>50</v>
      </c>
      <c r="G39" s="553"/>
      <c r="H39" s="554"/>
      <c r="I39" s="552">
        <v>55</v>
      </c>
      <c r="J39" s="553"/>
      <c r="K39" s="554"/>
      <c r="L39" s="552">
        <v>55</v>
      </c>
      <c r="M39" s="553"/>
      <c r="N39" s="554"/>
      <c r="O39" s="552">
        <v>50</v>
      </c>
      <c r="P39" s="553"/>
      <c r="Q39" s="554"/>
      <c r="R39" s="552">
        <v>50</v>
      </c>
      <c r="S39" s="553"/>
      <c r="T39" s="554"/>
      <c r="U39" s="552">
        <v>50</v>
      </c>
      <c r="V39" s="553"/>
      <c r="W39" s="554"/>
      <c r="X39" s="552">
        <v>50</v>
      </c>
      <c r="Y39" s="553"/>
      <c r="Z39" s="554"/>
      <c r="AA39" s="552">
        <v>50</v>
      </c>
      <c r="AB39" s="553"/>
      <c r="AC39" s="554"/>
      <c r="AD39" s="552">
        <v>50</v>
      </c>
      <c r="AE39" s="553"/>
      <c r="AF39" s="554"/>
      <c r="AG39" s="552">
        <v>50</v>
      </c>
      <c r="AH39" s="553"/>
      <c r="AI39" s="554"/>
      <c r="AJ39" s="456">
        <f t="shared" si="4"/>
        <v>610</v>
      </c>
      <c r="AK39" s="456"/>
      <c r="AL39" s="119">
        <f>ROUNDUP(AJ39/$AJ$47,1)</f>
        <v>2.6</v>
      </c>
      <c r="AM39" s="559"/>
      <c r="AN39" s="560"/>
      <c r="AO39" s="117"/>
      <c r="AP39" s="117"/>
      <c r="AQ39" s="117"/>
    </row>
    <row r="40" spans="1:43" ht="20.149999999999999" customHeight="1">
      <c r="A40" s="120" t="s">
        <v>221</v>
      </c>
      <c r="B40" s="121"/>
      <c r="C40" s="122"/>
      <c r="D40" s="69">
        <v>100</v>
      </c>
      <c r="E40" s="69">
        <v>95</v>
      </c>
      <c r="F40" s="552">
        <v>100</v>
      </c>
      <c r="G40" s="553"/>
      <c r="H40" s="554"/>
      <c r="I40" s="552">
        <v>105</v>
      </c>
      <c r="J40" s="553"/>
      <c r="K40" s="554"/>
      <c r="L40" s="552">
        <v>105</v>
      </c>
      <c r="M40" s="553"/>
      <c r="N40" s="554"/>
      <c r="O40" s="552">
        <v>95</v>
      </c>
      <c r="P40" s="553"/>
      <c r="Q40" s="554"/>
      <c r="R40" s="552">
        <v>100</v>
      </c>
      <c r="S40" s="553"/>
      <c r="T40" s="554"/>
      <c r="U40" s="552">
        <v>100</v>
      </c>
      <c r="V40" s="553"/>
      <c r="W40" s="554"/>
      <c r="X40" s="552">
        <v>95</v>
      </c>
      <c r="Y40" s="553"/>
      <c r="Z40" s="554"/>
      <c r="AA40" s="552">
        <v>95</v>
      </c>
      <c r="AB40" s="553"/>
      <c r="AC40" s="554"/>
      <c r="AD40" s="552">
        <v>95</v>
      </c>
      <c r="AE40" s="553"/>
      <c r="AF40" s="554"/>
      <c r="AG40" s="552">
        <v>100</v>
      </c>
      <c r="AH40" s="553"/>
      <c r="AI40" s="554"/>
      <c r="AJ40" s="456">
        <f t="shared" si="4"/>
        <v>1185</v>
      </c>
      <c r="AK40" s="456"/>
      <c r="AL40" s="119">
        <f>ROUNDUP(AJ40/$AJ$47,1)</f>
        <v>5</v>
      </c>
      <c r="AM40" s="559"/>
      <c r="AN40" s="560"/>
      <c r="AO40"/>
      <c r="AP40"/>
      <c r="AQ40"/>
    </row>
    <row r="41" spans="1:43" ht="20.149999999999999" customHeight="1">
      <c r="A41" s="565" t="s">
        <v>222</v>
      </c>
      <c r="B41" s="504"/>
      <c r="C41" s="505"/>
      <c r="D41" s="69">
        <v>100</v>
      </c>
      <c r="E41" s="69">
        <v>95</v>
      </c>
      <c r="F41" s="552">
        <v>100</v>
      </c>
      <c r="G41" s="553"/>
      <c r="H41" s="554"/>
      <c r="I41" s="552">
        <v>105</v>
      </c>
      <c r="J41" s="553"/>
      <c r="K41" s="554"/>
      <c r="L41" s="552">
        <v>105</v>
      </c>
      <c r="M41" s="553"/>
      <c r="N41" s="554"/>
      <c r="O41" s="552">
        <v>95</v>
      </c>
      <c r="P41" s="553"/>
      <c r="Q41" s="554"/>
      <c r="R41" s="552">
        <v>100</v>
      </c>
      <c r="S41" s="553"/>
      <c r="T41" s="554"/>
      <c r="U41" s="552">
        <v>100</v>
      </c>
      <c r="V41" s="553"/>
      <c r="W41" s="554"/>
      <c r="X41" s="552">
        <v>95</v>
      </c>
      <c r="Y41" s="553"/>
      <c r="Z41" s="554"/>
      <c r="AA41" s="552">
        <v>95</v>
      </c>
      <c r="AB41" s="553"/>
      <c r="AC41" s="554"/>
      <c r="AD41" s="552">
        <v>95</v>
      </c>
      <c r="AE41" s="553"/>
      <c r="AF41" s="554"/>
      <c r="AG41" s="552">
        <v>100</v>
      </c>
      <c r="AH41" s="553"/>
      <c r="AI41" s="554"/>
      <c r="AJ41" s="456">
        <f t="shared" si="4"/>
        <v>1185</v>
      </c>
      <c r="AK41" s="456"/>
      <c r="AL41" s="571">
        <f>ROUNDUP(AJ41/$AJ$47,1)</f>
        <v>5</v>
      </c>
      <c r="AM41" s="559"/>
      <c r="AN41" s="560"/>
      <c r="AO41"/>
      <c r="AP41"/>
      <c r="AQ41"/>
    </row>
    <row r="42" spans="1:43" s="118" customFormat="1" ht="20.149999999999999" customHeight="1">
      <c r="A42" s="124"/>
      <c r="B42" s="569" t="s">
        <v>266</v>
      </c>
      <c r="C42" s="570"/>
      <c r="D42" s="69">
        <v>40</v>
      </c>
      <c r="E42" s="69">
        <v>45</v>
      </c>
      <c r="F42" s="552">
        <v>40</v>
      </c>
      <c r="G42" s="553"/>
      <c r="H42" s="554"/>
      <c r="I42" s="552">
        <v>40</v>
      </c>
      <c r="J42" s="553"/>
      <c r="K42" s="554"/>
      <c r="L42" s="552">
        <v>60</v>
      </c>
      <c r="M42" s="553"/>
      <c r="N42" s="554"/>
      <c r="O42" s="552">
        <v>50</v>
      </c>
      <c r="P42" s="553"/>
      <c r="Q42" s="554"/>
      <c r="R42" s="552">
        <v>40</v>
      </c>
      <c r="S42" s="553"/>
      <c r="T42" s="554"/>
      <c r="U42" s="552">
        <v>40</v>
      </c>
      <c r="V42" s="553"/>
      <c r="W42" s="554"/>
      <c r="X42" s="552">
        <v>30</v>
      </c>
      <c r="Y42" s="553"/>
      <c r="Z42" s="554"/>
      <c r="AA42" s="552">
        <v>30</v>
      </c>
      <c r="AB42" s="553"/>
      <c r="AC42" s="554"/>
      <c r="AD42" s="552">
        <v>30</v>
      </c>
      <c r="AE42" s="553"/>
      <c r="AF42" s="554"/>
      <c r="AG42" s="552">
        <v>50</v>
      </c>
      <c r="AH42" s="553"/>
      <c r="AI42" s="554"/>
      <c r="AJ42" s="456">
        <f t="shared" si="4"/>
        <v>495</v>
      </c>
      <c r="AK42" s="456"/>
      <c r="AL42" s="572"/>
      <c r="AM42" s="561">
        <f>ROUNDUP($AJ$42/$AJ$47,1)</f>
        <v>2.1</v>
      </c>
      <c r="AN42" s="562"/>
      <c r="AO42" s="117"/>
      <c r="AP42" s="117"/>
      <c r="AQ42" s="117"/>
    </row>
    <row r="43" spans="1:43" ht="20.149999999999999" customHeight="1">
      <c r="A43" s="565" t="s">
        <v>223</v>
      </c>
      <c r="B43" s="504"/>
      <c r="C43" s="505"/>
      <c r="D43" s="69">
        <v>140</v>
      </c>
      <c r="E43" s="69">
        <v>131</v>
      </c>
      <c r="F43" s="552">
        <v>140</v>
      </c>
      <c r="G43" s="553"/>
      <c r="H43" s="554"/>
      <c r="I43" s="552">
        <v>147</v>
      </c>
      <c r="J43" s="553"/>
      <c r="K43" s="554"/>
      <c r="L43" s="552">
        <v>147</v>
      </c>
      <c r="M43" s="553"/>
      <c r="N43" s="554"/>
      <c r="O43" s="552">
        <v>133</v>
      </c>
      <c r="P43" s="553"/>
      <c r="Q43" s="554"/>
      <c r="R43" s="552">
        <v>140</v>
      </c>
      <c r="S43" s="553"/>
      <c r="T43" s="554"/>
      <c r="U43" s="552">
        <v>140</v>
      </c>
      <c r="V43" s="553"/>
      <c r="W43" s="554"/>
      <c r="X43" s="552">
        <v>133</v>
      </c>
      <c r="Y43" s="553"/>
      <c r="Z43" s="554"/>
      <c r="AA43" s="552">
        <v>133</v>
      </c>
      <c r="AB43" s="553"/>
      <c r="AC43" s="554"/>
      <c r="AD43" s="552">
        <v>133</v>
      </c>
      <c r="AE43" s="553"/>
      <c r="AF43" s="554"/>
      <c r="AG43" s="552">
        <v>140</v>
      </c>
      <c r="AH43" s="553"/>
      <c r="AI43" s="554"/>
      <c r="AJ43" s="456">
        <f t="shared" si="4"/>
        <v>1657</v>
      </c>
      <c r="AK43" s="456"/>
      <c r="AL43" s="571">
        <f>ROUNDUP(AJ43/$AJ$47,1)</f>
        <v>7</v>
      </c>
      <c r="AM43" s="559"/>
      <c r="AN43" s="560"/>
      <c r="AO43"/>
      <c r="AP43"/>
      <c r="AQ43"/>
    </row>
    <row r="44" spans="1:43" s="118" customFormat="1" ht="20.149999999999999" customHeight="1">
      <c r="A44" s="125"/>
      <c r="B44" s="569" t="s">
        <v>266</v>
      </c>
      <c r="C44" s="570"/>
      <c r="D44" s="69">
        <v>40</v>
      </c>
      <c r="E44" s="69">
        <v>31</v>
      </c>
      <c r="F44" s="552">
        <v>40</v>
      </c>
      <c r="G44" s="553"/>
      <c r="H44" s="554"/>
      <c r="I44" s="552">
        <v>47</v>
      </c>
      <c r="J44" s="553"/>
      <c r="K44" s="554"/>
      <c r="L44" s="552">
        <v>47</v>
      </c>
      <c r="M44" s="553"/>
      <c r="N44" s="554"/>
      <c r="O44" s="552">
        <v>33</v>
      </c>
      <c r="P44" s="553"/>
      <c r="Q44" s="554"/>
      <c r="R44" s="552">
        <v>40</v>
      </c>
      <c r="S44" s="553"/>
      <c r="T44" s="554"/>
      <c r="U44" s="552">
        <v>40</v>
      </c>
      <c r="V44" s="553"/>
      <c r="W44" s="554"/>
      <c r="X44" s="552">
        <v>33</v>
      </c>
      <c r="Y44" s="553"/>
      <c r="Z44" s="554"/>
      <c r="AA44" s="552">
        <v>33</v>
      </c>
      <c r="AB44" s="553"/>
      <c r="AC44" s="554"/>
      <c r="AD44" s="552">
        <v>33</v>
      </c>
      <c r="AE44" s="553"/>
      <c r="AF44" s="554"/>
      <c r="AG44" s="552">
        <v>40</v>
      </c>
      <c r="AH44" s="553"/>
      <c r="AI44" s="554"/>
      <c r="AJ44" s="456">
        <f t="shared" si="4"/>
        <v>457</v>
      </c>
      <c r="AK44" s="456"/>
      <c r="AL44" s="572"/>
      <c r="AM44" s="561">
        <f>ROUNDUP($AJ$44/$AJ$47,1)</f>
        <v>2</v>
      </c>
      <c r="AN44" s="562"/>
      <c r="AO44" s="117"/>
      <c r="AP44" s="117"/>
      <c r="AQ44" s="117"/>
    </row>
    <row r="45" spans="1:43" ht="20.149999999999999" customHeight="1">
      <c r="A45" s="565" t="s">
        <v>224</v>
      </c>
      <c r="B45" s="504"/>
      <c r="C45" s="505"/>
      <c r="D45" s="69">
        <v>1400</v>
      </c>
      <c r="E45" s="69">
        <v>1310</v>
      </c>
      <c r="F45" s="552">
        <v>1400</v>
      </c>
      <c r="G45" s="553"/>
      <c r="H45" s="554"/>
      <c r="I45" s="552">
        <v>1470</v>
      </c>
      <c r="J45" s="553"/>
      <c r="K45" s="554"/>
      <c r="L45" s="552">
        <v>1470</v>
      </c>
      <c r="M45" s="553"/>
      <c r="N45" s="554"/>
      <c r="O45" s="552">
        <v>1330</v>
      </c>
      <c r="P45" s="553"/>
      <c r="Q45" s="554"/>
      <c r="R45" s="552">
        <v>1400</v>
      </c>
      <c r="S45" s="553"/>
      <c r="T45" s="554"/>
      <c r="U45" s="552">
        <v>1400</v>
      </c>
      <c r="V45" s="553"/>
      <c r="W45" s="554"/>
      <c r="X45" s="552">
        <v>1330</v>
      </c>
      <c r="Y45" s="553"/>
      <c r="Z45" s="554"/>
      <c r="AA45" s="552">
        <v>1330</v>
      </c>
      <c r="AB45" s="553"/>
      <c r="AC45" s="554"/>
      <c r="AD45" s="552">
        <v>1330</v>
      </c>
      <c r="AE45" s="553"/>
      <c r="AF45" s="554"/>
      <c r="AG45" s="552">
        <v>1400</v>
      </c>
      <c r="AH45" s="553"/>
      <c r="AI45" s="554"/>
      <c r="AJ45" s="456">
        <f t="shared" si="4"/>
        <v>16570</v>
      </c>
      <c r="AK45" s="456"/>
      <c r="AL45" s="571">
        <f>ROUNDUP(AJ45/$AJ$47,1)</f>
        <v>70</v>
      </c>
      <c r="AM45" s="559"/>
      <c r="AN45" s="560"/>
      <c r="AO45"/>
      <c r="AP45"/>
      <c r="AQ45"/>
    </row>
    <row r="46" spans="1:43" s="118" customFormat="1" ht="20.149999999999999" customHeight="1">
      <c r="A46" s="124"/>
      <c r="B46" s="569" t="s">
        <v>266</v>
      </c>
      <c r="C46" s="570"/>
      <c r="D46" s="69">
        <v>400</v>
      </c>
      <c r="E46" s="69">
        <v>310</v>
      </c>
      <c r="F46" s="552">
        <v>400</v>
      </c>
      <c r="G46" s="553"/>
      <c r="H46" s="554"/>
      <c r="I46" s="552">
        <v>470</v>
      </c>
      <c r="J46" s="553"/>
      <c r="K46" s="554"/>
      <c r="L46" s="552">
        <v>470</v>
      </c>
      <c r="M46" s="553"/>
      <c r="N46" s="554"/>
      <c r="O46" s="552">
        <v>330</v>
      </c>
      <c r="P46" s="553"/>
      <c r="Q46" s="554"/>
      <c r="R46" s="552">
        <v>400</v>
      </c>
      <c r="S46" s="553"/>
      <c r="T46" s="554"/>
      <c r="U46" s="552">
        <v>400</v>
      </c>
      <c r="V46" s="553"/>
      <c r="W46" s="554"/>
      <c r="X46" s="552">
        <v>330</v>
      </c>
      <c r="Y46" s="553"/>
      <c r="Z46" s="554"/>
      <c r="AA46" s="552">
        <v>330</v>
      </c>
      <c r="AB46" s="553"/>
      <c r="AC46" s="554"/>
      <c r="AD46" s="552">
        <v>330</v>
      </c>
      <c r="AE46" s="553"/>
      <c r="AF46" s="554"/>
      <c r="AG46" s="552">
        <v>400</v>
      </c>
      <c r="AH46" s="553"/>
      <c r="AI46" s="554"/>
      <c r="AJ46" s="456">
        <f t="shared" si="4"/>
        <v>4570</v>
      </c>
      <c r="AK46" s="456"/>
      <c r="AL46" s="572"/>
      <c r="AM46" s="561">
        <f>ROUNDUP($AJ$46/$AJ$47,1)</f>
        <v>19.3</v>
      </c>
      <c r="AN46" s="562"/>
      <c r="AO46" s="117"/>
      <c r="AP46" s="117"/>
      <c r="AQ46" s="117"/>
    </row>
    <row r="47" spans="1:43" ht="20.149999999999999" customHeight="1">
      <c r="A47" s="529" t="s">
        <v>214</v>
      </c>
      <c r="B47" s="529"/>
      <c r="C47" s="529"/>
      <c r="D47" s="69">
        <v>20</v>
      </c>
      <c r="E47" s="69">
        <v>19</v>
      </c>
      <c r="F47" s="526">
        <v>20</v>
      </c>
      <c r="G47" s="526"/>
      <c r="H47" s="526"/>
      <c r="I47" s="526">
        <v>21</v>
      </c>
      <c r="J47" s="526"/>
      <c r="K47" s="526"/>
      <c r="L47" s="526">
        <v>21</v>
      </c>
      <c r="M47" s="526"/>
      <c r="N47" s="526"/>
      <c r="O47" s="526">
        <v>19</v>
      </c>
      <c r="P47" s="526"/>
      <c r="Q47" s="526"/>
      <c r="R47" s="526">
        <v>20</v>
      </c>
      <c r="S47" s="526"/>
      <c r="T47" s="526"/>
      <c r="U47" s="526">
        <v>20</v>
      </c>
      <c r="V47" s="526"/>
      <c r="W47" s="526"/>
      <c r="X47" s="526">
        <v>19</v>
      </c>
      <c r="Y47" s="526"/>
      <c r="Z47" s="526"/>
      <c r="AA47" s="526">
        <v>19</v>
      </c>
      <c r="AB47" s="526"/>
      <c r="AC47" s="526"/>
      <c r="AD47" s="526">
        <v>19</v>
      </c>
      <c r="AE47" s="526"/>
      <c r="AF47" s="526"/>
      <c r="AG47" s="526">
        <v>20</v>
      </c>
      <c r="AH47" s="526"/>
      <c r="AI47" s="526"/>
      <c r="AJ47" s="456">
        <f>+SUM(D47:AI47)</f>
        <v>237</v>
      </c>
      <c r="AK47" s="456"/>
      <c r="AL47" s="107"/>
      <c r="AM47" s="559"/>
      <c r="AN47" s="560"/>
      <c r="AO47"/>
      <c r="AP47"/>
      <c r="AQ47"/>
    </row>
    <row r="48" spans="1:43" ht="5.15"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5" t="s">
        <v>170</v>
      </c>
      <c r="B50" s="455"/>
      <c r="C50" s="455" t="s">
        <v>207</v>
      </c>
      <c r="D50" s="455"/>
      <c r="E50" s="473" t="s">
        <v>263</v>
      </c>
      <c r="F50" s="473"/>
      <c r="G50" s="473"/>
      <c r="H50" s="473"/>
      <c r="I50" s="483" t="s">
        <v>268</v>
      </c>
      <c r="J50" s="484"/>
      <c r="K50" s="484"/>
      <c r="L50" s="484"/>
      <c r="M50" s="484"/>
      <c r="N50" s="485"/>
      <c r="O50" s="483" t="s">
        <v>271</v>
      </c>
      <c r="P50" s="484"/>
      <c r="Q50" s="484"/>
      <c r="R50" s="484"/>
      <c r="S50" s="484"/>
      <c r="T50" s="485"/>
      <c r="U50"/>
      <c r="W50" s="67"/>
      <c r="X50" s="60"/>
      <c r="Y50" s="60"/>
      <c r="Z50" s="60"/>
      <c r="AA50" s="60"/>
      <c r="AB50" s="60"/>
      <c r="AC50" s="60"/>
      <c r="AD50" s="60"/>
      <c r="AE50" s="60"/>
      <c r="AF50" s="60"/>
      <c r="AG50" s="60"/>
      <c r="AH50" s="60"/>
      <c r="AI50" s="60"/>
      <c r="AJ50" s="106"/>
      <c r="AK50" s="60"/>
      <c r="AL50" s="67"/>
      <c r="AM50" s="67"/>
      <c r="AN50" s="62"/>
    </row>
    <row r="51" spans="1:40" ht="18" customHeight="1">
      <c r="A51" s="473" t="s">
        <v>172</v>
      </c>
      <c r="B51" s="473"/>
      <c r="C51" s="530">
        <f>ROUNDDOWN(IF(AL37&lt;=30,1,1+ROUNDUP((AL37-30)/30,0)),1)</f>
        <v>4</v>
      </c>
      <c r="D51" s="530"/>
      <c r="E51" s="530">
        <f>ROUNDDOWN(AL37/5,1)</f>
        <v>18.399999999999999</v>
      </c>
      <c r="F51" s="530"/>
      <c r="G51" s="530"/>
      <c r="H51" s="530"/>
      <c r="I51" s="573">
        <f>ROUNDDOWN($AL$40/9,1)+ROUNDDOWN(($AL$41-$AM$42)/6,1)+ROUNDDOWN($AM$42/12,1)+ROUNDDOWN(($AL$43-$AM$44)/4,1)+ROUNDDOWN($AM$44/8,1)+ROUNDDOWN(($AL$45-$AM$46)/2.5,1)+ROUNDDOWN($AM$46/5,1)</f>
        <v>26.400000000000002</v>
      </c>
      <c r="J51" s="566"/>
      <c r="K51" s="566"/>
      <c r="L51" s="566"/>
      <c r="M51" s="566"/>
      <c r="N51" s="566"/>
      <c r="O51" s="574">
        <v>1</v>
      </c>
      <c r="P51" s="574"/>
      <c r="Q51" s="574"/>
      <c r="R51" s="574"/>
      <c r="S51" s="574"/>
      <c r="T51" s="574"/>
      <c r="U51"/>
      <c r="W51" s="67"/>
      <c r="X51" s="60"/>
      <c r="Y51" s="60"/>
      <c r="Z51" s="60"/>
      <c r="AA51" s="60"/>
      <c r="AB51" s="60"/>
      <c r="AC51" s="60"/>
      <c r="AD51" s="60"/>
      <c r="AE51" s="60"/>
      <c r="AF51" s="60"/>
      <c r="AG51" s="60"/>
      <c r="AH51" s="60"/>
      <c r="AI51" s="60"/>
      <c r="AJ51" s="106"/>
      <c r="AK51" s="60"/>
      <c r="AL51" s="67"/>
      <c r="AM51" s="67"/>
      <c r="AN51" s="62"/>
    </row>
    <row r="52" spans="1:40" ht="5.15"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c r="A54" s="62"/>
      <c r="B54" s="67"/>
      <c r="C54" s="483" t="str">
        <f>IF(VLOOKUP($AK$1,選択肢!$A$1:$J$32,C59,FALSE)=0,"-",VLOOKUP($AK$1,選択肢!$A$1:$J$32,C59,FALSE))</f>
        <v>管理者</v>
      </c>
      <c r="D54" s="484"/>
      <c r="E54" s="482" t="str">
        <f>IF(VLOOKUP($AK$1,選択肢!$A$1:$J$32,E59,FALSE)=0,"-",VLOOKUP($AK$1,選択肢!$A$1:$J$32,E59,FALSE))</f>
        <v>サービス管理責任者</v>
      </c>
      <c r="F54" s="482"/>
      <c r="G54" s="482"/>
      <c r="H54" s="482"/>
      <c r="I54" s="483" t="str">
        <f>IF(VLOOKUP($AK$1,選択肢!$A$1:$J$32,I59,FALSE)=0,"-",VLOOKUP($AK$1,選択肢!$A$1:$J$32,I59,FALSE))</f>
        <v>世話人</v>
      </c>
      <c r="J54" s="484"/>
      <c r="K54" s="484"/>
      <c r="L54" s="484"/>
      <c r="M54" s="484"/>
      <c r="N54" s="485"/>
      <c r="O54" s="483" t="str">
        <f>IF(VLOOKUP($AK$1,選択肢!$A$1:$J$32,O59,FALSE)=0,"-",VLOOKUP($AK$1,選択肢!$A$1:$J$32,O59,FALSE))</f>
        <v>生活支援員</v>
      </c>
      <c r="P54" s="484"/>
      <c r="Q54" s="484"/>
      <c r="R54" s="484"/>
      <c r="S54" s="484"/>
      <c r="T54" s="485"/>
      <c r="U54" s="483" t="str">
        <f>IF(VLOOKUP($AK$1,選択肢!$A$1:$J$32,U59,FALSE)=0,"-",VLOOKUP($AK$1,選択肢!$A$1:$J$32,U59,FALSE))</f>
        <v>夜間支援従事者</v>
      </c>
      <c r="V54" s="484"/>
      <c r="W54" s="484"/>
      <c r="X54" s="484"/>
      <c r="Y54" s="484"/>
      <c r="Z54" s="485"/>
      <c r="AA54" s="483" t="str">
        <f>IF(VLOOKUP($AK$1,選択肢!$A$1:$J$32,AA59,FALSE)=0,"-",VLOOKUP($AK$1,選択肢!$A$1:$J$32,AA59,FALSE))</f>
        <v>-</v>
      </c>
      <c r="AB54" s="484"/>
      <c r="AC54" s="484"/>
      <c r="AD54" s="484"/>
      <c r="AE54" s="484"/>
      <c r="AF54" s="485"/>
      <c r="AG54" s="482" t="str">
        <f>IF(VLOOKUP($AK$1,選択肢!$A$1:$J$32,AG59,FALSE)=0,"-",VLOOKUP($AK$1,選択肢!$A$1:$J$32,AG59,FALSE))</f>
        <v>-</v>
      </c>
      <c r="AH54" s="482"/>
      <c r="AI54" s="482"/>
      <c r="AJ54" s="482"/>
      <c r="AK54" s="482"/>
      <c r="AL54" s="482" t="str">
        <f>IF(VLOOKUP($AK$1,選択肢!$A$1:$J$32,AL59,FALSE)=0,"-",VLOOKUP($AK$1,選択肢!$A$1:$J$32,AL59,FALSE))</f>
        <v>-</v>
      </c>
      <c r="AM54" s="482"/>
      <c r="AN54" s="62"/>
    </row>
    <row r="55" spans="1:40" ht="18" customHeight="1">
      <c r="A55" s="62"/>
      <c r="B55" s="67"/>
      <c r="C55" s="102" t="s">
        <v>190</v>
      </c>
      <c r="D55" s="102" t="s">
        <v>191</v>
      </c>
      <c r="E55" s="101" t="s">
        <v>190</v>
      </c>
      <c r="F55" s="481" t="s">
        <v>191</v>
      </c>
      <c r="G55" s="481"/>
      <c r="H55" s="481"/>
      <c r="I55" s="477" t="s">
        <v>190</v>
      </c>
      <c r="J55" s="478"/>
      <c r="K55" s="479"/>
      <c r="L55" s="477" t="s">
        <v>191</v>
      </c>
      <c r="M55" s="478"/>
      <c r="N55" s="479"/>
      <c r="O55" s="477" t="s">
        <v>190</v>
      </c>
      <c r="P55" s="478"/>
      <c r="Q55" s="479"/>
      <c r="R55" s="477" t="s">
        <v>191</v>
      </c>
      <c r="S55" s="478"/>
      <c r="T55" s="479"/>
      <c r="U55" s="477" t="s">
        <v>190</v>
      </c>
      <c r="V55" s="478"/>
      <c r="W55" s="479"/>
      <c r="X55" s="477" t="s">
        <v>191</v>
      </c>
      <c r="Y55" s="478"/>
      <c r="Z55" s="479"/>
      <c r="AA55" s="477" t="s">
        <v>190</v>
      </c>
      <c r="AB55" s="478"/>
      <c r="AC55" s="479"/>
      <c r="AD55" s="477" t="s">
        <v>191</v>
      </c>
      <c r="AE55" s="478"/>
      <c r="AF55" s="479"/>
      <c r="AG55" s="477" t="s">
        <v>190</v>
      </c>
      <c r="AH55" s="478"/>
      <c r="AI55" s="479"/>
      <c r="AJ55" s="477" t="s">
        <v>191</v>
      </c>
      <c r="AK55" s="479"/>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477">
        <f>COUNTIFS($B$11:$B$30,E$54,$C$11:$C$30,"B",$E$11:$E$30,"*")</f>
        <v>1</v>
      </c>
      <c r="G56" s="478"/>
      <c r="H56" s="479"/>
      <c r="I56" s="477">
        <f>COUNTIFS($B$11:$B$30,I$54,$C$11:$C$30,"A",$E$11:$E$30,"*")</f>
        <v>0</v>
      </c>
      <c r="J56" s="478"/>
      <c r="K56" s="479"/>
      <c r="L56" s="477">
        <f>COUNTIFS($B$11:$B$30,I$54,$C$11:$C$30,"B",$E$11:$E$30,"*")</f>
        <v>0</v>
      </c>
      <c r="M56" s="478"/>
      <c r="N56" s="479"/>
      <c r="O56" s="477">
        <f>COUNTIFS($B$11:$B$30,O$54,$C$11:$C$30,"A",$E$11:$E$30,"*")</f>
        <v>0</v>
      </c>
      <c r="P56" s="478"/>
      <c r="Q56" s="479"/>
      <c r="R56" s="477">
        <f>COUNTIFS($B$11:$B$30,O$54,$C$11:$C$30,"B",$E$11:$E$30,"*")</f>
        <v>0</v>
      </c>
      <c r="S56" s="478"/>
      <c r="T56" s="479"/>
      <c r="U56" s="477">
        <f>COUNTIFS($B$11:$B$30,U$54,$C$11:$C$30,"A",$E$11:$E$30,"*")</f>
        <v>0</v>
      </c>
      <c r="V56" s="478"/>
      <c r="W56" s="479"/>
      <c r="X56" s="477">
        <f>COUNTIFS($B$11:$B$30,U$54,$C$11:$C$30,"B",$E$11:$E$30,"*")</f>
        <v>0</v>
      </c>
      <c r="Y56" s="478"/>
      <c r="Z56" s="479"/>
      <c r="AA56" s="477">
        <f>COUNTIFS($B$11:$B$30,AA$54,$C$11:$C$30,"A",$E$11:$E$30,"*")</f>
        <v>0</v>
      </c>
      <c r="AB56" s="478"/>
      <c r="AC56" s="479"/>
      <c r="AD56" s="477">
        <f>COUNTIFS($B$11:$B$30,AA$54,$C$11:$C$30,"B",$E$11:$E$30,"*")</f>
        <v>0</v>
      </c>
      <c r="AE56" s="478"/>
      <c r="AF56" s="479"/>
      <c r="AG56" s="477">
        <f>COUNTIFS($B$11:$B$30,AG$54,$C$11:$C$30,"A",$E$11:$E$30,"*")</f>
        <v>0</v>
      </c>
      <c r="AH56" s="478"/>
      <c r="AI56" s="479"/>
      <c r="AJ56" s="477">
        <f>COUNTIFS($B$11:$B$30,AG$54,$C$11:$C$30,"B",$E$11:$E$30,"*")</f>
        <v>0</v>
      </c>
      <c r="AK56" s="479"/>
      <c r="AL56" s="101">
        <f>COUNTIFS($B$11:$B$30,AL$54,$C$11:$C$30,"A",$E$11:$E$30,"*")</f>
        <v>0</v>
      </c>
      <c r="AM56" s="101">
        <f>COUNTIFS($B$11:$B$30,AL$54,$C$11:$C$30,"B",$E$11:$E$30,"*")</f>
        <v>0</v>
      </c>
      <c r="AN56" s="62"/>
    </row>
    <row r="57" spans="1:40" ht="18" customHeight="1">
      <c r="A57" s="62"/>
      <c r="B57" s="82" t="s">
        <v>193</v>
      </c>
      <c r="C57" s="113"/>
      <c r="D57" s="113"/>
      <c r="E57" s="101">
        <f>COUNTIFS($B$11:$B$30,E$54,$C$11:$C$30,"C",$E$11:$E$30,"*")</f>
        <v>0</v>
      </c>
      <c r="F57" s="477">
        <f>COUNTIFS($B$11:$B$30,E$54,$C$11:$C$30,"D",$E$11:$E$30,"*")</f>
        <v>0</v>
      </c>
      <c r="G57" s="478"/>
      <c r="H57" s="479"/>
      <c r="I57" s="477">
        <f>COUNTIFS($B$11:$B$30,I$54,$C$11:$C$30,"C",$E$11:$E$30,"*")</f>
        <v>1</v>
      </c>
      <c r="J57" s="478"/>
      <c r="K57" s="479"/>
      <c r="L57" s="477">
        <f>COUNTIFS($B$11:$B$30,I$54,$C$11:$C$30,"D",$E$11:$E$30,"*")</f>
        <v>1</v>
      </c>
      <c r="M57" s="478"/>
      <c r="N57" s="479"/>
      <c r="O57" s="477">
        <f>COUNTIFS($B$11:$B$30,O$54,$C$11:$C$30,"C",$E$11:$E$30,"*")</f>
        <v>0</v>
      </c>
      <c r="P57" s="478"/>
      <c r="Q57" s="479"/>
      <c r="R57" s="477">
        <f>COUNTIFS($B$11:$B$30,O$54,$C$11:$C$30,"D",$E$11:$E$30,"*")</f>
        <v>0</v>
      </c>
      <c r="S57" s="478"/>
      <c r="T57" s="479"/>
      <c r="U57" s="477">
        <f>COUNTIFS($B$11:$B$30,U$54,$C$11:$C$30,"C",$E$11:$E$30,"*")</f>
        <v>0</v>
      </c>
      <c r="V57" s="478"/>
      <c r="W57" s="479"/>
      <c r="X57" s="477">
        <f>COUNTIFS($B$11:$B$30,U$54,$C$11:$C$30,"D",$E$11:$E$30,"*")</f>
        <v>0</v>
      </c>
      <c r="Y57" s="478"/>
      <c r="Z57" s="479"/>
      <c r="AA57" s="477">
        <f>COUNTIFS($B$11:$B$30,AA$54,$C$11:$C$30,"C",$E$11:$E$30,"*")</f>
        <v>0</v>
      </c>
      <c r="AB57" s="478"/>
      <c r="AC57" s="479"/>
      <c r="AD57" s="477">
        <f>COUNTIFS($B$11:$B$30,AA$54,$C$11:$C$30,"D",$E$11:$E$30,"*")</f>
        <v>0</v>
      </c>
      <c r="AE57" s="478"/>
      <c r="AF57" s="479"/>
      <c r="AG57" s="477">
        <f>COUNTIFS($B$11:$B$30,AG$54,$C$11:$C$30,"C",$E$11:$E$30,"*")</f>
        <v>0</v>
      </c>
      <c r="AH57" s="478"/>
      <c r="AI57" s="479"/>
      <c r="AJ57" s="477">
        <f>COUNTIFS($B$11:$B$30,AG$54,$C$11:$C$30,"D",$E$11:$E$30,"*")</f>
        <v>0</v>
      </c>
      <c r="AK57" s="479"/>
      <c r="AL57" s="101">
        <f>COUNTIFS($B$11:$B$30,AL$54,$C$11:$C$30,"C",$E$11:$E$30,"*")</f>
        <v>0</v>
      </c>
      <c r="AM57" s="101">
        <f>COUNTIFS($B$11:$B$30,AL$54,$C$11:$C$30,"D",$E$11:$E$30,"*")</f>
        <v>0</v>
      </c>
      <c r="AN57" s="62"/>
    </row>
    <row r="58" spans="1:40" ht="25" customHeight="1">
      <c r="A58" s="62"/>
      <c r="B58" s="82" t="s">
        <v>194</v>
      </c>
      <c r="C58" s="567"/>
      <c r="D58" s="568"/>
      <c r="E58" s="483">
        <f>IF($AK$3="４週",SUMIFS($AK$11:$AK$30,$B$11:$B$30,E54)/4/$AH$5,IF($AK$3="歴月",SUMIFS($AK$11:$AK$30,$B$11:$B$30,E54)/$AL$5,"記載する期間を選択してください"))</f>
        <v>0</v>
      </c>
      <c r="F58" s="484"/>
      <c r="G58" s="484"/>
      <c r="H58" s="485"/>
      <c r="I58" s="483">
        <f>IF($AK$3="４週",SUMIFS($AK$11:$AK$30,$B$11:$B$30,I54)/4/$AH$5,IF($AK$3="歴月",SUMIFS($AK$11:$AK$30,$B$11:$B$30,I54)/$AL$5,"記載する期間を選択してください"))</f>
        <v>0</v>
      </c>
      <c r="J58" s="484"/>
      <c r="K58" s="484"/>
      <c r="L58" s="484"/>
      <c r="M58" s="484"/>
      <c r="N58" s="485"/>
      <c r="O58" s="483">
        <f>IF($AK$3="４週",SUMIFS($AK$11:$AK$30,$B$11:$B$30,O54)/4/$AH$5,IF($AK$3="歴月",SUMIFS($AK$11:$AK$30,$B$11:$B$30,O54)/$AL$5,"記載する期間を選択してください"))</f>
        <v>0</v>
      </c>
      <c r="P58" s="484"/>
      <c r="Q58" s="484"/>
      <c r="R58" s="484"/>
      <c r="S58" s="484"/>
      <c r="T58" s="485"/>
      <c r="U58" s="575"/>
      <c r="V58" s="576"/>
      <c r="W58" s="576"/>
      <c r="X58" s="576"/>
      <c r="Y58" s="576"/>
      <c r="Z58" s="577"/>
      <c r="AA58" s="483">
        <f>IF($AK$3="４週",SUMIFS($AK$11:$AK$30,$B$11:$B$30,AA54)/4/$AH$5,IF($AK$3="歴月",SUMIFS($AK$11:$AK$30,$B$11:$B$30,AA54)/$AL$5,"記載する期間を選択してください"))</f>
        <v>0</v>
      </c>
      <c r="AB58" s="484"/>
      <c r="AC58" s="484"/>
      <c r="AD58" s="484"/>
      <c r="AE58" s="484"/>
      <c r="AF58" s="485"/>
      <c r="AG58" s="483">
        <f>IF($AK$3="４週",SUMIFS($AK$11:$AK$30,$B$11:$B$30,AG54)/4/$AH$5,IF($AK$3="歴月",SUMIFS($AK$11:$AK$30,$B$11:$B$30,AG54)/$AL$5,"記載する期間を選択してください"))</f>
        <v>0</v>
      </c>
      <c r="AH58" s="484"/>
      <c r="AI58" s="484"/>
      <c r="AJ58" s="484"/>
      <c r="AK58" s="485"/>
      <c r="AL58" s="483">
        <f>IF($AK$3="４週",SUMIFS($AK$11:$AK$30,$B$11:$B$30,AL54)/4/$AH$5,IF($AK$3="歴月",SUMIFS($AK$11:$AK$30,$B$11:$B$30,AL54)/$AL$5,"記載する期間を選択してください"))</f>
        <v>0</v>
      </c>
      <c r="AM58" s="485"/>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455" t="s">
        <v>126</v>
      </c>
      <c r="D67" s="455"/>
      <c r="E67" s="455"/>
      <c r="F67" s="60"/>
      <c r="G67" s="60"/>
    </row>
    <row r="68" spans="1:7" ht="15" customHeight="1">
      <c r="A68" s="60"/>
      <c r="B68" s="97" t="s">
        <v>127</v>
      </c>
      <c r="C68" s="456" t="s">
        <v>128</v>
      </c>
      <c r="D68" s="456"/>
      <c r="E68" s="456"/>
      <c r="F68" s="60"/>
      <c r="G68" s="60"/>
    </row>
    <row r="69" spans="1:7" ht="15" customHeight="1">
      <c r="A69" s="60"/>
      <c r="B69" s="97" t="s">
        <v>129</v>
      </c>
      <c r="C69" s="456" t="s">
        <v>130</v>
      </c>
      <c r="D69" s="456"/>
      <c r="E69" s="456"/>
      <c r="F69" s="60"/>
      <c r="G69" s="60"/>
    </row>
    <row r="70" spans="1:7" ht="15" customHeight="1">
      <c r="A70" s="60"/>
      <c r="B70" s="97" t="s">
        <v>131</v>
      </c>
      <c r="C70" s="456" t="s">
        <v>132</v>
      </c>
      <c r="D70" s="456"/>
      <c r="E70" s="456"/>
      <c r="F70" s="60"/>
      <c r="G70" s="60"/>
    </row>
    <row r="71" spans="1:7" ht="15" customHeight="1">
      <c r="A71" s="60"/>
      <c r="B71" s="97" t="s">
        <v>133</v>
      </c>
      <c r="C71" s="456" t="s">
        <v>134</v>
      </c>
      <c r="D71" s="456"/>
      <c r="E71" s="456"/>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4"/>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272</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40</v>
      </c>
      <c r="AI5" s="496"/>
      <c r="AJ5" s="496"/>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t="s">
        <v>209</v>
      </c>
      <c r="C15" s="83" t="s">
        <v>127</v>
      </c>
      <c r="D15" s="104"/>
      <c r="E15" s="105" t="s">
        <v>273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274</v>
      </c>
      <c r="B36" s="67"/>
      <c r="C36" s="67"/>
      <c r="D36" s="67"/>
      <c r="E36" s="67"/>
      <c r="F36" s="67"/>
      <c r="G36" s="60"/>
      <c r="H36" s="60"/>
      <c r="I36" s="60"/>
      <c r="J36" s="60"/>
      <c r="K36" s="60"/>
      <c r="L36" s="60"/>
      <c r="M36" s="60"/>
      <c r="N36" s="60"/>
      <c r="O36" s="60"/>
      <c r="AM36" s="67"/>
      <c r="AN36" s="62"/>
    </row>
    <row r="37" spans="1:43" ht="25" customHeight="1">
      <c r="A37"/>
      <c r="B37" s="461" t="s">
        <v>275</v>
      </c>
      <c r="C37" s="463"/>
      <c r="D37" s="461" t="s">
        <v>276</v>
      </c>
      <c r="E37" s="463"/>
      <c r="F37" s="580" t="s">
        <v>277</v>
      </c>
      <c r="G37" s="581"/>
      <c r="H37" s="581"/>
      <c r="I37" s="581"/>
      <c r="J37" s="581"/>
      <c r="K37" s="582"/>
      <c r="L37" s="580" t="s">
        <v>278</v>
      </c>
      <c r="M37" s="581"/>
      <c r="N37" s="581"/>
      <c r="O37" s="581"/>
      <c r="P37" s="581"/>
      <c r="Q37" s="582"/>
      <c r="R37" s="580" t="s">
        <v>279</v>
      </c>
      <c r="S37" s="581"/>
      <c r="T37" s="581"/>
      <c r="U37" s="581"/>
      <c r="V37" s="581"/>
      <c r="W37" s="582"/>
      <c r="X37" s="580" t="s">
        <v>280</v>
      </c>
      <c r="Y37" s="581"/>
      <c r="Z37" s="581"/>
      <c r="AA37" s="581"/>
      <c r="AB37" s="581"/>
      <c r="AC37" s="582"/>
      <c r="AD37"/>
      <c r="AE37"/>
      <c r="AF37"/>
      <c r="AG37"/>
      <c r="AH37"/>
      <c r="AI37"/>
      <c r="AJ37"/>
      <c r="AK37"/>
      <c r="AL37"/>
      <c r="AM37"/>
      <c r="AN37"/>
      <c r="AO37"/>
      <c r="AP37"/>
      <c r="AQ37"/>
    </row>
    <row r="38" spans="1:43" ht="18" customHeight="1">
      <c r="A38"/>
      <c r="B38" s="461" t="s">
        <v>281</v>
      </c>
      <c r="C38" s="463"/>
      <c r="D38" s="583" t="s">
        <v>174</v>
      </c>
      <c r="E38" s="585"/>
      <c r="F38" s="583" t="s">
        <v>174</v>
      </c>
      <c r="G38" s="584"/>
      <c r="H38" s="584"/>
      <c r="I38" s="584"/>
      <c r="J38" s="584"/>
      <c r="K38" s="585"/>
      <c r="L38" s="583"/>
      <c r="M38" s="584"/>
      <c r="N38" s="584"/>
      <c r="O38" s="584"/>
      <c r="P38" s="584"/>
      <c r="Q38" s="585"/>
      <c r="R38" s="583"/>
      <c r="S38" s="584"/>
      <c r="T38" s="584"/>
      <c r="U38" s="584"/>
      <c r="V38" s="584"/>
      <c r="W38" s="585"/>
      <c r="X38" s="583"/>
      <c r="Y38" s="584"/>
      <c r="Z38" s="584"/>
      <c r="AA38" s="584"/>
      <c r="AB38" s="584"/>
      <c r="AC38" s="585"/>
      <c r="AD38"/>
      <c r="AE38"/>
      <c r="AF38"/>
      <c r="AG38"/>
      <c r="AH38"/>
      <c r="AI38"/>
      <c r="AJ38"/>
      <c r="AK38"/>
      <c r="AL38"/>
      <c r="AM38"/>
      <c r="AN38"/>
      <c r="AO38"/>
      <c r="AP38"/>
      <c r="AQ38"/>
    </row>
    <row r="39" spans="1:43" ht="25" customHeight="1">
      <c r="A39"/>
      <c r="B39" s="473" t="s">
        <v>282</v>
      </c>
      <c r="C39" s="473"/>
      <c r="D39" s="578"/>
      <c r="E39" s="578"/>
      <c r="F39" s="579">
        <v>20</v>
      </c>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c r="AE39"/>
      <c r="AF39"/>
      <c r="AG39"/>
      <c r="AH39"/>
      <c r="AI39"/>
      <c r="AJ39"/>
      <c r="AK39"/>
      <c r="AL39"/>
      <c r="AM39"/>
      <c r="AN39"/>
      <c r="AO39"/>
      <c r="AP39"/>
      <c r="AQ39"/>
    </row>
    <row r="40" spans="1:43" ht="5.15"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283</v>
      </c>
      <c r="B41" s="67"/>
      <c r="C41" s="67"/>
      <c r="D41" s="67"/>
      <c r="E41" s="67"/>
      <c r="F41" s="67"/>
      <c r="G41" s="60"/>
      <c r="H41" s="60"/>
      <c r="I41" s="60"/>
      <c r="J41" s="60"/>
      <c r="K41" s="60"/>
      <c r="L41" s="60"/>
      <c r="M41" s="60"/>
      <c r="N41" s="60"/>
      <c r="O41" s="60"/>
      <c r="AM41" s="67"/>
      <c r="AN41" s="62"/>
    </row>
    <row r="42" spans="1:43" ht="25" customHeight="1">
      <c r="A42" s="455"/>
      <c r="B42" s="455"/>
      <c r="C42" s="455"/>
      <c r="D42" s="98">
        <v>4</v>
      </c>
      <c r="E42" s="98">
        <v>5</v>
      </c>
      <c r="F42" s="525">
        <v>6</v>
      </c>
      <c r="G42" s="525"/>
      <c r="H42" s="525"/>
      <c r="I42" s="525">
        <v>7</v>
      </c>
      <c r="J42" s="525"/>
      <c r="K42" s="525"/>
      <c r="L42" s="525">
        <v>8</v>
      </c>
      <c r="M42" s="525"/>
      <c r="N42" s="525"/>
      <c r="O42" s="525">
        <v>9</v>
      </c>
      <c r="P42" s="525"/>
      <c r="Q42" s="525"/>
      <c r="R42" s="525">
        <v>10</v>
      </c>
      <c r="S42" s="525"/>
      <c r="T42" s="525"/>
      <c r="U42" s="525">
        <v>11</v>
      </c>
      <c r="V42" s="525"/>
      <c r="W42" s="525"/>
      <c r="X42" s="525">
        <v>12</v>
      </c>
      <c r="Y42" s="525"/>
      <c r="Z42" s="525"/>
      <c r="AA42" s="525">
        <v>1</v>
      </c>
      <c r="AB42" s="525"/>
      <c r="AC42" s="525"/>
      <c r="AD42" s="525">
        <v>2</v>
      </c>
      <c r="AE42" s="525"/>
      <c r="AF42" s="525"/>
      <c r="AG42" s="525">
        <v>3</v>
      </c>
      <c r="AH42" s="525"/>
      <c r="AI42" s="525"/>
      <c r="AJ42" s="455" t="s">
        <v>211</v>
      </c>
      <c r="AK42" s="455"/>
      <c r="AL42" s="82" t="s">
        <v>212</v>
      </c>
      <c r="AM42" s="82" t="s">
        <v>218</v>
      </c>
      <c r="AN42"/>
      <c r="AO42"/>
      <c r="AP42"/>
      <c r="AQ42"/>
    </row>
    <row r="43" spans="1:43" ht="18" customHeight="1">
      <c r="A43" s="529" t="s">
        <v>219</v>
      </c>
      <c r="B43" s="529"/>
      <c r="C43" s="529"/>
      <c r="D43" s="72">
        <f>SUM(D44:D48)</f>
        <v>1840</v>
      </c>
      <c r="E43" s="72">
        <f>SUM(E44:E48)</f>
        <v>1728</v>
      </c>
      <c r="F43" s="530">
        <f>SUM(F44:H48)</f>
        <v>1840</v>
      </c>
      <c r="G43" s="530"/>
      <c r="H43" s="530"/>
      <c r="I43" s="530">
        <f>SUM(I44:K48)</f>
        <v>1932</v>
      </c>
      <c r="J43" s="530"/>
      <c r="K43" s="530"/>
      <c r="L43" s="530">
        <f>SUM(L44:N48)</f>
        <v>1932</v>
      </c>
      <c r="M43" s="530"/>
      <c r="N43" s="530"/>
      <c r="O43" s="530">
        <f>SUM(O44:Q48)</f>
        <v>1748</v>
      </c>
      <c r="P43" s="530"/>
      <c r="Q43" s="530"/>
      <c r="R43" s="530">
        <f>SUM(R44:T48)</f>
        <v>1840</v>
      </c>
      <c r="S43" s="530"/>
      <c r="T43" s="530"/>
      <c r="U43" s="530">
        <f>SUM(U44:W48)</f>
        <v>1840</v>
      </c>
      <c r="V43" s="530"/>
      <c r="W43" s="530"/>
      <c r="X43" s="530">
        <f>SUM(X44:Z48)</f>
        <v>1748</v>
      </c>
      <c r="Y43" s="530"/>
      <c r="Z43" s="530"/>
      <c r="AA43" s="530">
        <f>SUM(AA44:AC48)</f>
        <v>1748</v>
      </c>
      <c r="AB43" s="530"/>
      <c r="AC43" s="530"/>
      <c r="AD43" s="530">
        <f>SUM(AD44:AF48)</f>
        <v>1748</v>
      </c>
      <c r="AE43" s="530"/>
      <c r="AF43" s="530"/>
      <c r="AG43" s="530">
        <f>SUM(AG44:AI48)</f>
        <v>1840</v>
      </c>
      <c r="AH43" s="530"/>
      <c r="AI43" s="530"/>
      <c r="AJ43" s="456">
        <f t="shared" ref="AJ43:AJ48" si="3">SUM(D43:AI43)</f>
        <v>21784</v>
      </c>
      <c r="AK43" s="456"/>
      <c r="AL43" s="527">
        <f>ROUNDUP(((AJ43-AJ49-AJ50)+AJ49*0.5+AJ50*0.75)/AJ51,1)</f>
        <v>84.199999999999989</v>
      </c>
      <c r="AM43" s="527">
        <f>ROUND((2*AJ44+3*AJ45+4*AJ46+5*AJ47+6*AJ48)/AJ43,1)</f>
        <v>4.7</v>
      </c>
      <c r="AN43"/>
      <c r="AO43"/>
      <c r="AP43"/>
      <c r="AQ43"/>
    </row>
    <row r="44" spans="1:43" ht="18" customHeight="1">
      <c r="A44" s="503" t="s">
        <v>220</v>
      </c>
      <c r="B44" s="504"/>
      <c r="C44" s="505"/>
      <c r="D44" s="69">
        <v>100</v>
      </c>
      <c r="E44" s="69">
        <v>95</v>
      </c>
      <c r="F44" s="526">
        <v>100</v>
      </c>
      <c r="G44" s="526"/>
      <c r="H44" s="526"/>
      <c r="I44" s="526">
        <v>105</v>
      </c>
      <c r="J44" s="526"/>
      <c r="K44" s="526"/>
      <c r="L44" s="526">
        <v>105</v>
      </c>
      <c r="M44" s="526"/>
      <c r="N44" s="526"/>
      <c r="O44" s="526">
        <v>95</v>
      </c>
      <c r="P44" s="526"/>
      <c r="Q44" s="526"/>
      <c r="R44" s="526">
        <v>100</v>
      </c>
      <c r="S44" s="526"/>
      <c r="T44" s="526"/>
      <c r="U44" s="526">
        <v>100</v>
      </c>
      <c r="V44" s="526"/>
      <c r="W44" s="526"/>
      <c r="X44" s="526">
        <v>95</v>
      </c>
      <c r="Y44" s="526"/>
      <c r="Z44" s="526"/>
      <c r="AA44" s="526">
        <v>95</v>
      </c>
      <c r="AB44" s="526"/>
      <c r="AC44" s="526"/>
      <c r="AD44" s="526">
        <v>95</v>
      </c>
      <c r="AE44" s="526"/>
      <c r="AF44" s="526"/>
      <c r="AG44" s="526">
        <v>100</v>
      </c>
      <c r="AH44" s="526"/>
      <c r="AI44" s="526"/>
      <c r="AJ44" s="456">
        <f t="shared" si="3"/>
        <v>1185</v>
      </c>
      <c r="AK44" s="456"/>
      <c r="AL44" s="536"/>
      <c r="AM44" s="536"/>
      <c r="AN44"/>
      <c r="AO44"/>
      <c r="AP44"/>
      <c r="AQ44"/>
    </row>
    <row r="45" spans="1:43" ht="18" customHeight="1">
      <c r="A45" s="503" t="s">
        <v>221</v>
      </c>
      <c r="B45" s="504"/>
      <c r="C45" s="505"/>
      <c r="D45" s="69">
        <v>100</v>
      </c>
      <c r="E45" s="69">
        <v>95</v>
      </c>
      <c r="F45" s="526">
        <v>100</v>
      </c>
      <c r="G45" s="526"/>
      <c r="H45" s="526"/>
      <c r="I45" s="526">
        <v>105</v>
      </c>
      <c r="J45" s="526"/>
      <c r="K45" s="526"/>
      <c r="L45" s="526">
        <v>105</v>
      </c>
      <c r="M45" s="526"/>
      <c r="N45" s="526"/>
      <c r="O45" s="526">
        <v>95</v>
      </c>
      <c r="P45" s="526"/>
      <c r="Q45" s="526"/>
      <c r="R45" s="526">
        <v>100</v>
      </c>
      <c r="S45" s="526"/>
      <c r="T45" s="526"/>
      <c r="U45" s="526">
        <v>100</v>
      </c>
      <c r="V45" s="526"/>
      <c r="W45" s="526"/>
      <c r="X45" s="526">
        <v>95</v>
      </c>
      <c r="Y45" s="526"/>
      <c r="Z45" s="526"/>
      <c r="AA45" s="526">
        <v>95</v>
      </c>
      <c r="AB45" s="526"/>
      <c r="AC45" s="526"/>
      <c r="AD45" s="526">
        <v>95</v>
      </c>
      <c r="AE45" s="526"/>
      <c r="AF45" s="526"/>
      <c r="AG45" s="526">
        <v>100</v>
      </c>
      <c r="AH45" s="526"/>
      <c r="AI45" s="526"/>
      <c r="AJ45" s="456">
        <f t="shared" si="3"/>
        <v>1185</v>
      </c>
      <c r="AK45" s="456"/>
      <c r="AL45" s="536"/>
      <c r="AM45" s="536"/>
      <c r="AN45"/>
      <c r="AO45"/>
      <c r="AP45"/>
      <c r="AQ45"/>
    </row>
    <row r="46" spans="1:43" ht="18" customHeight="1">
      <c r="A46" s="503" t="s">
        <v>222</v>
      </c>
      <c r="B46" s="504"/>
      <c r="C46" s="505"/>
      <c r="D46" s="69">
        <v>140</v>
      </c>
      <c r="E46" s="69">
        <v>133</v>
      </c>
      <c r="F46" s="526">
        <v>140</v>
      </c>
      <c r="G46" s="526"/>
      <c r="H46" s="526"/>
      <c r="I46" s="526">
        <v>147</v>
      </c>
      <c r="J46" s="526"/>
      <c r="K46" s="526"/>
      <c r="L46" s="526">
        <v>147</v>
      </c>
      <c r="M46" s="526"/>
      <c r="N46" s="526"/>
      <c r="O46" s="526">
        <v>133</v>
      </c>
      <c r="P46" s="526"/>
      <c r="Q46" s="526"/>
      <c r="R46" s="526">
        <v>140</v>
      </c>
      <c r="S46" s="526"/>
      <c r="T46" s="526"/>
      <c r="U46" s="526">
        <v>140</v>
      </c>
      <c r="V46" s="526"/>
      <c r="W46" s="526"/>
      <c r="X46" s="526">
        <v>133</v>
      </c>
      <c r="Y46" s="526"/>
      <c r="Z46" s="526"/>
      <c r="AA46" s="526">
        <v>133</v>
      </c>
      <c r="AB46" s="526"/>
      <c r="AC46" s="526"/>
      <c r="AD46" s="526">
        <v>133</v>
      </c>
      <c r="AE46" s="526"/>
      <c r="AF46" s="526"/>
      <c r="AG46" s="526">
        <v>140</v>
      </c>
      <c r="AH46" s="526"/>
      <c r="AI46" s="526"/>
      <c r="AJ46" s="456">
        <f t="shared" si="3"/>
        <v>1659</v>
      </c>
      <c r="AK46" s="456"/>
      <c r="AL46" s="536"/>
      <c r="AM46" s="536"/>
      <c r="AN46"/>
      <c r="AO46"/>
      <c r="AP46"/>
      <c r="AQ46"/>
    </row>
    <row r="47" spans="1:43" ht="18" customHeight="1">
      <c r="A47" s="503" t="s">
        <v>223</v>
      </c>
      <c r="B47" s="504"/>
      <c r="C47" s="505"/>
      <c r="D47" s="69">
        <v>1400</v>
      </c>
      <c r="E47" s="69">
        <v>1310</v>
      </c>
      <c r="F47" s="526">
        <v>1400</v>
      </c>
      <c r="G47" s="526"/>
      <c r="H47" s="526"/>
      <c r="I47" s="526">
        <v>1470</v>
      </c>
      <c r="J47" s="526"/>
      <c r="K47" s="526"/>
      <c r="L47" s="526">
        <v>1470</v>
      </c>
      <c r="M47" s="526"/>
      <c r="N47" s="526"/>
      <c r="O47" s="526">
        <v>1330</v>
      </c>
      <c r="P47" s="526"/>
      <c r="Q47" s="526"/>
      <c r="R47" s="526">
        <v>1400</v>
      </c>
      <c r="S47" s="526"/>
      <c r="T47" s="526"/>
      <c r="U47" s="526">
        <v>1400</v>
      </c>
      <c r="V47" s="526"/>
      <c r="W47" s="526"/>
      <c r="X47" s="526">
        <v>1330</v>
      </c>
      <c r="Y47" s="526"/>
      <c r="Z47" s="526"/>
      <c r="AA47" s="526">
        <v>1330</v>
      </c>
      <c r="AB47" s="526"/>
      <c r="AC47" s="526"/>
      <c r="AD47" s="526">
        <v>1330</v>
      </c>
      <c r="AE47" s="526"/>
      <c r="AF47" s="526"/>
      <c r="AG47" s="526">
        <v>1400</v>
      </c>
      <c r="AH47" s="526"/>
      <c r="AI47" s="526"/>
      <c r="AJ47" s="456">
        <f t="shared" si="3"/>
        <v>16570</v>
      </c>
      <c r="AK47" s="456"/>
      <c r="AL47" s="536"/>
      <c r="AM47" s="536"/>
      <c r="AN47"/>
      <c r="AO47"/>
      <c r="AP47"/>
      <c r="AQ47"/>
    </row>
    <row r="48" spans="1:43" ht="18" customHeight="1">
      <c r="A48" s="503" t="s">
        <v>224</v>
      </c>
      <c r="B48" s="504"/>
      <c r="C48" s="505"/>
      <c r="D48" s="69">
        <v>100</v>
      </c>
      <c r="E48" s="69">
        <v>95</v>
      </c>
      <c r="F48" s="526">
        <v>100</v>
      </c>
      <c r="G48" s="526"/>
      <c r="H48" s="526"/>
      <c r="I48" s="526">
        <v>105</v>
      </c>
      <c r="J48" s="526"/>
      <c r="K48" s="526"/>
      <c r="L48" s="526">
        <v>105</v>
      </c>
      <c r="M48" s="526"/>
      <c r="N48" s="526"/>
      <c r="O48" s="526">
        <v>95</v>
      </c>
      <c r="P48" s="526"/>
      <c r="Q48" s="526"/>
      <c r="R48" s="526">
        <v>100</v>
      </c>
      <c r="S48" s="526"/>
      <c r="T48" s="526"/>
      <c r="U48" s="526">
        <v>100</v>
      </c>
      <c r="V48" s="526"/>
      <c r="W48" s="526"/>
      <c r="X48" s="526">
        <v>95</v>
      </c>
      <c r="Y48" s="526"/>
      <c r="Z48" s="526"/>
      <c r="AA48" s="526">
        <v>95</v>
      </c>
      <c r="AB48" s="526"/>
      <c r="AC48" s="526"/>
      <c r="AD48" s="526">
        <v>95</v>
      </c>
      <c r="AE48" s="526"/>
      <c r="AF48" s="526"/>
      <c r="AG48" s="526">
        <v>100</v>
      </c>
      <c r="AH48" s="526"/>
      <c r="AI48" s="526"/>
      <c r="AJ48" s="456">
        <f t="shared" si="3"/>
        <v>1185</v>
      </c>
      <c r="AK48" s="456"/>
      <c r="AL48" s="536"/>
      <c r="AM48" s="536"/>
      <c r="AN48"/>
      <c r="AO48"/>
      <c r="AP48"/>
      <c r="AQ48"/>
    </row>
    <row r="49" spans="1:43" ht="18" customHeight="1">
      <c r="A49" s="120"/>
      <c r="B49" s="127" t="s">
        <v>225</v>
      </c>
      <c r="C49" s="122"/>
      <c r="D49" s="69">
        <v>100</v>
      </c>
      <c r="E49" s="69">
        <v>95</v>
      </c>
      <c r="F49" s="526">
        <v>100</v>
      </c>
      <c r="G49" s="526"/>
      <c r="H49" s="526"/>
      <c r="I49" s="526">
        <v>105</v>
      </c>
      <c r="J49" s="526"/>
      <c r="K49" s="526"/>
      <c r="L49" s="526">
        <v>105</v>
      </c>
      <c r="M49" s="526"/>
      <c r="N49" s="526"/>
      <c r="O49" s="526">
        <v>95</v>
      </c>
      <c r="P49" s="526"/>
      <c r="Q49" s="526"/>
      <c r="R49" s="526">
        <v>100</v>
      </c>
      <c r="S49" s="526"/>
      <c r="T49" s="526"/>
      <c r="U49" s="526">
        <v>100</v>
      </c>
      <c r="V49" s="526"/>
      <c r="W49" s="526"/>
      <c r="X49" s="526">
        <v>95</v>
      </c>
      <c r="Y49" s="526"/>
      <c r="Z49" s="526"/>
      <c r="AA49" s="526">
        <v>95</v>
      </c>
      <c r="AB49" s="526"/>
      <c r="AC49" s="526"/>
      <c r="AD49" s="526">
        <v>95</v>
      </c>
      <c r="AE49" s="526"/>
      <c r="AF49" s="526"/>
      <c r="AG49" s="526">
        <v>2000</v>
      </c>
      <c r="AH49" s="526"/>
      <c r="AI49" s="526"/>
      <c r="AJ49" s="456">
        <f>SUM(D49:AI49)</f>
        <v>3085</v>
      </c>
      <c r="AK49" s="456"/>
      <c r="AL49" s="536"/>
      <c r="AM49" s="536"/>
      <c r="AN49"/>
      <c r="AO49"/>
      <c r="AP49"/>
      <c r="AQ49"/>
    </row>
    <row r="50" spans="1:43" ht="18" customHeight="1">
      <c r="A50" s="120"/>
      <c r="B50" s="534" t="s">
        <v>226</v>
      </c>
      <c r="C50" s="535"/>
      <c r="D50" s="69">
        <v>100</v>
      </c>
      <c r="E50" s="69">
        <v>95</v>
      </c>
      <c r="F50" s="526">
        <v>100</v>
      </c>
      <c r="G50" s="526"/>
      <c r="H50" s="526"/>
      <c r="I50" s="526">
        <v>105</v>
      </c>
      <c r="J50" s="526"/>
      <c r="K50" s="526"/>
      <c r="L50" s="526">
        <v>105</v>
      </c>
      <c r="M50" s="526"/>
      <c r="N50" s="526"/>
      <c r="O50" s="526">
        <v>95</v>
      </c>
      <c r="P50" s="526"/>
      <c r="Q50" s="526"/>
      <c r="R50" s="526">
        <v>100</v>
      </c>
      <c r="S50" s="526"/>
      <c r="T50" s="526"/>
      <c r="U50" s="526">
        <v>100</v>
      </c>
      <c r="V50" s="526"/>
      <c r="W50" s="526"/>
      <c r="X50" s="526">
        <v>95</v>
      </c>
      <c r="Y50" s="526"/>
      <c r="Z50" s="526"/>
      <c r="AA50" s="526">
        <v>95</v>
      </c>
      <c r="AB50" s="526"/>
      <c r="AC50" s="526"/>
      <c r="AD50" s="526">
        <v>95</v>
      </c>
      <c r="AE50" s="526"/>
      <c r="AF50" s="526"/>
      <c r="AG50" s="526">
        <v>100</v>
      </c>
      <c r="AH50" s="526"/>
      <c r="AI50" s="526"/>
      <c r="AJ50" s="456">
        <f>SUM(D50:AI50)</f>
        <v>1185</v>
      </c>
      <c r="AK50" s="456"/>
      <c r="AL50" s="536"/>
      <c r="AM50" s="536"/>
      <c r="AN50"/>
      <c r="AO50"/>
      <c r="AP50"/>
      <c r="AQ50"/>
    </row>
    <row r="51" spans="1:43" ht="18" customHeight="1">
      <c r="A51" s="529" t="s">
        <v>214</v>
      </c>
      <c r="B51" s="529"/>
      <c r="C51" s="529"/>
      <c r="D51" s="69">
        <v>20</v>
      </c>
      <c r="E51" s="69">
        <v>19</v>
      </c>
      <c r="F51" s="526">
        <v>20</v>
      </c>
      <c r="G51" s="526"/>
      <c r="H51" s="526"/>
      <c r="I51" s="526">
        <v>21</v>
      </c>
      <c r="J51" s="526"/>
      <c r="K51" s="526"/>
      <c r="L51" s="526">
        <v>21</v>
      </c>
      <c r="M51" s="526"/>
      <c r="N51" s="526"/>
      <c r="O51" s="526">
        <v>19</v>
      </c>
      <c r="P51" s="526"/>
      <c r="Q51" s="526"/>
      <c r="R51" s="526">
        <v>20</v>
      </c>
      <c r="S51" s="526"/>
      <c r="T51" s="526"/>
      <c r="U51" s="526">
        <v>20</v>
      </c>
      <c r="V51" s="526"/>
      <c r="W51" s="526"/>
      <c r="X51" s="526">
        <v>19</v>
      </c>
      <c r="Y51" s="526"/>
      <c r="Z51" s="526"/>
      <c r="AA51" s="526">
        <v>19</v>
      </c>
      <c r="AB51" s="526"/>
      <c r="AC51" s="526"/>
      <c r="AD51" s="526">
        <v>19</v>
      </c>
      <c r="AE51" s="526"/>
      <c r="AF51" s="526"/>
      <c r="AG51" s="526">
        <v>20</v>
      </c>
      <c r="AH51" s="526"/>
      <c r="AI51" s="526"/>
      <c r="AJ51" s="456">
        <f>+SUM(D51:AI51)</f>
        <v>237</v>
      </c>
      <c r="AK51" s="456"/>
      <c r="AL51" s="528"/>
      <c r="AM51" s="528"/>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c r="A55" s="455" t="s">
        <v>170</v>
      </c>
      <c r="B55" s="455"/>
      <c r="C55" s="455" t="s">
        <v>207</v>
      </c>
      <c r="D55" s="455"/>
      <c r="E55" s="473" t="s">
        <v>284</v>
      </c>
      <c r="F55" s="473"/>
      <c r="G55" s="473"/>
      <c r="H55" s="473"/>
      <c r="I55" s="499" t="s">
        <v>285</v>
      </c>
      <c r="J55" s="586"/>
      <c r="K55" s="586"/>
      <c r="L55" s="586"/>
      <c r="M55" s="586"/>
      <c r="N55" s="472"/>
      <c r="O55" s="499" t="s">
        <v>286</v>
      </c>
      <c r="P55" s="586"/>
      <c r="Q55" s="586"/>
      <c r="R55" s="586"/>
      <c r="S55" s="586"/>
      <c r="T55" s="472"/>
      <c r="U55" s="499" t="s">
        <v>287</v>
      </c>
      <c r="V55" s="586"/>
      <c r="W55" s="586"/>
      <c r="X55" s="586"/>
      <c r="Y55" s="586"/>
      <c r="Z55" s="472"/>
      <c r="AA55" s="499" t="s">
        <v>288</v>
      </c>
      <c r="AB55" s="586"/>
      <c r="AC55" s="586"/>
      <c r="AD55" s="586"/>
      <c r="AE55" s="586"/>
      <c r="AF55" s="472"/>
      <c r="AG55" s="473" t="s">
        <v>289</v>
      </c>
      <c r="AH55" s="473"/>
      <c r="AI55" s="473"/>
      <c r="AJ55" s="473"/>
      <c r="AK55" s="473"/>
      <c r="AL55"/>
      <c r="AM55" s="67"/>
      <c r="AN55" s="62"/>
    </row>
    <row r="56" spans="1:43" ht="18" customHeight="1">
      <c r="A56" s="473" t="s">
        <v>172</v>
      </c>
      <c r="B56" s="473"/>
      <c r="C56" s="530">
        <f>ROUNDDOWN(IF(AL43&lt;=60,1,1+ROUNDUP((AL43-60)/40,0)),1)</f>
        <v>2</v>
      </c>
      <c r="D56" s="530"/>
      <c r="E56" s="530">
        <f>IF(D38="○",ROUNDDOWN(IF(AM43&lt;4,AL43/6,IF(AM43&lt;5,AL43/5,AL43/3)),1),"-")</f>
        <v>16.8</v>
      </c>
      <c r="F56" s="530"/>
      <c r="G56" s="530"/>
      <c r="H56" s="530"/>
      <c r="I56" s="530">
        <f>IF(F38="○",ROUNDDOWN(F39/6,1),"-")</f>
        <v>3.3</v>
      </c>
      <c r="J56" s="530"/>
      <c r="K56" s="530"/>
      <c r="L56" s="530"/>
      <c r="M56" s="530"/>
      <c r="N56" s="530"/>
      <c r="O56" s="530" t="str">
        <f>IF(L38="○",ROUNDDOWN(L39/6,1),"-")</f>
        <v>-</v>
      </c>
      <c r="P56" s="530"/>
      <c r="Q56" s="530"/>
      <c r="R56" s="530"/>
      <c r="S56" s="530"/>
      <c r="T56" s="530"/>
      <c r="U56" s="530" t="str">
        <f>IF(R38="○",ROUNDDOWN(R39/6,1),"-")</f>
        <v>-</v>
      </c>
      <c r="V56" s="530"/>
      <c r="W56" s="530"/>
      <c r="X56" s="530"/>
      <c r="Y56" s="530"/>
      <c r="Z56" s="530"/>
      <c r="AA56" s="530" t="str">
        <f>IF(R38="○",ROUNDDOWN(R39/15,1),"-")</f>
        <v>-</v>
      </c>
      <c r="AB56" s="530"/>
      <c r="AC56" s="530"/>
      <c r="AD56" s="530"/>
      <c r="AE56" s="530"/>
      <c r="AF56" s="530"/>
      <c r="AG56" s="530" t="str">
        <f>IF(X38="○",ROUNDDOWN(X39/10,1),"-")</f>
        <v>-</v>
      </c>
      <c r="AH56" s="530"/>
      <c r="AI56" s="530"/>
      <c r="AJ56" s="530"/>
      <c r="AK56" s="530"/>
      <c r="AL56"/>
      <c r="AM56" s="67"/>
      <c r="AN56" s="62"/>
    </row>
    <row r="57" spans="1:43" ht="5.15"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c r="A59" s="62"/>
      <c r="B59" s="67"/>
      <c r="C59" s="483" t="str">
        <f>IF(VLOOKUP($AK$1,選択肢!$A:$Z,C64,FALSE)=0,"-",VLOOKUP($AK$1,選択肢!$A:$Z,C64,FALSE))</f>
        <v>管理者</v>
      </c>
      <c r="D59" s="484"/>
      <c r="E59" s="482" t="str">
        <f>IF(VLOOKUP($AK$1,選択肢!$A:$Z,E64,FALSE)=0,"-",VLOOKUP($AK$1,選択肢!$A:$Z,E64,FALSE))</f>
        <v>サービス管理責任者</v>
      </c>
      <c r="F59" s="482"/>
      <c r="G59" s="482"/>
      <c r="H59" s="482"/>
      <c r="I59" s="483" t="str">
        <f>IF(VLOOKUP($AK$1,選択肢!$A:$Z,I64,FALSE)=0,"-",VLOOKUP($AK$1,選択肢!$A:$Z,I64,FALSE))</f>
        <v>医師</v>
      </c>
      <c r="J59" s="484"/>
      <c r="K59" s="484"/>
      <c r="L59" s="484"/>
      <c r="M59" s="484"/>
      <c r="N59" s="485"/>
      <c r="O59" s="483" t="str">
        <f>IF(VLOOKUP($AK$1,選択肢!$A:$Z,O64,FALSE)=0,"-",VLOOKUP($AK$1,選択肢!$A:$Z,O64,FALSE))</f>
        <v>看護職員</v>
      </c>
      <c r="P59" s="484"/>
      <c r="Q59" s="484"/>
      <c r="R59" s="484"/>
      <c r="S59" s="484"/>
      <c r="T59" s="485"/>
      <c r="U59" s="483" t="str">
        <f>IF(VLOOKUP($AK$1,選択肢!$A:$Z,U64,FALSE)=0,"-",VLOOKUP($AK$1,選択肢!$A:$Z,U64,FALSE))</f>
        <v>理学療法士</v>
      </c>
      <c r="V59" s="484"/>
      <c r="W59" s="484"/>
      <c r="X59" s="484"/>
      <c r="Y59" s="484"/>
      <c r="Z59" s="485"/>
      <c r="AA59" s="483" t="str">
        <f>IF(VLOOKUP($AK$1,選択肢!$A:$Z,AA64,FALSE)=0,"-",VLOOKUP($AK$1,選択肢!$A:$Z,AA64,FALSE))</f>
        <v>作業療法士</v>
      </c>
      <c r="AB59" s="484"/>
      <c r="AC59" s="484"/>
      <c r="AD59" s="484"/>
      <c r="AE59" s="484"/>
      <c r="AF59" s="485"/>
      <c r="AG59" s="482" t="str">
        <f>IF(VLOOKUP($AK$1,選択肢!$A:$Z,AG64,FALSE)=0,"-",VLOOKUP($AK$1,選択肢!$A:$Z,AG64,FALSE))</f>
        <v>言語聴覚士</v>
      </c>
      <c r="AH59" s="482"/>
      <c r="AI59" s="482"/>
      <c r="AJ59" s="482"/>
      <c r="AK59" s="482"/>
      <c r="AL59" s="482" t="str">
        <f>IF(VLOOKUP($AK$1,選択肢!$A:$Z,AL64,FALSE)=0,"-",VLOOKUP($AK$1,選択肢!$A:$Z,AL64,FALSE))</f>
        <v>就労支援員</v>
      </c>
      <c r="AM59" s="482"/>
      <c r="AN59" s="62"/>
    </row>
    <row r="60" spans="1:43" ht="18" customHeight="1">
      <c r="A60" s="62"/>
      <c r="B60" s="67"/>
      <c r="C60" s="102" t="s">
        <v>190</v>
      </c>
      <c r="D60" s="102" t="s">
        <v>191</v>
      </c>
      <c r="E60" s="101" t="s">
        <v>190</v>
      </c>
      <c r="F60" s="481" t="s">
        <v>191</v>
      </c>
      <c r="G60" s="481"/>
      <c r="H60" s="481"/>
      <c r="I60" s="477" t="s">
        <v>190</v>
      </c>
      <c r="J60" s="478"/>
      <c r="K60" s="479"/>
      <c r="L60" s="477" t="s">
        <v>191</v>
      </c>
      <c r="M60" s="478"/>
      <c r="N60" s="479"/>
      <c r="O60" s="477" t="s">
        <v>190</v>
      </c>
      <c r="P60" s="478"/>
      <c r="Q60" s="479"/>
      <c r="R60" s="477" t="s">
        <v>191</v>
      </c>
      <c r="S60" s="478"/>
      <c r="T60" s="479"/>
      <c r="U60" s="477" t="s">
        <v>190</v>
      </c>
      <c r="V60" s="478"/>
      <c r="W60" s="479"/>
      <c r="X60" s="477" t="s">
        <v>191</v>
      </c>
      <c r="Y60" s="478"/>
      <c r="Z60" s="479"/>
      <c r="AA60" s="477" t="s">
        <v>190</v>
      </c>
      <c r="AB60" s="478"/>
      <c r="AC60" s="479"/>
      <c r="AD60" s="477" t="s">
        <v>191</v>
      </c>
      <c r="AE60" s="478"/>
      <c r="AF60" s="479"/>
      <c r="AG60" s="477" t="s">
        <v>190</v>
      </c>
      <c r="AH60" s="478"/>
      <c r="AI60" s="479"/>
      <c r="AJ60" s="477" t="s">
        <v>191</v>
      </c>
      <c r="AK60" s="479"/>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477">
        <f>COUNTIFS($B$11:$B$30,E$59,$C$11:$C$30,"B",$E$11:$E$30,"*")</f>
        <v>1</v>
      </c>
      <c r="G61" s="478"/>
      <c r="H61" s="479"/>
      <c r="I61" s="477">
        <f>COUNTIFS($B$11:$B$30,I$59,$C$11:$C$30,"A",$E$11:$E$30,"*")</f>
        <v>0</v>
      </c>
      <c r="J61" s="478"/>
      <c r="K61" s="479"/>
      <c r="L61" s="477">
        <f>COUNTIFS($B$11:$B$30,I$59,$C$11:$C$30,"B",$E$11:$E$30,"*")</f>
        <v>0</v>
      </c>
      <c r="M61" s="478"/>
      <c r="N61" s="479"/>
      <c r="O61" s="477">
        <f>COUNTIFS($B$11:$B$30,O$59,$C$11:$C$30,"A",$E$11:$E$30,"*")</f>
        <v>1</v>
      </c>
      <c r="P61" s="478"/>
      <c r="Q61" s="479"/>
      <c r="R61" s="477">
        <f>COUNTIFS($B$11:$B$30,O$59,$C$11:$C$30,"B",$E$11:$E$30,"*")</f>
        <v>0</v>
      </c>
      <c r="S61" s="478"/>
      <c r="T61" s="479"/>
      <c r="U61" s="477">
        <f>COUNTIFS($B$11:$B$30,U$59,$C$11:$C$30,"A",$E$11:$E$30,"*")</f>
        <v>0</v>
      </c>
      <c r="V61" s="478"/>
      <c r="W61" s="479"/>
      <c r="X61" s="477">
        <f>COUNTIFS($B$11:$B$30,U$59,$C$11:$C$30,"B",$E$11:$E$30,"*")</f>
        <v>0</v>
      </c>
      <c r="Y61" s="478"/>
      <c r="Z61" s="479"/>
      <c r="AA61" s="477">
        <f>COUNTIFS($B$11:$B$30,AA$59,$C$11:$C$30,"A",$E$11:$E$30,"*")</f>
        <v>0</v>
      </c>
      <c r="AB61" s="478"/>
      <c r="AC61" s="479"/>
      <c r="AD61" s="477">
        <f>COUNTIFS($B$11:$B$30,AA$59,$C$11:$C$30,"B",$E$11:$E$30,"*")</f>
        <v>0</v>
      </c>
      <c r="AE61" s="478"/>
      <c r="AF61" s="479"/>
      <c r="AG61" s="477">
        <f>COUNTIFS($B$11:$B$30,AG$59,$C$11:$C$30,"A",$E$11:$E$30,"*")</f>
        <v>0</v>
      </c>
      <c r="AH61" s="478"/>
      <c r="AI61" s="479"/>
      <c r="AJ61" s="477">
        <f>COUNTIFS($B$11:$B$30,AG$59,$C$11:$C$30,"B",$E$11:$E$30,"*")</f>
        <v>0</v>
      </c>
      <c r="AK61" s="479"/>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477">
        <f>COUNTIFS($B$11:$B$30,E$59,$C$11:$C$30,"D",$E$11:$E$30,"*")</f>
        <v>0</v>
      </c>
      <c r="G62" s="478"/>
      <c r="H62" s="479"/>
      <c r="I62" s="477">
        <f>COUNTIFS($B$11:$B$30,I$59,$C$11:$C$30,"C",$E$11:$E$30,"*")</f>
        <v>0</v>
      </c>
      <c r="J62" s="478"/>
      <c r="K62" s="479"/>
      <c r="L62" s="477">
        <f>COUNTIFS($B$11:$B$30,I$59,$C$11:$C$30,"D",$E$11:$E$30,"*")</f>
        <v>1</v>
      </c>
      <c r="M62" s="478"/>
      <c r="N62" s="479"/>
      <c r="O62" s="477">
        <f>COUNTIFS($B$11:$B$30,O$59,$C$11:$C$30,"C",$E$11:$E$30,"*")</f>
        <v>0</v>
      </c>
      <c r="P62" s="478"/>
      <c r="Q62" s="479"/>
      <c r="R62" s="477">
        <f>COUNTIFS($B$11:$B$30,O$59,$C$11:$C$30,"D",$E$11:$E$30,"*")</f>
        <v>0</v>
      </c>
      <c r="S62" s="478"/>
      <c r="T62" s="479"/>
      <c r="U62" s="477">
        <f>COUNTIFS($B$11:$B$30,U$59,$C$11:$C$30,"C",$E$11:$E$30,"*")</f>
        <v>0</v>
      </c>
      <c r="V62" s="478"/>
      <c r="W62" s="479"/>
      <c r="X62" s="477">
        <f>COUNTIFS($B$11:$B$30,U$59,$C$11:$C$30,"D",$E$11:$E$30,"*")</f>
        <v>0</v>
      </c>
      <c r="Y62" s="478"/>
      <c r="Z62" s="479"/>
      <c r="AA62" s="477">
        <f>COUNTIFS($B$11:$B$30,AA$59,$C$11:$C$30,"C",$E$11:$E$30,"*")</f>
        <v>0</v>
      </c>
      <c r="AB62" s="478"/>
      <c r="AC62" s="479"/>
      <c r="AD62" s="477">
        <f>COUNTIFS($B$11:$B$30,AA$59,$C$11:$C$30,"D",$E$11:$E$30,"*")</f>
        <v>0</v>
      </c>
      <c r="AE62" s="478"/>
      <c r="AF62" s="479"/>
      <c r="AG62" s="477">
        <f>COUNTIFS($B$11:$B$30,AG$59,$C$11:$C$30,"C",$E$11:$E$30,"*")</f>
        <v>0</v>
      </c>
      <c r="AH62" s="478"/>
      <c r="AI62" s="479"/>
      <c r="AJ62" s="477">
        <f>COUNTIFS($B$11:$B$30,AG$59,$C$11:$C$30,"D",$E$11:$E$30,"*")</f>
        <v>0</v>
      </c>
      <c r="AK62" s="479"/>
      <c r="AL62" s="101">
        <f>COUNTIFS($B$11:$B$30,AL$59,$C$11:$C$30,"C",$E$11:$E$30,"*")</f>
        <v>0</v>
      </c>
      <c r="AM62" s="101">
        <f>COUNTIFS($B$11:$B$30,AL$59,$C$11:$C$30,"D",$E$11:$E$30,"*")</f>
        <v>0</v>
      </c>
      <c r="AN62" s="62"/>
    </row>
    <row r="63" spans="1:43" ht="24.75" customHeight="1">
      <c r="A63" s="62"/>
      <c r="B63" s="82" t="s">
        <v>194</v>
      </c>
      <c r="C63" s="483">
        <f>IF($AK$3="４週",SUMIFS($AK$11:$AK$30,$B$11:$B$30,C59)/4/$AH$5,IF($AK$3="歴月",SUMIFS($AK$11:$AK$30,$B$11:$B$30,C59)/$AL$5,"記載する期間を選択してください"))</f>
        <v>0</v>
      </c>
      <c r="D63" s="485"/>
      <c r="E63" s="483">
        <f>IF($AK$3="４週",SUMIFS($AK$11:$AK$30,$B$11:$B$30,E59)/4/$AH$5,IF($AK$3="歴月",SUMIFS($AK$11:$AK$30,$B$11:$B$30,E59)/$AL$5,"記載する期間を選択してください"))</f>
        <v>0</v>
      </c>
      <c r="F63" s="484"/>
      <c r="G63" s="484"/>
      <c r="H63" s="485"/>
      <c r="I63" s="483">
        <f>IF($AK$3="４週",SUMIFS($AK$11:$AK$30,$B$11:$B$30,I59)/4/$AH$5,IF($AK$3="歴月",SUMIFS($AK$11:$AK$30,$B$11:$B$30,I59)/$AL$5,"記載する期間を選択してください"))</f>
        <v>0</v>
      </c>
      <c r="J63" s="484"/>
      <c r="K63" s="484"/>
      <c r="L63" s="484"/>
      <c r="M63" s="484"/>
      <c r="N63" s="485"/>
      <c r="O63" s="483">
        <f>IF($AK$3="４週",SUMIFS($AK$11:$AK$30,$B$11:$B$30,O59)/4/$AH$5,IF($AK$3="歴月",SUMIFS($AK$11:$AK$30,$B$11:$B$30,O59)/$AL$5,"記載する期間を選択してください"))</f>
        <v>0</v>
      </c>
      <c r="P63" s="484"/>
      <c r="Q63" s="484"/>
      <c r="R63" s="484"/>
      <c r="S63" s="484"/>
      <c r="T63" s="485"/>
      <c r="U63" s="483">
        <f>IF($AK$3="４週",SUMIFS($AK$11:$AK$30,$B$11:$B$30,U59)/4/$AH$5,IF($AK$3="歴月",SUMIFS($AK$11:$AK$30,$B$11:$B$30,U59)/$AL$5,"記載する期間を選択してください"))</f>
        <v>0</v>
      </c>
      <c r="V63" s="484"/>
      <c r="W63" s="484"/>
      <c r="X63" s="484"/>
      <c r="Y63" s="484"/>
      <c r="Z63" s="485"/>
      <c r="AA63" s="483">
        <f>IF($AK$3="４週",SUMIFS($AK$11:$AK$30,$B$11:$B$30,AA59)/4/$AH$5,IF($AK$3="歴月",SUMIFS($AK$11:$AK$30,$B$11:$B$30,AA59)/$AL$5,"記載する期間を選択してください"))</f>
        <v>0</v>
      </c>
      <c r="AB63" s="484"/>
      <c r="AC63" s="484"/>
      <c r="AD63" s="484"/>
      <c r="AE63" s="484"/>
      <c r="AF63" s="485"/>
      <c r="AG63" s="483">
        <f>IF($AK$3="４週",SUMIFS($AK$11:$AK$30,$B$11:$B$30,AG59)/4/$AH$5,IF($AK$3="歴月",SUMIFS($AK$11:$AK$30,$B$11:$B$30,AG59)/$AL$5,"記載する期間を選択してください"))</f>
        <v>0</v>
      </c>
      <c r="AH63" s="484"/>
      <c r="AI63" s="484"/>
      <c r="AJ63" s="484"/>
      <c r="AK63" s="485"/>
      <c r="AL63" s="483">
        <f>IF($AK$3="４週",SUMIFS($AK$11:$AK$30,$B$11:$B$30,AL59)/4/$AH$5,IF($AK$3="歴月",SUMIFS($AK$11:$AK$30,$B$11:$B$30,AL59)/$AL$5,"記載する期間を選択してください"))</f>
        <v>0</v>
      </c>
      <c r="AM63" s="485"/>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482" t="str">
        <f>IF(VLOOKUP($AK$1,選択肢!$A:$Z,C70,FALSE)=0,"-",VLOOKUP($AK$1,選択肢!$A:$Z,C70,FALSE))</f>
        <v>職業指導員</v>
      </c>
      <c r="D65" s="482"/>
      <c r="E65" s="482" t="str">
        <f>IF(VLOOKUP($AK$1,選択肢!$A:$Z,E70,FALSE)=0,"-",VLOOKUP($AK$1,選択肢!$A:$Z,E70,FALSE))</f>
        <v>生活支援員</v>
      </c>
      <c r="F65" s="482"/>
      <c r="G65" s="482"/>
      <c r="H65" s="48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481" t="s">
        <v>191</v>
      </c>
      <c r="G66" s="481"/>
      <c r="H66" s="48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477">
        <f>COUNTIFS($B$11:$B$30,E$65,$C$11:$C$30,"B",$E$11:$E$30,"*")</f>
        <v>0</v>
      </c>
      <c r="G67" s="478"/>
      <c r="H67" s="479"/>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477">
        <f>COUNTIFS($B$11:$B$30,E$65,$C$11:$C$30,"D",$E$11:$E$30,"*")</f>
        <v>0</v>
      </c>
      <c r="G68" s="478"/>
      <c r="H68" s="479"/>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483">
        <f>IF($AK$3="４週",SUMIFS($AK$11:$AK$30,$B$11:$B$30,C65)/4/$AH$5,IF($AK$3="歴月",SUMIFS($AK$11:$AK$30,$B$11:$B$30,C65)/$AL$5,"記載する期間を選択してください"))</f>
        <v>0</v>
      </c>
      <c r="D69" s="485"/>
      <c r="E69" s="483">
        <f>IF($AK$3="４週",SUMIFS($AK$11:$AK$30,$B$11:$B$30,E65)/4/$AH$5,IF($AK$3="歴月",SUMIFS($AK$11:$AK$30,$B$11:$B$30,E65)/$AL$5,"記載する期間を選択してください"))</f>
        <v>0</v>
      </c>
      <c r="F69" s="484"/>
      <c r="G69" s="484"/>
      <c r="H69" s="485"/>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455" t="s">
        <v>126</v>
      </c>
      <c r="D78" s="455"/>
      <c r="E78" s="455"/>
      <c r="F78" s="60"/>
      <c r="G78" s="60"/>
    </row>
    <row r="79" spans="1:40" ht="15" customHeight="1">
      <c r="A79" s="60"/>
      <c r="B79" s="97" t="s">
        <v>127</v>
      </c>
      <c r="C79" s="456" t="s">
        <v>128</v>
      </c>
      <c r="D79" s="456"/>
      <c r="E79" s="456"/>
      <c r="F79" s="60"/>
      <c r="G79" s="60"/>
    </row>
    <row r="80" spans="1:40" ht="15" customHeight="1">
      <c r="A80" s="60"/>
      <c r="B80" s="97" t="s">
        <v>129</v>
      </c>
      <c r="C80" s="456" t="s">
        <v>130</v>
      </c>
      <c r="D80" s="456"/>
      <c r="E80" s="456"/>
      <c r="F80" s="60"/>
      <c r="G80" s="60"/>
    </row>
    <row r="81" spans="1:7" ht="15" customHeight="1">
      <c r="A81" s="60"/>
      <c r="B81" s="97" t="s">
        <v>131</v>
      </c>
      <c r="C81" s="456" t="s">
        <v>132</v>
      </c>
      <c r="D81" s="456"/>
      <c r="E81" s="456"/>
      <c r="F81" s="60"/>
      <c r="G81" s="60"/>
    </row>
    <row r="82" spans="1:7" ht="15" customHeight="1">
      <c r="A82" s="60"/>
      <c r="B82" s="97" t="s">
        <v>133</v>
      </c>
      <c r="C82" s="456" t="s">
        <v>134</v>
      </c>
      <c r="D82" s="456"/>
      <c r="E82" s="456"/>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4"/>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T71"/>
  <sheetViews>
    <sheetView view="pageBreakPreview" topLeftCell="A4" zoomScale="120" zoomScaleNormal="100" zoomScaleSheetLayoutView="120" workbookViewId="0">
      <selection activeCell="O12" sqref="O12"/>
    </sheetView>
  </sheetViews>
  <sheetFormatPr defaultColWidth="8.25" defaultRowHeight="15" customHeight="1"/>
  <cols>
    <col min="1" max="1" width="11.58203125" style="168" customWidth="1"/>
    <col min="2" max="2" width="6.33203125" style="168" customWidth="1"/>
    <col min="3" max="3" width="9.75" style="168" customWidth="1"/>
    <col min="4" max="37" width="3.08203125" style="168" customWidth="1"/>
    <col min="38" max="38" width="5.9140625" style="168" customWidth="1"/>
    <col min="39" max="39" width="3.1640625" style="168" bestFit="1" customWidth="1"/>
    <col min="40" max="42" width="3.08203125" style="168" bestFit="1" customWidth="1"/>
    <col min="43" max="43" width="4.08203125" style="168" bestFit="1" customWidth="1"/>
    <col min="44" max="44" width="5" style="168" bestFit="1" customWidth="1"/>
    <col min="45" max="45" width="3.1640625" style="168" bestFit="1" customWidth="1"/>
    <col min="46" max="46" width="2.25" style="168" bestFit="1" customWidth="1"/>
    <col min="47" max="16384" width="8.25" style="168"/>
  </cols>
  <sheetData>
    <row r="1" spans="1:46" s="155" customFormat="1" ht="15" customHeight="1">
      <c r="A1" s="154" t="s">
        <v>560</v>
      </c>
    </row>
    <row r="2" spans="1:46" s="155" customFormat="1" ht="9.75" customHeight="1">
      <c r="A2" s="154"/>
    </row>
    <row r="3" spans="1:46" s="155" customFormat="1" ht="15" customHeight="1">
      <c r="B3" s="154"/>
      <c r="C3" s="154"/>
      <c r="H3" s="156" t="s">
        <v>379</v>
      </c>
      <c r="I3" s="154"/>
      <c r="J3" s="154"/>
      <c r="K3" s="154"/>
      <c r="L3" s="154"/>
      <c r="M3" s="154"/>
      <c r="N3" s="154"/>
      <c r="O3" s="154"/>
      <c r="P3" s="154"/>
      <c r="Q3" s="154"/>
      <c r="R3" s="154"/>
      <c r="S3" s="154"/>
      <c r="T3" s="154"/>
      <c r="U3" s="154"/>
      <c r="V3" s="154"/>
      <c r="W3" s="157" t="s">
        <v>380</v>
      </c>
      <c r="X3" s="587"/>
      <c r="Y3" s="587"/>
      <c r="Z3" s="156" t="s">
        <v>94</v>
      </c>
      <c r="AA3" s="158"/>
      <c r="AB3" s="156" t="s">
        <v>95</v>
      </c>
      <c r="AC3" s="156" t="s">
        <v>381</v>
      </c>
    </row>
    <row r="4" spans="1:46" s="155" customFormat="1" ht="9.75" customHeight="1">
      <c r="A4" s="159"/>
      <c r="B4" s="159"/>
      <c r="C4" s="159"/>
      <c r="D4" s="159"/>
      <c r="E4" s="159"/>
      <c r="F4" s="159"/>
      <c r="G4" s="159"/>
      <c r="H4" s="159"/>
      <c r="I4" s="159"/>
      <c r="J4" s="159"/>
      <c r="K4" s="159"/>
      <c r="L4" s="159"/>
    </row>
    <row r="5" spans="1:46" s="162" customFormat="1" ht="17.25" customHeight="1">
      <c r="A5" s="588" t="s">
        <v>382</v>
      </c>
      <c r="B5" s="588"/>
      <c r="C5" s="588"/>
      <c r="D5" s="589"/>
      <c r="E5" s="589"/>
      <c r="F5" s="589"/>
      <c r="G5" s="589"/>
      <c r="H5" s="589"/>
      <c r="I5" s="589"/>
      <c r="J5" s="589"/>
      <c r="K5" s="589"/>
      <c r="L5" s="589"/>
      <c r="M5" s="588" t="s">
        <v>383</v>
      </c>
      <c r="N5" s="588"/>
      <c r="O5" s="588"/>
      <c r="P5" s="588"/>
      <c r="Q5" s="588"/>
      <c r="R5" s="588"/>
      <c r="S5" s="589"/>
      <c r="T5" s="589"/>
      <c r="U5" s="589"/>
      <c r="V5" s="589"/>
      <c r="W5" s="589"/>
      <c r="X5" s="589"/>
      <c r="Y5" s="589"/>
      <c r="Z5" s="589"/>
      <c r="AA5" s="589"/>
      <c r="AB5" s="589"/>
      <c r="AC5" s="589"/>
      <c r="AD5" s="589"/>
      <c r="AE5" s="589"/>
      <c r="AF5" s="589"/>
      <c r="AG5" s="589"/>
      <c r="AH5" s="589"/>
      <c r="AI5" s="589"/>
      <c r="AJ5" s="589"/>
      <c r="AK5" s="589"/>
      <c r="AL5" s="589"/>
      <c r="AM5" s="160"/>
      <c r="AN5" s="161"/>
      <c r="AO5" s="161"/>
      <c r="AP5" s="161"/>
    </row>
    <row r="6" spans="1:46" s="162" customFormat="1" ht="17.25" customHeight="1">
      <c r="A6" s="588" t="s">
        <v>384</v>
      </c>
      <c r="B6" s="588"/>
      <c r="C6" s="588"/>
      <c r="D6" s="589" t="s">
        <v>385</v>
      </c>
      <c r="E6" s="589"/>
      <c r="F6" s="589"/>
      <c r="G6" s="589"/>
      <c r="H6" s="589"/>
      <c r="I6" s="589"/>
      <c r="J6" s="589"/>
      <c r="K6" s="589"/>
      <c r="L6" s="589"/>
      <c r="M6" s="590" t="s">
        <v>386</v>
      </c>
      <c r="N6" s="591"/>
      <c r="O6" s="591"/>
      <c r="P6" s="591"/>
      <c r="Q6" s="591"/>
      <c r="R6" s="592"/>
      <c r="S6" s="589"/>
      <c r="T6" s="589"/>
      <c r="U6" s="589"/>
      <c r="V6" s="589"/>
      <c r="W6" s="589"/>
      <c r="X6" s="589"/>
      <c r="Y6" s="589"/>
      <c r="Z6" s="589"/>
      <c r="AA6" s="589"/>
      <c r="AB6" s="589"/>
      <c r="AC6" s="589"/>
      <c r="AD6" s="589"/>
      <c r="AE6" s="589"/>
      <c r="AF6" s="589"/>
      <c r="AG6" s="589"/>
      <c r="AH6" s="589"/>
      <c r="AI6" s="589"/>
      <c r="AJ6" s="589"/>
      <c r="AK6" s="589"/>
      <c r="AL6" s="589"/>
      <c r="AM6" s="160"/>
      <c r="AN6" s="161"/>
      <c r="AO6" s="161"/>
      <c r="AP6" s="161"/>
    </row>
    <row r="7" spans="1:46" s="162" customFormat="1" ht="17.25" customHeight="1">
      <c r="A7" s="588" t="s">
        <v>387</v>
      </c>
      <c r="B7" s="588"/>
      <c r="C7" s="588"/>
      <c r="D7" s="596" t="s">
        <v>385</v>
      </c>
      <c r="E7" s="597"/>
      <c r="F7" s="597"/>
      <c r="G7" s="597"/>
      <c r="H7" s="597"/>
      <c r="I7" s="597"/>
      <c r="J7" s="597"/>
      <c r="K7" s="597"/>
      <c r="L7" s="598"/>
      <c r="M7" s="593"/>
      <c r="N7" s="594"/>
      <c r="O7" s="594"/>
      <c r="P7" s="594"/>
      <c r="Q7" s="594"/>
      <c r="R7" s="595"/>
      <c r="S7" s="599" t="s">
        <v>559</v>
      </c>
      <c r="T7" s="600"/>
      <c r="U7" s="600"/>
      <c r="V7" s="600"/>
      <c r="W7" s="600"/>
      <c r="X7" s="600"/>
      <c r="Y7" s="600"/>
      <c r="Z7" s="600"/>
      <c r="AA7" s="600"/>
      <c r="AB7" s="600"/>
      <c r="AC7" s="600"/>
      <c r="AD7" s="600"/>
      <c r="AE7" s="600"/>
      <c r="AF7" s="600"/>
      <c r="AG7" s="600"/>
      <c r="AH7" s="600"/>
      <c r="AI7" s="600"/>
      <c r="AJ7" s="600"/>
      <c r="AK7" s="600"/>
      <c r="AL7" s="601"/>
      <c r="AM7" s="163"/>
      <c r="AN7" s="164"/>
      <c r="AO7" s="164"/>
      <c r="AP7" s="164"/>
    </row>
    <row r="8" spans="1:46" ht="15" customHeight="1">
      <c r="A8" s="165"/>
      <c r="B8" s="602" t="s">
        <v>388</v>
      </c>
      <c r="C8" s="166"/>
      <c r="D8" s="604" t="s">
        <v>389</v>
      </c>
      <c r="E8" s="605"/>
      <c r="F8" s="605"/>
      <c r="G8" s="605"/>
      <c r="H8" s="605"/>
      <c r="I8" s="605"/>
      <c r="J8" s="606"/>
      <c r="K8" s="607" t="s">
        <v>390</v>
      </c>
      <c r="L8" s="608"/>
      <c r="M8" s="608"/>
      <c r="N8" s="608"/>
      <c r="O8" s="608"/>
      <c r="P8" s="608"/>
      <c r="Q8" s="609"/>
      <c r="R8" s="604" t="s">
        <v>391</v>
      </c>
      <c r="S8" s="605"/>
      <c r="T8" s="605"/>
      <c r="U8" s="605"/>
      <c r="V8" s="605"/>
      <c r="W8" s="605"/>
      <c r="X8" s="606"/>
      <c r="Y8" s="604" t="s">
        <v>392</v>
      </c>
      <c r="Z8" s="605"/>
      <c r="AA8" s="605"/>
      <c r="AB8" s="605"/>
      <c r="AC8" s="605"/>
      <c r="AD8" s="605"/>
      <c r="AE8" s="606"/>
      <c r="AF8" s="610" t="s">
        <v>393</v>
      </c>
      <c r="AG8" s="611" t="s">
        <v>394</v>
      </c>
      <c r="AH8" s="610" t="s">
        <v>394</v>
      </c>
      <c r="AI8" s="610"/>
      <c r="AJ8" s="610" t="s">
        <v>395</v>
      </c>
      <c r="AK8" s="610"/>
      <c r="AL8" s="167"/>
    </row>
    <row r="9" spans="1:46" ht="15" customHeight="1">
      <c r="A9" s="169" t="s">
        <v>396</v>
      </c>
      <c r="B9" s="602"/>
      <c r="C9" s="170" t="s">
        <v>397</v>
      </c>
      <c r="D9" s="171">
        <v>1</v>
      </c>
      <c r="E9" s="172">
        <v>2</v>
      </c>
      <c r="F9" s="172">
        <v>3</v>
      </c>
      <c r="G9" s="172">
        <v>4</v>
      </c>
      <c r="H9" s="172">
        <v>5</v>
      </c>
      <c r="I9" s="172">
        <v>6</v>
      </c>
      <c r="J9" s="173">
        <v>7</v>
      </c>
      <c r="K9" s="174">
        <v>8</v>
      </c>
      <c r="L9" s="172">
        <v>9</v>
      </c>
      <c r="M9" s="172">
        <v>10</v>
      </c>
      <c r="N9" s="172">
        <v>11</v>
      </c>
      <c r="O9" s="172">
        <v>12</v>
      </c>
      <c r="P9" s="172">
        <v>13</v>
      </c>
      <c r="Q9" s="175">
        <v>14</v>
      </c>
      <c r="R9" s="171">
        <v>15</v>
      </c>
      <c r="S9" s="172">
        <v>16</v>
      </c>
      <c r="T9" s="172">
        <v>17</v>
      </c>
      <c r="U9" s="172">
        <v>18</v>
      </c>
      <c r="V9" s="172">
        <v>19</v>
      </c>
      <c r="W9" s="172">
        <v>20</v>
      </c>
      <c r="X9" s="173">
        <v>21</v>
      </c>
      <c r="Y9" s="171">
        <v>22</v>
      </c>
      <c r="Z9" s="172">
        <v>23</v>
      </c>
      <c r="AA9" s="172">
        <v>24</v>
      </c>
      <c r="AB9" s="172">
        <v>25</v>
      </c>
      <c r="AC9" s="172">
        <v>26</v>
      </c>
      <c r="AD9" s="172">
        <v>27</v>
      </c>
      <c r="AE9" s="173">
        <v>28</v>
      </c>
      <c r="AF9" s="610"/>
      <c r="AG9" s="611"/>
      <c r="AH9" s="610"/>
      <c r="AI9" s="610"/>
      <c r="AJ9" s="610"/>
      <c r="AK9" s="610"/>
      <c r="AL9" s="167" t="s">
        <v>398</v>
      </c>
    </row>
    <row r="10" spans="1:46" ht="15" customHeight="1">
      <c r="A10" s="176"/>
      <c r="B10" s="603"/>
      <c r="C10" s="177"/>
      <c r="D10" s="178"/>
      <c r="E10" s="179"/>
      <c r="F10" s="179"/>
      <c r="G10" s="179"/>
      <c r="H10" s="179"/>
      <c r="I10" s="179"/>
      <c r="J10" s="180"/>
      <c r="K10" s="181"/>
      <c r="L10" s="179"/>
      <c r="M10" s="179"/>
      <c r="N10" s="179"/>
      <c r="O10" s="179"/>
      <c r="P10" s="179"/>
      <c r="Q10" s="180"/>
      <c r="R10" s="181"/>
      <c r="S10" s="179"/>
      <c r="T10" s="179"/>
      <c r="U10" s="179"/>
      <c r="V10" s="179"/>
      <c r="W10" s="179"/>
      <c r="X10" s="180"/>
      <c r="Y10" s="182"/>
      <c r="Z10" s="179"/>
      <c r="AA10" s="179"/>
      <c r="AB10" s="179"/>
      <c r="AC10" s="179"/>
      <c r="AD10" s="179"/>
      <c r="AE10" s="180"/>
      <c r="AF10" s="612"/>
      <c r="AG10" s="613"/>
      <c r="AH10" s="612"/>
      <c r="AI10" s="612"/>
      <c r="AJ10" s="612"/>
      <c r="AK10" s="612"/>
      <c r="AL10" s="183"/>
    </row>
    <row r="11" spans="1:46" ht="15" customHeight="1">
      <c r="A11" s="632" t="s">
        <v>117</v>
      </c>
      <c r="B11" s="633"/>
      <c r="C11" s="633"/>
      <c r="D11" s="184"/>
      <c r="E11" s="185"/>
      <c r="F11" s="185"/>
      <c r="G11" s="185"/>
      <c r="H11" s="185"/>
      <c r="I11" s="185"/>
      <c r="J11" s="186"/>
      <c r="K11" s="187"/>
      <c r="L11" s="185"/>
      <c r="M11" s="185"/>
      <c r="N11" s="185"/>
      <c r="O11" s="185"/>
      <c r="P11" s="185"/>
      <c r="Q11" s="188"/>
      <c r="R11" s="184"/>
      <c r="S11" s="185"/>
      <c r="T11" s="185"/>
      <c r="U11" s="185"/>
      <c r="V11" s="185"/>
      <c r="W11" s="185"/>
      <c r="X11" s="186"/>
      <c r="Y11" s="184"/>
      <c r="Z11" s="185"/>
      <c r="AA11" s="185"/>
      <c r="AB11" s="185"/>
      <c r="AC11" s="185"/>
      <c r="AD11" s="185"/>
      <c r="AE11" s="186"/>
      <c r="AF11" s="634"/>
      <c r="AG11" s="635"/>
      <c r="AH11" s="634"/>
      <c r="AI11" s="634"/>
      <c r="AJ11" s="634"/>
      <c r="AK11" s="634"/>
      <c r="AL11" s="189"/>
      <c r="AM11" s="190"/>
      <c r="AN11" s="190"/>
      <c r="AO11" s="190"/>
      <c r="AP11" s="190"/>
    </row>
    <row r="12" spans="1:46" ht="15" customHeight="1">
      <c r="A12" s="614"/>
      <c r="B12" s="616"/>
      <c r="C12" s="618"/>
      <c r="D12" s="191"/>
      <c r="E12" s="192"/>
      <c r="F12" s="192"/>
      <c r="G12" s="192"/>
      <c r="H12" s="192"/>
      <c r="I12" s="192"/>
      <c r="J12" s="193"/>
      <c r="K12" s="194"/>
      <c r="L12" s="192"/>
      <c r="M12" s="192"/>
      <c r="N12" s="192"/>
      <c r="O12" s="192"/>
      <c r="P12" s="192"/>
      <c r="Q12" s="195"/>
      <c r="R12" s="191"/>
      <c r="S12" s="192"/>
      <c r="T12" s="192"/>
      <c r="U12" s="192"/>
      <c r="V12" s="192"/>
      <c r="W12" s="192"/>
      <c r="X12" s="193"/>
      <c r="Y12" s="191"/>
      <c r="Z12" s="192"/>
      <c r="AA12" s="192"/>
      <c r="AB12" s="192"/>
      <c r="AC12" s="192"/>
      <c r="AD12" s="192"/>
      <c r="AE12" s="193"/>
      <c r="AF12" s="620">
        <f>SUMIF(D13:AE13,"&gt;0")</f>
        <v>0</v>
      </c>
      <c r="AG12" s="621"/>
      <c r="AH12" s="624">
        <f>AF12/4</f>
        <v>0</v>
      </c>
      <c r="AI12" s="625"/>
      <c r="AJ12" s="628">
        <f>ROUNDDOWN(AH12/$AC$27,1)</f>
        <v>0</v>
      </c>
      <c r="AK12" s="629"/>
      <c r="AL12" s="189"/>
      <c r="AM12" s="190"/>
      <c r="AN12" s="190"/>
      <c r="AO12" s="190"/>
      <c r="AP12" s="190"/>
      <c r="AQ12" s="196"/>
      <c r="AR12" s="196"/>
      <c r="AS12" s="196"/>
      <c r="AT12" s="196"/>
    </row>
    <row r="13" spans="1:46" ht="15" customHeight="1">
      <c r="A13" s="615"/>
      <c r="B13" s="617"/>
      <c r="C13" s="619"/>
      <c r="D13" s="197" t="e">
        <f t="shared" ref="D13:AE13" si="0">VLOOKUP(D12,$B$31:$I$39,2,1)</f>
        <v>#N/A</v>
      </c>
      <c r="E13" s="198" t="e">
        <f t="shared" si="0"/>
        <v>#N/A</v>
      </c>
      <c r="F13" s="198" t="e">
        <f t="shared" si="0"/>
        <v>#N/A</v>
      </c>
      <c r="G13" s="198" t="e">
        <f t="shared" si="0"/>
        <v>#N/A</v>
      </c>
      <c r="H13" s="198" t="e">
        <f t="shared" si="0"/>
        <v>#N/A</v>
      </c>
      <c r="I13" s="198" t="e">
        <f t="shared" si="0"/>
        <v>#N/A</v>
      </c>
      <c r="J13" s="199" t="e">
        <f t="shared" si="0"/>
        <v>#N/A</v>
      </c>
      <c r="K13" s="200" t="e">
        <f t="shared" si="0"/>
        <v>#N/A</v>
      </c>
      <c r="L13" s="198" t="e">
        <f t="shared" si="0"/>
        <v>#N/A</v>
      </c>
      <c r="M13" s="198" t="e">
        <f t="shared" si="0"/>
        <v>#N/A</v>
      </c>
      <c r="N13" s="198" t="e">
        <f t="shared" si="0"/>
        <v>#N/A</v>
      </c>
      <c r="O13" s="198" t="e">
        <f t="shared" si="0"/>
        <v>#N/A</v>
      </c>
      <c r="P13" s="198" t="e">
        <f t="shared" si="0"/>
        <v>#N/A</v>
      </c>
      <c r="Q13" s="201" t="e">
        <f t="shared" si="0"/>
        <v>#N/A</v>
      </c>
      <c r="R13" s="197" t="e">
        <f t="shared" si="0"/>
        <v>#N/A</v>
      </c>
      <c r="S13" s="198" t="e">
        <f t="shared" si="0"/>
        <v>#N/A</v>
      </c>
      <c r="T13" s="198" t="e">
        <f t="shared" si="0"/>
        <v>#N/A</v>
      </c>
      <c r="U13" s="198" t="e">
        <f t="shared" si="0"/>
        <v>#N/A</v>
      </c>
      <c r="V13" s="198" t="e">
        <f t="shared" si="0"/>
        <v>#N/A</v>
      </c>
      <c r="W13" s="198" t="e">
        <f t="shared" si="0"/>
        <v>#N/A</v>
      </c>
      <c r="X13" s="199" t="e">
        <f t="shared" si="0"/>
        <v>#N/A</v>
      </c>
      <c r="Y13" s="197" t="e">
        <f t="shared" si="0"/>
        <v>#N/A</v>
      </c>
      <c r="Z13" s="198" t="e">
        <f t="shared" si="0"/>
        <v>#N/A</v>
      </c>
      <c r="AA13" s="198" t="e">
        <f t="shared" si="0"/>
        <v>#N/A</v>
      </c>
      <c r="AB13" s="198" t="e">
        <f t="shared" si="0"/>
        <v>#N/A</v>
      </c>
      <c r="AC13" s="198" t="e">
        <f t="shared" si="0"/>
        <v>#N/A</v>
      </c>
      <c r="AD13" s="198" t="e">
        <f t="shared" si="0"/>
        <v>#N/A</v>
      </c>
      <c r="AE13" s="199" t="e">
        <f t="shared" si="0"/>
        <v>#N/A</v>
      </c>
      <c r="AF13" s="622"/>
      <c r="AG13" s="623"/>
      <c r="AH13" s="626"/>
      <c r="AI13" s="627"/>
      <c r="AJ13" s="630"/>
      <c r="AK13" s="631"/>
      <c r="AL13" s="189"/>
      <c r="AM13" s="190"/>
      <c r="AN13" s="190"/>
      <c r="AO13" s="190"/>
      <c r="AP13" s="190"/>
      <c r="AQ13" s="196"/>
      <c r="AR13" s="196"/>
      <c r="AS13" s="196"/>
      <c r="AT13" s="196"/>
    </row>
    <row r="14" spans="1:46" ht="15" customHeight="1">
      <c r="A14" s="614"/>
      <c r="B14" s="616"/>
      <c r="C14" s="618"/>
      <c r="D14" s="191"/>
      <c r="E14" s="192"/>
      <c r="F14" s="192"/>
      <c r="G14" s="192"/>
      <c r="H14" s="192"/>
      <c r="I14" s="192"/>
      <c r="J14" s="193"/>
      <c r="K14" s="194"/>
      <c r="L14" s="192"/>
      <c r="M14" s="192"/>
      <c r="N14" s="192"/>
      <c r="O14" s="192"/>
      <c r="P14" s="192"/>
      <c r="Q14" s="195"/>
      <c r="R14" s="191"/>
      <c r="S14" s="192"/>
      <c r="T14" s="192"/>
      <c r="U14" s="192"/>
      <c r="V14" s="192"/>
      <c r="W14" s="192"/>
      <c r="X14" s="193"/>
      <c r="Y14" s="191"/>
      <c r="Z14" s="192"/>
      <c r="AA14" s="192"/>
      <c r="AB14" s="192"/>
      <c r="AC14" s="192"/>
      <c r="AD14" s="192"/>
      <c r="AE14" s="193"/>
      <c r="AF14" s="620">
        <f>SUMIF(D15:AE15,"&gt;0")</f>
        <v>0</v>
      </c>
      <c r="AG14" s="621"/>
      <c r="AH14" s="624">
        <f t="shared" ref="AH14" si="1">AF14/4</f>
        <v>0</v>
      </c>
      <c r="AI14" s="625"/>
      <c r="AJ14" s="628">
        <f>ROUNDDOWN(AH14/$AC$27,1)</f>
        <v>0</v>
      </c>
      <c r="AK14" s="629"/>
      <c r="AL14" s="189"/>
      <c r="AM14" s="190"/>
      <c r="AN14" s="190"/>
      <c r="AO14" s="190"/>
      <c r="AP14" s="190"/>
      <c r="AQ14" s="196"/>
      <c r="AR14" s="196"/>
      <c r="AS14" s="196"/>
      <c r="AT14" s="196"/>
    </row>
    <row r="15" spans="1:46" ht="15" customHeight="1">
      <c r="A15" s="615"/>
      <c r="B15" s="617"/>
      <c r="C15" s="619"/>
      <c r="D15" s="197" t="e">
        <f t="shared" ref="D15:AE15" si="2">VLOOKUP(D14,$B$31:$I$39,2,1)</f>
        <v>#N/A</v>
      </c>
      <c r="E15" s="198" t="e">
        <f t="shared" si="2"/>
        <v>#N/A</v>
      </c>
      <c r="F15" s="198" t="e">
        <f t="shared" si="2"/>
        <v>#N/A</v>
      </c>
      <c r="G15" s="198" t="e">
        <f t="shared" si="2"/>
        <v>#N/A</v>
      </c>
      <c r="H15" s="198" t="e">
        <f t="shared" si="2"/>
        <v>#N/A</v>
      </c>
      <c r="I15" s="198" t="e">
        <f t="shared" si="2"/>
        <v>#N/A</v>
      </c>
      <c r="J15" s="199" t="e">
        <f t="shared" si="2"/>
        <v>#N/A</v>
      </c>
      <c r="K15" s="200" t="e">
        <f t="shared" si="2"/>
        <v>#N/A</v>
      </c>
      <c r="L15" s="198" t="e">
        <f t="shared" si="2"/>
        <v>#N/A</v>
      </c>
      <c r="M15" s="198" t="e">
        <f t="shared" si="2"/>
        <v>#N/A</v>
      </c>
      <c r="N15" s="198" t="e">
        <f t="shared" si="2"/>
        <v>#N/A</v>
      </c>
      <c r="O15" s="198" t="e">
        <f t="shared" si="2"/>
        <v>#N/A</v>
      </c>
      <c r="P15" s="198" t="e">
        <f t="shared" si="2"/>
        <v>#N/A</v>
      </c>
      <c r="Q15" s="201" t="e">
        <f t="shared" si="2"/>
        <v>#N/A</v>
      </c>
      <c r="R15" s="197" t="e">
        <f t="shared" si="2"/>
        <v>#N/A</v>
      </c>
      <c r="S15" s="198" t="e">
        <f t="shared" si="2"/>
        <v>#N/A</v>
      </c>
      <c r="T15" s="198" t="e">
        <f t="shared" si="2"/>
        <v>#N/A</v>
      </c>
      <c r="U15" s="198" t="e">
        <f t="shared" si="2"/>
        <v>#N/A</v>
      </c>
      <c r="V15" s="198" t="e">
        <f t="shared" si="2"/>
        <v>#N/A</v>
      </c>
      <c r="W15" s="198" t="e">
        <f t="shared" si="2"/>
        <v>#N/A</v>
      </c>
      <c r="X15" s="199" t="e">
        <f t="shared" si="2"/>
        <v>#N/A</v>
      </c>
      <c r="Y15" s="197" t="e">
        <f t="shared" si="2"/>
        <v>#N/A</v>
      </c>
      <c r="Z15" s="198" t="e">
        <f t="shared" si="2"/>
        <v>#N/A</v>
      </c>
      <c r="AA15" s="198" t="e">
        <f t="shared" si="2"/>
        <v>#N/A</v>
      </c>
      <c r="AB15" s="198" t="e">
        <f t="shared" si="2"/>
        <v>#N/A</v>
      </c>
      <c r="AC15" s="198" t="e">
        <f t="shared" si="2"/>
        <v>#N/A</v>
      </c>
      <c r="AD15" s="198" t="e">
        <f t="shared" si="2"/>
        <v>#N/A</v>
      </c>
      <c r="AE15" s="199" t="e">
        <f t="shared" si="2"/>
        <v>#N/A</v>
      </c>
      <c r="AF15" s="622"/>
      <c r="AG15" s="623"/>
      <c r="AH15" s="626"/>
      <c r="AI15" s="627"/>
      <c r="AJ15" s="630"/>
      <c r="AK15" s="631"/>
      <c r="AL15" s="189"/>
      <c r="AM15" s="190"/>
      <c r="AN15" s="190"/>
      <c r="AO15" s="190"/>
      <c r="AP15" s="190"/>
      <c r="AQ15" s="196"/>
      <c r="AR15" s="196"/>
      <c r="AS15" s="196"/>
      <c r="AT15" s="196"/>
    </row>
    <row r="16" spans="1:46" ht="15" customHeight="1">
      <c r="A16" s="614"/>
      <c r="B16" s="616"/>
      <c r="C16" s="618"/>
      <c r="D16" s="191"/>
      <c r="E16" s="192"/>
      <c r="F16" s="192"/>
      <c r="G16" s="192"/>
      <c r="H16" s="192"/>
      <c r="I16" s="192"/>
      <c r="J16" s="193"/>
      <c r="K16" s="194"/>
      <c r="L16" s="192"/>
      <c r="M16" s="192"/>
      <c r="N16" s="192"/>
      <c r="O16" s="192"/>
      <c r="P16" s="192"/>
      <c r="Q16" s="195"/>
      <c r="R16" s="191"/>
      <c r="S16" s="192"/>
      <c r="T16" s="192"/>
      <c r="U16" s="192"/>
      <c r="V16" s="192"/>
      <c r="W16" s="192"/>
      <c r="X16" s="193"/>
      <c r="Y16" s="191"/>
      <c r="Z16" s="192"/>
      <c r="AA16" s="192"/>
      <c r="AB16" s="192"/>
      <c r="AC16" s="192"/>
      <c r="AD16" s="192"/>
      <c r="AE16" s="193"/>
      <c r="AF16" s="620">
        <f>SUMIF(D17:AE17,"&gt;0")</f>
        <v>0</v>
      </c>
      <c r="AG16" s="621"/>
      <c r="AH16" s="624">
        <f t="shared" ref="AH16" si="3">AF16/4</f>
        <v>0</v>
      </c>
      <c r="AI16" s="625"/>
      <c r="AJ16" s="628">
        <f>ROUNDDOWN(AH16/$AC$27,1)</f>
        <v>0</v>
      </c>
      <c r="AK16" s="629"/>
      <c r="AL16" s="189"/>
      <c r="AM16" s="190"/>
      <c r="AN16" s="190"/>
      <c r="AO16" s="190"/>
      <c r="AP16" s="190"/>
      <c r="AQ16" s="196"/>
      <c r="AR16" s="196"/>
      <c r="AS16" s="196"/>
      <c r="AT16" s="196"/>
    </row>
    <row r="17" spans="1:46" ht="15" customHeight="1">
      <c r="A17" s="615"/>
      <c r="B17" s="617"/>
      <c r="C17" s="619"/>
      <c r="D17" s="197" t="e">
        <f t="shared" ref="D17:AE17" si="4">VLOOKUP(D16,$B$31:$I$39,2,1)</f>
        <v>#N/A</v>
      </c>
      <c r="E17" s="198" t="e">
        <f t="shared" si="4"/>
        <v>#N/A</v>
      </c>
      <c r="F17" s="198" t="e">
        <f t="shared" si="4"/>
        <v>#N/A</v>
      </c>
      <c r="G17" s="198" t="e">
        <f t="shared" si="4"/>
        <v>#N/A</v>
      </c>
      <c r="H17" s="198" t="e">
        <f t="shared" si="4"/>
        <v>#N/A</v>
      </c>
      <c r="I17" s="198" t="e">
        <f t="shared" si="4"/>
        <v>#N/A</v>
      </c>
      <c r="J17" s="199" t="e">
        <f t="shared" si="4"/>
        <v>#N/A</v>
      </c>
      <c r="K17" s="200" t="e">
        <f t="shared" si="4"/>
        <v>#N/A</v>
      </c>
      <c r="L17" s="198" t="e">
        <f t="shared" si="4"/>
        <v>#N/A</v>
      </c>
      <c r="M17" s="198" t="e">
        <f t="shared" si="4"/>
        <v>#N/A</v>
      </c>
      <c r="N17" s="198" t="e">
        <f t="shared" si="4"/>
        <v>#N/A</v>
      </c>
      <c r="O17" s="198" t="e">
        <f t="shared" si="4"/>
        <v>#N/A</v>
      </c>
      <c r="P17" s="198" t="e">
        <f t="shared" si="4"/>
        <v>#N/A</v>
      </c>
      <c r="Q17" s="201" t="e">
        <f t="shared" si="4"/>
        <v>#N/A</v>
      </c>
      <c r="R17" s="197" t="e">
        <f t="shared" si="4"/>
        <v>#N/A</v>
      </c>
      <c r="S17" s="198" t="e">
        <f t="shared" si="4"/>
        <v>#N/A</v>
      </c>
      <c r="T17" s="198" t="e">
        <f t="shared" si="4"/>
        <v>#N/A</v>
      </c>
      <c r="U17" s="198" t="e">
        <f t="shared" si="4"/>
        <v>#N/A</v>
      </c>
      <c r="V17" s="198" t="e">
        <f t="shared" si="4"/>
        <v>#N/A</v>
      </c>
      <c r="W17" s="198" t="e">
        <f t="shared" si="4"/>
        <v>#N/A</v>
      </c>
      <c r="X17" s="199" t="e">
        <f t="shared" si="4"/>
        <v>#N/A</v>
      </c>
      <c r="Y17" s="197" t="e">
        <f t="shared" si="4"/>
        <v>#N/A</v>
      </c>
      <c r="Z17" s="198" t="e">
        <f t="shared" si="4"/>
        <v>#N/A</v>
      </c>
      <c r="AA17" s="198" t="e">
        <f t="shared" si="4"/>
        <v>#N/A</v>
      </c>
      <c r="AB17" s="198" t="e">
        <f t="shared" si="4"/>
        <v>#N/A</v>
      </c>
      <c r="AC17" s="198" t="e">
        <f t="shared" si="4"/>
        <v>#N/A</v>
      </c>
      <c r="AD17" s="198" t="e">
        <f t="shared" si="4"/>
        <v>#N/A</v>
      </c>
      <c r="AE17" s="199" t="e">
        <f t="shared" si="4"/>
        <v>#N/A</v>
      </c>
      <c r="AF17" s="622"/>
      <c r="AG17" s="623"/>
      <c r="AH17" s="626"/>
      <c r="AI17" s="627"/>
      <c r="AJ17" s="630"/>
      <c r="AK17" s="631"/>
      <c r="AL17" s="189"/>
      <c r="AM17" s="190"/>
      <c r="AN17" s="190"/>
      <c r="AO17" s="190"/>
      <c r="AP17" s="190"/>
      <c r="AQ17" s="196"/>
      <c r="AR17" s="196"/>
      <c r="AS17" s="196"/>
      <c r="AT17" s="196"/>
    </row>
    <row r="18" spans="1:46" ht="15" customHeight="1">
      <c r="A18" s="614"/>
      <c r="B18" s="616"/>
      <c r="C18" s="618"/>
      <c r="D18" s="191"/>
      <c r="E18" s="192"/>
      <c r="F18" s="192"/>
      <c r="G18" s="192"/>
      <c r="H18" s="192"/>
      <c r="I18" s="192"/>
      <c r="J18" s="193"/>
      <c r="K18" s="194"/>
      <c r="L18" s="192"/>
      <c r="M18" s="192"/>
      <c r="N18" s="192"/>
      <c r="O18" s="192"/>
      <c r="P18" s="192"/>
      <c r="Q18" s="195"/>
      <c r="R18" s="191"/>
      <c r="S18" s="192"/>
      <c r="T18" s="192"/>
      <c r="U18" s="192"/>
      <c r="V18" s="192"/>
      <c r="W18" s="192"/>
      <c r="X18" s="193"/>
      <c r="Y18" s="191"/>
      <c r="Z18" s="192"/>
      <c r="AA18" s="192"/>
      <c r="AB18" s="192"/>
      <c r="AC18" s="192"/>
      <c r="AD18" s="192"/>
      <c r="AE18" s="193"/>
      <c r="AF18" s="620">
        <f>SUMIF(D19:AE19,"&gt;0")</f>
        <v>0</v>
      </c>
      <c r="AG18" s="621"/>
      <c r="AH18" s="624">
        <f t="shared" ref="AH18" si="5">AF18/4</f>
        <v>0</v>
      </c>
      <c r="AI18" s="625"/>
      <c r="AJ18" s="628">
        <f>ROUNDDOWN(AH18/$AC$27,1)</f>
        <v>0</v>
      </c>
      <c r="AK18" s="629"/>
      <c r="AL18" s="189"/>
      <c r="AM18" s="190"/>
      <c r="AN18" s="190"/>
      <c r="AO18" s="190"/>
      <c r="AP18" s="190"/>
      <c r="AQ18" s="196"/>
      <c r="AR18" s="196"/>
      <c r="AS18" s="196"/>
      <c r="AT18" s="196"/>
    </row>
    <row r="19" spans="1:46" ht="15" customHeight="1">
      <c r="A19" s="615"/>
      <c r="B19" s="617"/>
      <c r="C19" s="619"/>
      <c r="D19" s="197" t="e">
        <f t="shared" ref="D19:AE19" si="6">VLOOKUP(D18,$B$31:$I$39,2,1)</f>
        <v>#N/A</v>
      </c>
      <c r="E19" s="198" t="e">
        <f t="shared" si="6"/>
        <v>#N/A</v>
      </c>
      <c r="F19" s="198" t="e">
        <f t="shared" si="6"/>
        <v>#N/A</v>
      </c>
      <c r="G19" s="198" t="e">
        <f t="shared" si="6"/>
        <v>#N/A</v>
      </c>
      <c r="H19" s="198" t="e">
        <f t="shared" si="6"/>
        <v>#N/A</v>
      </c>
      <c r="I19" s="198" t="e">
        <f t="shared" si="6"/>
        <v>#N/A</v>
      </c>
      <c r="J19" s="199" t="e">
        <f t="shared" si="6"/>
        <v>#N/A</v>
      </c>
      <c r="K19" s="200" t="e">
        <f t="shared" si="6"/>
        <v>#N/A</v>
      </c>
      <c r="L19" s="198" t="e">
        <f t="shared" si="6"/>
        <v>#N/A</v>
      </c>
      <c r="M19" s="198" t="e">
        <f t="shared" si="6"/>
        <v>#N/A</v>
      </c>
      <c r="N19" s="198" t="e">
        <f t="shared" si="6"/>
        <v>#N/A</v>
      </c>
      <c r="O19" s="198" t="e">
        <f t="shared" si="6"/>
        <v>#N/A</v>
      </c>
      <c r="P19" s="198" t="e">
        <f t="shared" si="6"/>
        <v>#N/A</v>
      </c>
      <c r="Q19" s="201" t="e">
        <f t="shared" si="6"/>
        <v>#N/A</v>
      </c>
      <c r="R19" s="197" t="e">
        <f t="shared" si="6"/>
        <v>#N/A</v>
      </c>
      <c r="S19" s="198" t="e">
        <f t="shared" si="6"/>
        <v>#N/A</v>
      </c>
      <c r="T19" s="198" t="e">
        <f t="shared" si="6"/>
        <v>#N/A</v>
      </c>
      <c r="U19" s="198" t="e">
        <f t="shared" si="6"/>
        <v>#N/A</v>
      </c>
      <c r="V19" s="198" t="e">
        <f t="shared" si="6"/>
        <v>#N/A</v>
      </c>
      <c r="W19" s="198" t="e">
        <f t="shared" si="6"/>
        <v>#N/A</v>
      </c>
      <c r="X19" s="199" t="e">
        <f t="shared" si="6"/>
        <v>#N/A</v>
      </c>
      <c r="Y19" s="197" t="e">
        <f t="shared" si="6"/>
        <v>#N/A</v>
      </c>
      <c r="Z19" s="198" t="e">
        <f t="shared" si="6"/>
        <v>#N/A</v>
      </c>
      <c r="AA19" s="198" t="e">
        <f t="shared" si="6"/>
        <v>#N/A</v>
      </c>
      <c r="AB19" s="198" t="e">
        <f t="shared" si="6"/>
        <v>#N/A</v>
      </c>
      <c r="AC19" s="198" t="e">
        <f t="shared" si="6"/>
        <v>#N/A</v>
      </c>
      <c r="AD19" s="198" t="e">
        <f t="shared" si="6"/>
        <v>#N/A</v>
      </c>
      <c r="AE19" s="199" t="e">
        <f t="shared" si="6"/>
        <v>#N/A</v>
      </c>
      <c r="AF19" s="622"/>
      <c r="AG19" s="623"/>
      <c r="AH19" s="626"/>
      <c r="AI19" s="627"/>
      <c r="AJ19" s="630"/>
      <c r="AK19" s="631"/>
      <c r="AL19" s="189"/>
    </row>
    <row r="20" spans="1:46" ht="15" customHeight="1">
      <c r="A20" s="614"/>
      <c r="B20" s="616"/>
      <c r="C20" s="618"/>
      <c r="D20" s="191"/>
      <c r="E20" s="192"/>
      <c r="F20" s="192"/>
      <c r="G20" s="192"/>
      <c r="H20" s="192"/>
      <c r="I20" s="192"/>
      <c r="J20" s="193"/>
      <c r="K20" s="194"/>
      <c r="L20" s="192"/>
      <c r="M20" s="192"/>
      <c r="N20" s="192"/>
      <c r="O20" s="192"/>
      <c r="P20" s="192"/>
      <c r="Q20" s="195"/>
      <c r="R20" s="191"/>
      <c r="S20" s="192"/>
      <c r="T20" s="192"/>
      <c r="U20" s="192"/>
      <c r="V20" s="192"/>
      <c r="W20" s="192"/>
      <c r="X20" s="193"/>
      <c r="Y20" s="191"/>
      <c r="Z20" s="192"/>
      <c r="AA20" s="192"/>
      <c r="AB20" s="192"/>
      <c r="AC20" s="192"/>
      <c r="AD20" s="192"/>
      <c r="AE20" s="193"/>
      <c r="AF20" s="620">
        <f>SUMIF(D21:AE21,"&gt;0")</f>
        <v>0</v>
      </c>
      <c r="AG20" s="621"/>
      <c r="AH20" s="624">
        <f t="shared" ref="AH20" si="7">AF20/4</f>
        <v>0</v>
      </c>
      <c r="AI20" s="625"/>
      <c r="AJ20" s="628">
        <f>ROUNDDOWN(AH20/$AC$27,1)</f>
        <v>0</v>
      </c>
      <c r="AK20" s="629"/>
      <c r="AL20" s="189"/>
    </row>
    <row r="21" spans="1:46" ht="15" customHeight="1">
      <c r="A21" s="615"/>
      <c r="B21" s="617"/>
      <c r="C21" s="619"/>
      <c r="D21" s="197" t="e">
        <f t="shared" ref="D21:AE21" si="8">VLOOKUP(D20,$B$31:$I$39,2,1)</f>
        <v>#N/A</v>
      </c>
      <c r="E21" s="198" t="e">
        <f t="shared" si="8"/>
        <v>#N/A</v>
      </c>
      <c r="F21" s="198" t="e">
        <f t="shared" si="8"/>
        <v>#N/A</v>
      </c>
      <c r="G21" s="198" t="e">
        <f t="shared" si="8"/>
        <v>#N/A</v>
      </c>
      <c r="H21" s="198" t="e">
        <f t="shared" si="8"/>
        <v>#N/A</v>
      </c>
      <c r="I21" s="198" t="e">
        <f t="shared" si="8"/>
        <v>#N/A</v>
      </c>
      <c r="J21" s="199" t="e">
        <f t="shared" si="8"/>
        <v>#N/A</v>
      </c>
      <c r="K21" s="200" t="e">
        <f t="shared" si="8"/>
        <v>#N/A</v>
      </c>
      <c r="L21" s="198" t="e">
        <f t="shared" si="8"/>
        <v>#N/A</v>
      </c>
      <c r="M21" s="198" t="e">
        <f t="shared" si="8"/>
        <v>#N/A</v>
      </c>
      <c r="N21" s="198" t="e">
        <f t="shared" si="8"/>
        <v>#N/A</v>
      </c>
      <c r="O21" s="198" t="e">
        <f t="shared" si="8"/>
        <v>#N/A</v>
      </c>
      <c r="P21" s="198" t="e">
        <f t="shared" si="8"/>
        <v>#N/A</v>
      </c>
      <c r="Q21" s="201" t="e">
        <f t="shared" si="8"/>
        <v>#N/A</v>
      </c>
      <c r="R21" s="197" t="e">
        <f t="shared" si="8"/>
        <v>#N/A</v>
      </c>
      <c r="S21" s="198" t="e">
        <f t="shared" si="8"/>
        <v>#N/A</v>
      </c>
      <c r="T21" s="198" t="e">
        <f t="shared" si="8"/>
        <v>#N/A</v>
      </c>
      <c r="U21" s="198" t="e">
        <f t="shared" si="8"/>
        <v>#N/A</v>
      </c>
      <c r="V21" s="198" t="e">
        <f t="shared" si="8"/>
        <v>#N/A</v>
      </c>
      <c r="W21" s="198" t="e">
        <f t="shared" si="8"/>
        <v>#N/A</v>
      </c>
      <c r="X21" s="199" t="e">
        <f t="shared" si="8"/>
        <v>#N/A</v>
      </c>
      <c r="Y21" s="197" t="e">
        <f t="shared" si="8"/>
        <v>#N/A</v>
      </c>
      <c r="Z21" s="198" t="e">
        <f t="shared" si="8"/>
        <v>#N/A</v>
      </c>
      <c r="AA21" s="198" t="e">
        <f t="shared" si="8"/>
        <v>#N/A</v>
      </c>
      <c r="AB21" s="198" t="e">
        <f t="shared" si="8"/>
        <v>#N/A</v>
      </c>
      <c r="AC21" s="198" t="e">
        <f t="shared" si="8"/>
        <v>#N/A</v>
      </c>
      <c r="AD21" s="198" t="e">
        <f t="shared" si="8"/>
        <v>#N/A</v>
      </c>
      <c r="AE21" s="199" t="e">
        <f t="shared" si="8"/>
        <v>#N/A</v>
      </c>
      <c r="AF21" s="622"/>
      <c r="AG21" s="623"/>
      <c r="AH21" s="626"/>
      <c r="AI21" s="627"/>
      <c r="AJ21" s="630"/>
      <c r="AK21" s="631"/>
      <c r="AL21" s="189"/>
    </row>
    <row r="22" spans="1:46" ht="15" customHeight="1">
      <c r="A22" s="614"/>
      <c r="B22" s="616"/>
      <c r="C22" s="618"/>
      <c r="D22" s="191"/>
      <c r="E22" s="192"/>
      <c r="F22" s="192"/>
      <c r="G22" s="192"/>
      <c r="H22" s="192"/>
      <c r="I22" s="192"/>
      <c r="J22" s="193"/>
      <c r="K22" s="194"/>
      <c r="L22" s="192"/>
      <c r="M22" s="192"/>
      <c r="N22" s="192"/>
      <c r="O22" s="192"/>
      <c r="P22" s="192"/>
      <c r="Q22" s="195"/>
      <c r="R22" s="191"/>
      <c r="S22" s="192"/>
      <c r="T22" s="192"/>
      <c r="U22" s="192"/>
      <c r="V22" s="192"/>
      <c r="W22" s="192"/>
      <c r="X22" s="193"/>
      <c r="Y22" s="191"/>
      <c r="Z22" s="192"/>
      <c r="AA22" s="192"/>
      <c r="AB22" s="192"/>
      <c r="AC22" s="192"/>
      <c r="AD22" s="192"/>
      <c r="AE22" s="193"/>
      <c r="AF22" s="620">
        <f>SUMIF(D23:AE23,"&gt;0")</f>
        <v>0</v>
      </c>
      <c r="AG22" s="621"/>
      <c r="AH22" s="624">
        <f t="shared" ref="AH22" si="9">AF22/4</f>
        <v>0</v>
      </c>
      <c r="AI22" s="625"/>
      <c r="AJ22" s="628">
        <f>ROUNDDOWN(AH22/$AC$27,1)</f>
        <v>0</v>
      </c>
      <c r="AK22" s="629"/>
      <c r="AL22" s="189"/>
    </row>
    <row r="23" spans="1:46" ht="15" customHeight="1">
      <c r="A23" s="615"/>
      <c r="B23" s="617"/>
      <c r="C23" s="619"/>
      <c r="D23" s="197" t="e">
        <f t="shared" ref="D23:AE23" si="10">VLOOKUP(D22,$B$31:$I$39,2,1)</f>
        <v>#N/A</v>
      </c>
      <c r="E23" s="198" t="e">
        <f t="shared" si="10"/>
        <v>#N/A</v>
      </c>
      <c r="F23" s="198" t="e">
        <f t="shared" si="10"/>
        <v>#N/A</v>
      </c>
      <c r="G23" s="198" t="e">
        <f t="shared" si="10"/>
        <v>#N/A</v>
      </c>
      <c r="H23" s="198" t="e">
        <f t="shared" si="10"/>
        <v>#N/A</v>
      </c>
      <c r="I23" s="198" t="e">
        <f t="shared" si="10"/>
        <v>#N/A</v>
      </c>
      <c r="J23" s="199" t="e">
        <f t="shared" si="10"/>
        <v>#N/A</v>
      </c>
      <c r="K23" s="200" t="e">
        <f t="shared" si="10"/>
        <v>#N/A</v>
      </c>
      <c r="L23" s="198" t="e">
        <f t="shared" si="10"/>
        <v>#N/A</v>
      </c>
      <c r="M23" s="198" t="e">
        <f t="shared" si="10"/>
        <v>#N/A</v>
      </c>
      <c r="N23" s="198" t="e">
        <f t="shared" si="10"/>
        <v>#N/A</v>
      </c>
      <c r="O23" s="198" t="e">
        <f t="shared" si="10"/>
        <v>#N/A</v>
      </c>
      <c r="P23" s="198" t="e">
        <f t="shared" si="10"/>
        <v>#N/A</v>
      </c>
      <c r="Q23" s="201" t="e">
        <f t="shared" si="10"/>
        <v>#N/A</v>
      </c>
      <c r="R23" s="197" t="e">
        <f t="shared" si="10"/>
        <v>#N/A</v>
      </c>
      <c r="S23" s="198" t="e">
        <f t="shared" si="10"/>
        <v>#N/A</v>
      </c>
      <c r="T23" s="198" t="e">
        <f t="shared" si="10"/>
        <v>#N/A</v>
      </c>
      <c r="U23" s="198" t="e">
        <f t="shared" si="10"/>
        <v>#N/A</v>
      </c>
      <c r="V23" s="198" t="e">
        <f t="shared" si="10"/>
        <v>#N/A</v>
      </c>
      <c r="W23" s="198" t="e">
        <f t="shared" si="10"/>
        <v>#N/A</v>
      </c>
      <c r="X23" s="199" t="e">
        <f t="shared" si="10"/>
        <v>#N/A</v>
      </c>
      <c r="Y23" s="197" t="e">
        <f t="shared" si="10"/>
        <v>#N/A</v>
      </c>
      <c r="Z23" s="198" t="e">
        <f t="shared" si="10"/>
        <v>#N/A</v>
      </c>
      <c r="AA23" s="198" t="e">
        <f t="shared" si="10"/>
        <v>#N/A</v>
      </c>
      <c r="AB23" s="198" t="e">
        <f t="shared" si="10"/>
        <v>#N/A</v>
      </c>
      <c r="AC23" s="198" t="e">
        <f t="shared" si="10"/>
        <v>#N/A</v>
      </c>
      <c r="AD23" s="198" t="e">
        <f t="shared" si="10"/>
        <v>#N/A</v>
      </c>
      <c r="AE23" s="199" t="e">
        <f t="shared" si="10"/>
        <v>#N/A</v>
      </c>
      <c r="AF23" s="622"/>
      <c r="AG23" s="623"/>
      <c r="AH23" s="626"/>
      <c r="AI23" s="627"/>
      <c r="AJ23" s="630"/>
      <c r="AK23" s="631"/>
      <c r="AL23" s="189"/>
    </row>
    <row r="24" spans="1:46" ht="15" customHeight="1">
      <c r="A24" s="614"/>
      <c r="B24" s="616"/>
      <c r="C24" s="618"/>
      <c r="D24" s="191"/>
      <c r="E24" s="192"/>
      <c r="F24" s="192"/>
      <c r="G24" s="192"/>
      <c r="H24" s="192"/>
      <c r="I24" s="192"/>
      <c r="J24" s="193"/>
      <c r="K24" s="194"/>
      <c r="L24" s="192"/>
      <c r="M24" s="192"/>
      <c r="N24" s="192"/>
      <c r="O24" s="192"/>
      <c r="P24" s="192"/>
      <c r="Q24" s="195"/>
      <c r="R24" s="191"/>
      <c r="S24" s="192"/>
      <c r="T24" s="192"/>
      <c r="U24" s="192"/>
      <c r="V24" s="192"/>
      <c r="W24" s="192"/>
      <c r="X24" s="193"/>
      <c r="Y24" s="191"/>
      <c r="Z24" s="192"/>
      <c r="AA24" s="192"/>
      <c r="AB24" s="192"/>
      <c r="AC24" s="192"/>
      <c r="AD24" s="192"/>
      <c r="AE24" s="193"/>
      <c r="AF24" s="652">
        <f>SUMIF(D25:AE25,"&gt;0")</f>
        <v>0</v>
      </c>
      <c r="AG24" s="653"/>
      <c r="AH24" s="624">
        <f t="shared" ref="AH24" si="11">AF24/4</f>
        <v>0</v>
      </c>
      <c r="AI24" s="625"/>
      <c r="AJ24" s="628">
        <f>ROUNDDOWN(AH24/$AC$27,1)</f>
        <v>0</v>
      </c>
      <c r="AK24" s="629"/>
      <c r="AL24" s="189"/>
    </row>
    <row r="25" spans="1:46" ht="15" customHeight="1">
      <c r="A25" s="615"/>
      <c r="B25" s="617"/>
      <c r="C25" s="619"/>
      <c r="D25" s="202" t="e">
        <f t="shared" ref="D25:AE25" si="12">VLOOKUP(D24,$B$31:$I$39,2,1)</f>
        <v>#N/A</v>
      </c>
      <c r="E25" s="203" t="e">
        <f t="shared" si="12"/>
        <v>#N/A</v>
      </c>
      <c r="F25" s="203" t="e">
        <f t="shared" si="12"/>
        <v>#N/A</v>
      </c>
      <c r="G25" s="203" t="e">
        <f t="shared" si="12"/>
        <v>#N/A</v>
      </c>
      <c r="H25" s="203" t="e">
        <f t="shared" si="12"/>
        <v>#N/A</v>
      </c>
      <c r="I25" s="203" t="e">
        <f t="shared" si="12"/>
        <v>#N/A</v>
      </c>
      <c r="J25" s="204" t="e">
        <f t="shared" si="12"/>
        <v>#N/A</v>
      </c>
      <c r="K25" s="200" t="e">
        <f t="shared" si="12"/>
        <v>#N/A</v>
      </c>
      <c r="L25" s="198" t="e">
        <f t="shared" si="12"/>
        <v>#N/A</v>
      </c>
      <c r="M25" s="198" t="e">
        <f t="shared" si="12"/>
        <v>#N/A</v>
      </c>
      <c r="N25" s="198" t="e">
        <f t="shared" si="12"/>
        <v>#N/A</v>
      </c>
      <c r="O25" s="198" t="e">
        <f t="shared" si="12"/>
        <v>#N/A</v>
      </c>
      <c r="P25" s="198" t="e">
        <f t="shared" si="12"/>
        <v>#N/A</v>
      </c>
      <c r="Q25" s="201" t="e">
        <f t="shared" si="12"/>
        <v>#N/A</v>
      </c>
      <c r="R25" s="202" t="e">
        <f t="shared" si="12"/>
        <v>#N/A</v>
      </c>
      <c r="S25" s="203" t="e">
        <f t="shared" si="12"/>
        <v>#N/A</v>
      </c>
      <c r="T25" s="203" t="e">
        <f t="shared" si="12"/>
        <v>#N/A</v>
      </c>
      <c r="U25" s="203" t="e">
        <f t="shared" si="12"/>
        <v>#N/A</v>
      </c>
      <c r="V25" s="203" t="e">
        <f t="shared" si="12"/>
        <v>#N/A</v>
      </c>
      <c r="W25" s="203" t="e">
        <f t="shared" si="12"/>
        <v>#N/A</v>
      </c>
      <c r="X25" s="204" t="e">
        <f t="shared" si="12"/>
        <v>#N/A</v>
      </c>
      <c r="Y25" s="202" t="e">
        <f t="shared" si="12"/>
        <v>#N/A</v>
      </c>
      <c r="Z25" s="203" t="e">
        <f t="shared" si="12"/>
        <v>#N/A</v>
      </c>
      <c r="AA25" s="203" t="e">
        <f t="shared" si="12"/>
        <v>#N/A</v>
      </c>
      <c r="AB25" s="203" t="e">
        <f t="shared" si="12"/>
        <v>#N/A</v>
      </c>
      <c r="AC25" s="205" t="e">
        <f t="shared" si="12"/>
        <v>#N/A</v>
      </c>
      <c r="AD25" s="205" t="e">
        <f t="shared" si="12"/>
        <v>#N/A</v>
      </c>
      <c r="AE25" s="206" t="e">
        <f t="shared" si="12"/>
        <v>#N/A</v>
      </c>
      <c r="AF25" s="622"/>
      <c r="AG25" s="623"/>
      <c r="AH25" s="626"/>
      <c r="AI25" s="627"/>
      <c r="AJ25" s="630"/>
      <c r="AK25" s="631"/>
      <c r="AL25" s="189"/>
    </row>
    <row r="26" spans="1:46" ht="24" customHeight="1" thickBot="1">
      <c r="A26" s="636" t="s">
        <v>116</v>
      </c>
      <c r="B26" s="637"/>
      <c r="C26" s="638"/>
      <c r="D26" s="207"/>
      <c r="E26" s="208"/>
      <c r="F26" s="208"/>
      <c r="G26" s="208"/>
      <c r="H26" s="208"/>
      <c r="I26" s="208"/>
      <c r="J26" s="209"/>
      <c r="K26" s="210"/>
      <c r="L26" s="208"/>
      <c r="M26" s="208"/>
      <c r="N26" s="208"/>
      <c r="O26" s="208"/>
      <c r="P26" s="208"/>
      <c r="Q26" s="211"/>
      <c r="R26" s="207"/>
      <c r="S26" s="208"/>
      <c r="T26" s="208"/>
      <c r="U26" s="208"/>
      <c r="V26" s="208"/>
      <c r="W26" s="208"/>
      <c r="X26" s="209"/>
      <c r="Y26" s="207"/>
      <c r="Z26" s="208"/>
      <c r="AA26" s="208"/>
      <c r="AB26" s="208"/>
      <c r="AC26" s="212"/>
      <c r="AD26" s="212"/>
      <c r="AE26" s="213"/>
      <c r="AF26" s="639">
        <f>SUM(AF12:AG25)</f>
        <v>0</v>
      </c>
      <c r="AG26" s="640"/>
      <c r="AH26" s="639">
        <f>SUM(AH12:AI25)</f>
        <v>0</v>
      </c>
      <c r="AI26" s="640"/>
      <c r="AJ26" s="641">
        <f>SUM(AJ12:AK25)</f>
        <v>0</v>
      </c>
      <c r="AK26" s="642"/>
      <c r="AL26" s="189"/>
    </row>
    <row r="27" spans="1:46" ht="15" customHeight="1" thickBot="1">
      <c r="A27" s="643" t="s">
        <v>399</v>
      </c>
      <c r="B27" s="644"/>
      <c r="C27" s="644"/>
      <c r="D27" s="644"/>
      <c r="E27" s="644"/>
      <c r="F27" s="644"/>
      <c r="G27" s="644"/>
      <c r="H27" s="644"/>
      <c r="I27" s="644"/>
      <c r="J27" s="644"/>
      <c r="K27" s="644"/>
      <c r="L27" s="644"/>
      <c r="M27" s="644"/>
      <c r="N27" s="644"/>
      <c r="O27" s="644"/>
      <c r="P27" s="644"/>
      <c r="Q27" s="644"/>
      <c r="R27" s="644"/>
      <c r="S27" s="644"/>
      <c r="T27" s="644"/>
      <c r="U27" s="644"/>
      <c r="V27" s="644"/>
      <c r="W27" s="644"/>
      <c r="X27" s="644"/>
      <c r="Y27" s="645"/>
      <c r="Z27" s="645"/>
      <c r="AA27" s="645"/>
      <c r="AB27" s="646"/>
      <c r="AC27" s="647">
        <v>1.6666666666666667</v>
      </c>
      <c r="AD27" s="648"/>
      <c r="AE27" s="649"/>
      <c r="AF27" s="650" t="s">
        <v>400</v>
      </c>
      <c r="AG27" s="650"/>
      <c r="AH27" s="650"/>
      <c r="AI27" s="650"/>
      <c r="AJ27" s="650"/>
      <c r="AK27" s="650"/>
      <c r="AL27" s="651"/>
    </row>
    <row r="28" spans="1:46" ht="6.75" customHeight="1">
      <c r="A28" s="166"/>
      <c r="B28" s="166"/>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214"/>
      <c r="AJ28" s="166"/>
      <c r="AK28" s="214"/>
    </row>
    <row r="29" spans="1:46" ht="15" customHeight="1">
      <c r="A29" s="659" t="s">
        <v>401</v>
      </c>
      <c r="B29" s="660"/>
      <c r="C29" s="661"/>
      <c r="D29" s="215" t="s">
        <v>402</v>
      </c>
      <c r="E29" s="662" t="s">
        <v>403</v>
      </c>
      <c r="F29" s="663"/>
      <c r="G29" s="663"/>
      <c r="H29" s="663"/>
      <c r="I29" s="663"/>
      <c r="J29" s="654">
        <v>0</v>
      </c>
      <c r="K29" s="655"/>
      <c r="L29" s="215" t="s">
        <v>404</v>
      </c>
      <c r="M29" s="662" t="s">
        <v>403</v>
      </c>
      <c r="N29" s="663"/>
      <c r="O29" s="663"/>
      <c r="P29" s="663"/>
      <c r="Q29" s="663"/>
      <c r="R29" s="654">
        <v>0</v>
      </c>
      <c r="S29" s="655"/>
      <c r="T29" s="215" t="s">
        <v>405</v>
      </c>
      <c r="U29" s="662" t="s">
        <v>403</v>
      </c>
      <c r="V29" s="663"/>
      <c r="W29" s="663"/>
      <c r="X29" s="663"/>
      <c r="Y29" s="663"/>
      <c r="Z29" s="654">
        <v>0</v>
      </c>
      <c r="AA29" s="655"/>
      <c r="AB29" s="215" t="s">
        <v>406</v>
      </c>
      <c r="AC29" s="662" t="s">
        <v>403</v>
      </c>
      <c r="AD29" s="663"/>
      <c r="AE29" s="663"/>
      <c r="AF29" s="663"/>
      <c r="AG29" s="663"/>
      <c r="AH29" s="654">
        <v>0</v>
      </c>
      <c r="AI29" s="655"/>
      <c r="AJ29" s="654">
        <v>0</v>
      </c>
      <c r="AK29" s="655"/>
      <c r="AL29" s="214"/>
      <c r="AM29" s="216"/>
    </row>
    <row r="30" spans="1:46" ht="6.75" customHeight="1">
      <c r="A30" s="217"/>
      <c r="B30" s="217"/>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c r="AI30" s="218"/>
      <c r="AJ30" s="217"/>
      <c r="AK30" s="218"/>
    </row>
    <row r="31" spans="1:46" ht="15" customHeight="1">
      <c r="A31" s="656" t="s">
        <v>407</v>
      </c>
      <c r="B31" s="219" t="s">
        <v>408</v>
      </c>
      <c r="C31" s="220" t="s">
        <v>409</v>
      </c>
      <c r="D31" s="657" t="s">
        <v>410</v>
      </c>
      <c r="E31" s="657"/>
      <c r="F31" s="657" t="s">
        <v>411</v>
      </c>
      <c r="G31" s="657"/>
      <c r="H31" s="657" t="s">
        <v>412</v>
      </c>
      <c r="I31" s="657"/>
      <c r="J31" s="221" t="s">
        <v>413</v>
      </c>
      <c r="L31" s="166"/>
      <c r="N31" s="170"/>
      <c r="O31" s="170"/>
      <c r="P31" s="170"/>
      <c r="Q31" s="170"/>
      <c r="R31" s="170"/>
      <c r="S31" s="170"/>
      <c r="T31" s="170"/>
      <c r="U31" s="170"/>
      <c r="V31" s="170"/>
      <c r="W31" s="170"/>
      <c r="X31" s="170"/>
      <c r="Y31" s="170"/>
      <c r="Z31" s="170"/>
      <c r="AA31" s="170"/>
      <c r="AB31" s="170"/>
      <c r="AC31" s="170"/>
      <c r="AD31" s="170"/>
      <c r="AE31" s="170"/>
      <c r="AF31" s="170"/>
      <c r="AG31" s="170"/>
      <c r="AH31" s="170"/>
      <c r="AI31" s="222"/>
      <c r="AJ31" s="170"/>
      <c r="AK31" s="222"/>
    </row>
    <row r="32" spans="1:46" ht="15" customHeight="1">
      <c r="A32" s="656"/>
      <c r="B32" s="215" t="s">
        <v>414</v>
      </c>
      <c r="C32" s="223">
        <f t="shared" ref="C32:C61" si="13">F32-D32-H32</f>
        <v>0</v>
      </c>
      <c r="D32" s="658"/>
      <c r="E32" s="658"/>
      <c r="F32" s="658"/>
      <c r="G32" s="658"/>
      <c r="H32" s="658"/>
      <c r="I32" s="658"/>
      <c r="J32" s="221" t="s">
        <v>415</v>
      </c>
      <c r="N32" s="224"/>
      <c r="O32" s="224"/>
      <c r="P32" s="224"/>
      <c r="Q32" s="224"/>
      <c r="R32" s="225"/>
      <c r="S32" s="225"/>
      <c r="T32" s="226"/>
      <c r="U32" s="224"/>
      <c r="V32" s="224"/>
      <c r="W32" s="224"/>
      <c r="X32" s="224"/>
      <c r="Y32" s="224"/>
      <c r="Z32" s="225"/>
      <c r="AA32" s="225"/>
      <c r="AB32" s="226"/>
      <c r="AC32" s="224"/>
      <c r="AD32" s="224"/>
      <c r="AE32" s="224"/>
      <c r="AF32" s="224"/>
      <c r="AG32" s="224"/>
      <c r="AH32" s="225"/>
      <c r="AI32" s="225"/>
      <c r="AJ32" s="225"/>
      <c r="AK32" s="225"/>
      <c r="AL32" s="214"/>
      <c r="AM32" s="216"/>
    </row>
    <row r="33" spans="1:39" ht="15" customHeight="1">
      <c r="A33" s="656"/>
      <c r="B33" s="215" t="s">
        <v>416</v>
      </c>
      <c r="C33" s="223">
        <f t="shared" si="13"/>
        <v>0</v>
      </c>
      <c r="D33" s="658"/>
      <c r="E33" s="658"/>
      <c r="F33" s="658"/>
      <c r="G33" s="658"/>
      <c r="H33" s="658"/>
      <c r="I33" s="658"/>
      <c r="J33" s="221" t="s">
        <v>417</v>
      </c>
      <c r="N33" s="224"/>
      <c r="O33" s="224"/>
      <c r="P33" s="224"/>
      <c r="Q33" s="224"/>
      <c r="R33" s="225"/>
      <c r="S33" s="225"/>
      <c r="T33" s="226"/>
      <c r="U33" s="224"/>
      <c r="V33" s="224"/>
      <c r="W33" s="224"/>
      <c r="X33" s="224"/>
      <c r="Y33" s="224"/>
      <c r="Z33" s="225"/>
      <c r="AA33" s="225"/>
      <c r="AB33" s="226"/>
      <c r="AC33" s="224"/>
      <c r="AD33" s="224"/>
      <c r="AE33" s="224"/>
      <c r="AF33" s="224"/>
      <c r="AG33" s="224"/>
      <c r="AH33" s="225"/>
      <c r="AI33" s="225"/>
      <c r="AJ33" s="225"/>
      <c r="AK33" s="225"/>
      <c r="AL33" s="214"/>
      <c r="AM33" s="216"/>
    </row>
    <row r="34" spans="1:39" ht="15" customHeight="1">
      <c r="A34" s="656"/>
      <c r="B34" s="215" t="s">
        <v>418</v>
      </c>
      <c r="C34" s="223">
        <f t="shared" si="13"/>
        <v>0</v>
      </c>
      <c r="D34" s="658"/>
      <c r="E34" s="658"/>
      <c r="F34" s="658"/>
      <c r="G34" s="658"/>
      <c r="H34" s="658"/>
      <c r="I34" s="658"/>
      <c r="J34" s="221" t="s">
        <v>419</v>
      </c>
      <c r="N34" s="224"/>
      <c r="O34" s="224"/>
      <c r="P34" s="224"/>
      <c r="Q34" s="224"/>
      <c r="R34" s="225"/>
      <c r="S34" s="225"/>
      <c r="T34" s="226"/>
      <c r="U34" s="224"/>
      <c r="V34" s="224"/>
      <c r="W34" s="224"/>
      <c r="X34" s="224"/>
      <c r="Y34" s="224"/>
      <c r="Z34" s="225"/>
      <c r="AA34" s="225"/>
      <c r="AB34" s="226"/>
      <c r="AC34" s="224"/>
      <c r="AD34" s="224"/>
      <c r="AE34" s="224"/>
      <c r="AF34" s="224"/>
      <c r="AG34" s="224"/>
      <c r="AH34" s="225"/>
      <c r="AI34" s="225"/>
      <c r="AJ34" s="225"/>
      <c r="AK34" s="225"/>
      <c r="AL34" s="214"/>
      <c r="AM34" s="216"/>
    </row>
    <row r="35" spans="1:39" ht="15" customHeight="1">
      <c r="A35" s="656"/>
      <c r="B35" s="215" t="s">
        <v>420</v>
      </c>
      <c r="C35" s="223">
        <f t="shared" si="13"/>
        <v>0</v>
      </c>
      <c r="D35" s="658"/>
      <c r="E35" s="658"/>
      <c r="F35" s="658"/>
      <c r="G35" s="658"/>
      <c r="H35" s="658"/>
      <c r="I35" s="658"/>
      <c r="J35" s="221" t="s">
        <v>421</v>
      </c>
      <c r="N35" s="224"/>
      <c r="O35" s="224"/>
      <c r="P35" s="224"/>
      <c r="Q35" s="224"/>
      <c r="R35" s="225"/>
      <c r="S35" s="225"/>
      <c r="T35" s="226"/>
      <c r="U35" s="224"/>
      <c r="V35" s="224"/>
      <c r="W35" s="224"/>
      <c r="X35" s="224"/>
      <c r="Y35" s="224"/>
      <c r="Z35" s="225"/>
      <c r="AA35" s="225"/>
      <c r="AB35" s="226"/>
      <c r="AC35" s="224"/>
      <c r="AD35" s="224"/>
      <c r="AE35" s="224"/>
      <c r="AF35" s="224"/>
      <c r="AG35" s="224"/>
      <c r="AH35" s="225"/>
      <c r="AI35" s="225"/>
      <c r="AJ35" s="225"/>
      <c r="AK35" s="225"/>
      <c r="AL35" s="214"/>
      <c r="AM35" s="216"/>
    </row>
    <row r="36" spans="1:39" ht="15" customHeight="1">
      <c r="A36" s="656"/>
      <c r="B36" s="215" t="s">
        <v>422</v>
      </c>
      <c r="C36" s="223">
        <f t="shared" si="13"/>
        <v>0</v>
      </c>
      <c r="D36" s="658"/>
      <c r="E36" s="658"/>
      <c r="F36" s="658"/>
      <c r="G36" s="658"/>
      <c r="H36" s="658"/>
      <c r="I36" s="658"/>
      <c r="J36" s="221" t="s">
        <v>423</v>
      </c>
      <c r="N36" s="224"/>
      <c r="O36" s="224"/>
      <c r="P36" s="224"/>
      <c r="Q36" s="224"/>
      <c r="R36" s="225"/>
      <c r="S36" s="225"/>
      <c r="T36" s="226"/>
      <c r="U36" s="224"/>
      <c r="V36" s="224"/>
      <c r="W36" s="224"/>
      <c r="X36" s="224"/>
      <c r="Y36" s="224"/>
      <c r="Z36" s="225"/>
      <c r="AA36" s="225"/>
      <c r="AB36" s="226"/>
      <c r="AC36" s="224"/>
      <c r="AD36" s="224"/>
      <c r="AE36" s="224"/>
      <c r="AF36" s="224"/>
      <c r="AG36" s="224"/>
      <c r="AH36" s="225"/>
      <c r="AI36" s="225"/>
      <c r="AJ36" s="225"/>
      <c r="AK36" s="225"/>
      <c r="AL36" s="214"/>
      <c r="AM36" s="216"/>
    </row>
    <row r="37" spans="1:39" ht="15" customHeight="1">
      <c r="A37" s="656"/>
      <c r="B37" s="215" t="s">
        <v>424</v>
      </c>
      <c r="C37" s="223">
        <f t="shared" si="13"/>
        <v>0</v>
      </c>
      <c r="D37" s="658"/>
      <c r="E37" s="658"/>
      <c r="F37" s="658"/>
      <c r="G37" s="658"/>
      <c r="H37" s="658"/>
      <c r="I37" s="658"/>
      <c r="J37" s="221" t="s">
        <v>425</v>
      </c>
      <c r="N37" s="224"/>
      <c r="O37" s="224"/>
      <c r="P37" s="224"/>
      <c r="Q37" s="224"/>
      <c r="R37" s="225"/>
      <c r="S37" s="225"/>
      <c r="T37" s="226"/>
      <c r="U37" s="224"/>
      <c r="V37" s="224"/>
      <c r="W37" s="224"/>
      <c r="X37" s="224"/>
      <c r="Y37" s="224"/>
      <c r="Z37" s="225"/>
      <c r="AA37" s="225"/>
      <c r="AB37" s="226"/>
      <c r="AC37" s="224"/>
      <c r="AD37" s="224"/>
      <c r="AE37" s="224"/>
      <c r="AF37" s="224"/>
      <c r="AG37" s="224"/>
      <c r="AH37" s="225"/>
      <c r="AI37" s="225"/>
      <c r="AJ37" s="225"/>
      <c r="AK37" s="225"/>
      <c r="AL37" s="214"/>
      <c r="AM37" s="216"/>
    </row>
    <row r="38" spans="1:39" ht="15" customHeight="1">
      <c r="A38" s="656"/>
      <c r="B38" s="215" t="s">
        <v>426</v>
      </c>
      <c r="C38" s="223">
        <f t="shared" si="13"/>
        <v>0</v>
      </c>
      <c r="D38" s="658"/>
      <c r="E38" s="658"/>
      <c r="F38" s="658"/>
      <c r="G38" s="658"/>
      <c r="H38" s="658"/>
      <c r="I38" s="658"/>
      <c r="J38" s="221" t="s">
        <v>427</v>
      </c>
      <c r="N38" s="224"/>
      <c r="O38" s="224"/>
      <c r="P38" s="224"/>
      <c r="Q38" s="224"/>
      <c r="R38" s="225"/>
      <c r="S38" s="225"/>
      <c r="T38" s="226"/>
      <c r="U38" s="224"/>
      <c r="V38" s="224"/>
      <c r="W38" s="224"/>
      <c r="X38" s="224"/>
      <c r="Y38" s="224"/>
      <c r="Z38" s="225"/>
      <c r="AA38" s="225"/>
      <c r="AB38" s="226"/>
      <c r="AC38" s="224"/>
      <c r="AD38" s="224"/>
      <c r="AE38" s="224"/>
      <c r="AF38" s="224"/>
      <c r="AG38" s="224"/>
      <c r="AH38" s="225"/>
      <c r="AI38" s="225"/>
      <c r="AJ38" s="225"/>
      <c r="AK38" s="225"/>
      <c r="AL38" s="214"/>
      <c r="AM38" s="216"/>
    </row>
    <row r="39" spans="1:39" ht="15" customHeight="1">
      <c r="A39" s="656"/>
      <c r="B39" s="215" t="s">
        <v>428</v>
      </c>
      <c r="C39" s="223">
        <f t="shared" si="13"/>
        <v>0</v>
      </c>
      <c r="D39" s="658"/>
      <c r="E39" s="658"/>
      <c r="F39" s="658"/>
      <c r="G39" s="658"/>
      <c r="H39" s="658"/>
      <c r="I39" s="658"/>
      <c r="J39" s="221" t="s">
        <v>429</v>
      </c>
      <c r="N39" s="224"/>
      <c r="O39" s="224"/>
      <c r="P39" s="224"/>
      <c r="Q39" s="224"/>
      <c r="R39" s="225"/>
      <c r="S39" s="225"/>
      <c r="T39" s="226"/>
      <c r="U39" s="224"/>
      <c r="V39" s="224"/>
      <c r="W39" s="224"/>
      <c r="X39" s="224"/>
      <c r="Y39" s="224"/>
      <c r="Z39" s="225"/>
      <c r="AA39" s="225"/>
      <c r="AB39" s="226"/>
      <c r="AC39" s="224"/>
      <c r="AD39" s="224"/>
      <c r="AE39" s="224"/>
      <c r="AF39" s="224"/>
      <c r="AG39" s="224"/>
      <c r="AH39" s="225"/>
      <c r="AI39" s="225"/>
      <c r="AJ39" s="225"/>
      <c r="AK39" s="225"/>
      <c r="AL39" s="214"/>
      <c r="AM39" s="216"/>
    </row>
    <row r="40" spans="1:39" ht="15" customHeight="1">
      <c r="A40" s="656" t="s">
        <v>407</v>
      </c>
      <c r="B40" s="215" t="s">
        <v>430</v>
      </c>
      <c r="C40" s="223">
        <f t="shared" si="13"/>
        <v>0</v>
      </c>
      <c r="D40" s="658"/>
      <c r="E40" s="658"/>
      <c r="F40" s="658"/>
      <c r="G40" s="658"/>
      <c r="H40" s="658"/>
      <c r="I40" s="658"/>
      <c r="J40" s="217"/>
      <c r="K40" s="217"/>
      <c r="L40" s="217"/>
      <c r="M40" s="217"/>
      <c r="N40" s="217"/>
      <c r="O40" s="217"/>
      <c r="P40" s="217"/>
      <c r="Q40" s="217"/>
      <c r="R40" s="217"/>
      <c r="S40" s="217"/>
      <c r="T40" s="217"/>
      <c r="U40" s="217"/>
      <c r="V40" s="217"/>
      <c r="W40" s="217"/>
      <c r="X40" s="217"/>
      <c r="Y40" s="217"/>
      <c r="Z40" s="217"/>
      <c r="AA40" s="217"/>
      <c r="AB40" s="217"/>
      <c r="AC40" s="217"/>
      <c r="AD40" s="217"/>
      <c r="AE40" s="217"/>
      <c r="AF40" s="217"/>
      <c r="AG40" s="217"/>
      <c r="AH40" s="217"/>
      <c r="AI40" s="218"/>
      <c r="AJ40" s="217"/>
      <c r="AK40" s="218"/>
    </row>
    <row r="41" spans="1:39" ht="15" customHeight="1">
      <c r="A41" s="656"/>
      <c r="B41" s="215" t="s">
        <v>431</v>
      </c>
      <c r="C41" s="223">
        <f t="shared" si="13"/>
        <v>0</v>
      </c>
      <c r="D41" s="658"/>
      <c r="E41" s="658"/>
      <c r="F41" s="658"/>
      <c r="G41" s="658"/>
      <c r="H41" s="658"/>
      <c r="I41" s="658"/>
      <c r="J41" s="217"/>
      <c r="K41" s="217"/>
      <c r="L41" s="217"/>
      <c r="M41" s="217"/>
      <c r="N41" s="217"/>
      <c r="O41" s="217"/>
      <c r="P41" s="217"/>
      <c r="Q41" s="217"/>
      <c r="R41" s="217"/>
      <c r="S41" s="217"/>
      <c r="T41" s="217"/>
      <c r="U41" s="217"/>
      <c r="V41" s="217"/>
      <c r="W41" s="217"/>
      <c r="X41" s="217"/>
      <c r="Y41" s="217"/>
      <c r="Z41" s="217"/>
      <c r="AA41" s="217"/>
      <c r="AB41" s="217"/>
      <c r="AC41" s="217"/>
      <c r="AD41" s="217"/>
      <c r="AE41" s="217"/>
      <c r="AF41" s="217"/>
      <c r="AG41" s="217"/>
      <c r="AH41" s="217"/>
      <c r="AI41" s="218"/>
      <c r="AJ41" s="217"/>
      <c r="AK41" s="218"/>
    </row>
    <row r="42" spans="1:39" ht="15" customHeight="1">
      <c r="A42" s="656"/>
      <c r="B42" s="215" t="s">
        <v>432</v>
      </c>
      <c r="C42" s="223">
        <f t="shared" si="13"/>
        <v>0</v>
      </c>
      <c r="D42" s="658"/>
      <c r="E42" s="658"/>
      <c r="F42" s="658"/>
      <c r="G42" s="658"/>
      <c r="H42" s="658"/>
      <c r="I42" s="658"/>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8"/>
      <c r="AJ42" s="217"/>
      <c r="AK42" s="218"/>
    </row>
    <row r="43" spans="1:39" ht="15" customHeight="1">
      <c r="A43" s="656"/>
      <c r="B43" s="215" t="s">
        <v>433</v>
      </c>
      <c r="C43" s="223">
        <f t="shared" si="13"/>
        <v>0</v>
      </c>
      <c r="D43" s="658"/>
      <c r="E43" s="658"/>
      <c r="F43" s="658"/>
      <c r="G43" s="658"/>
      <c r="H43" s="658"/>
      <c r="I43" s="658"/>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8"/>
      <c r="AJ43" s="217"/>
      <c r="AK43" s="218"/>
    </row>
    <row r="44" spans="1:39" ht="15" customHeight="1">
      <c r="A44" s="656"/>
      <c r="B44" s="215" t="s">
        <v>434</v>
      </c>
      <c r="C44" s="223">
        <f t="shared" si="13"/>
        <v>0</v>
      </c>
      <c r="D44" s="658"/>
      <c r="E44" s="658"/>
      <c r="F44" s="658"/>
      <c r="G44" s="658"/>
      <c r="H44" s="658"/>
      <c r="I44" s="658"/>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8"/>
      <c r="AJ44" s="217"/>
      <c r="AK44" s="218"/>
    </row>
    <row r="45" spans="1:39" ht="15" customHeight="1">
      <c r="A45" s="656"/>
      <c r="B45" s="215" t="s">
        <v>435</v>
      </c>
      <c r="C45" s="223">
        <f t="shared" si="13"/>
        <v>0</v>
      </c>
      <c r="D45" s="658"/>
      <c r="E45" s="658"/>
      <c r="F45" s="658"/>
      <c r="G45" s="658"/>
      <c r="H45" s="658"/>
      <c r="I45" s="658"/>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8"/>
      <c r="AJ45" s="217"/>
      <c r="AK45" s="218"/>
    </row>
    <row r="46" spans="1:39" ht="15" customHeight="1">
      <c r="A46" s="656"/>
      <c r="B46" s="215" t="s">
        <v>436</v>
      </c>
      <c r="C46" s="223">
        <f t="shared" si="13"/>
        <v>0</v>
      </c>
      <c r="D46" s="658"/>
      <c r="E46" s="658"/>
      <c r="F46" s="658"/>
      <c r="G46" s="658"/>
      <c r="H46" s="658"/>
      <c r="I46" s="658"/>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8"/>
      <c r="AJ46" s="217"/>
      <c r="AK46" s="218"/>
    </row>
    <row r="47" spans="1:39" ht="15" customHeight="1">
      <c r="A47" s="656"/>
      <c r="B47" s="215" t="s">
        <v>437</v>
      </c>
      <c r="C47" s="223">
        <f t="shared" si="13"/>
        <v>0</v>
      </c>
      <c r="D47" s="658"/>
      <c r="E47" s="658"/>
      <c r="F47" s="658"/>
      <c r="G47" s="658"/>
      <c r="H47" s="658"/>
      <c r="I47" s="658"/>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8"/>
      <c r="AJ47" s="217"/>
      <c r="AK47" s="218"/>
    </row>
    <row r="48" spans="1:39" ht="15" customHeight="1">
      <c r="A48" s="656"/>
      <c r="B48" s="215" t="s">
        <v>438</v>
      </c>
      <c r="C48" s="223">
        <f t="shared" si="13"/>
        <v>0</v>
      </c>
      <c r="D48" s="658"/>
      <c r="E48" s="658"/>
      <c r="F48" s="658"/>
      <c r="G48" s="658"/>
      <c r="H48" s="658"/>
      <c r="I48" s="658"/>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8"/>
      <c r="AJ48" s="217"/>
      <c r="AK48" s="218"/>
    </row>
    <row r="49" spans="1:38" ht="15" customHeight="1">
      <c r="A49" s="656"/>
      <c r="B49" s="215" t="s">
        <v>439</v>
      </c>
      <c r="C49" s="223">
        <f t="shared" si="13"/>
        <v>0</v>
      </c>
      <c r="D49" s="658"/>
      <c r="E49" s="658"/>
      <c r="F49" s="658"/>
      <c r="G49" s="658"/>
      <c r="H49" s="658"/>
      <c r="I49" s="658"/>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8"/>
      <c r="AJ49" s="217"/>
      <c r="AK49" s="218"/>
    </row>
    <row r="50" spans="1:38" s="227" customFormat="1" ht="15" customHeight="1">
      <c r="A50" s="656"/>
      <c r="B50" s="215" t="s">
        <v>440</v>
      </c>
      <c r="C50" s="223">
        <f t="shared" si="13"/>
        <v>0</v>
      </c>
      <c r="D50" s="658"/>
      <c r="E50" s="658"/>
      <c r="F50" s="658"/>
      <c r="G50" s="658"/>
      <c r="H50" s="658"/>
      <c r="I50" s="658"/>
    </row>
    <row r="51" spans="1:38" s="227" customFormat="1" ht="15" customHeight="1">
      <c r="A51" s="656"/>
      <c r="B51" s="215" t="s">
        <v>441</v>
      </c>
      <c r="C51" s="223">
        <f t="shared" si="13"/>
        <v>0</v>
      </c>
      <c r="D51" s="658"/>
      <c r="E51" s="658"/>
      <c r="F51" s="658"/>
      <c r="G51" s="658"/>
      <c r="H51" s="658"/>
      <c r="I51" s="658"/>
    </row>
    <row r="52" spans="1:38" s="227" customFormat="1" ht="15" customHeight="1">
      <c r="A52" s="656"/>
      <c r="B52" s="215" t="s">
        <v>442</v>
      </c>
      <c r="C52" s="223">
        <f t="shared" si="13"/>
        <v>0</v>
      </c>
      <c r="D52" s="658"/>
      <c r="E52" s="658"/>
      <c r="F52" s="658"/>
      <c r="G52" s="658"/>
      <c r="H52" s="658"/>
      <c r="I52" s="658"/>
    </row>
    <row r="53" spans="1:38" s="227" customFormat="1" ht="15" customHeight="1">
      <c r="A53" s="656"/>
      <c r="B53" s="215" t="s">
        <v>443</v>
      </c>
      <c r="C53" s="223">
        <f t="shared" si="13"/>
        <v>0</v>
      </c>
      <c r="D53" s="658"/>
      <c r="E53" s="658"/>
      <c r="F53" s="658"/>
      <c r="G53" s="658"/>
      <c r="H53" s="658"/>
      <c r="I53" s="658"/>
    </row>
    <row r="54" spans="1:38" s="227" customFormat="1" ht="15" customHeight="1">
      <c r="A54" s="656"/>
      <c r="B54" s="215" t="s">
        <v>444</v>
      </c>
      <c r="C54" s="223">
        <f t="shared" si="13"/>
        <v>0</v>
      </c>
      <c r="D54" s="658"/>
      <c r="E54" s="658"/>
      <c r="F54" s="658"/>
      <c r="G54" s="658"/>
      <c r="H54" s="658"/>
      <c r="I54" s="658"/>
    </row>
    <row r="55" spans="1:38" s="227" customFormat="1" ht="15" customHeight="1">
      <c r="A55" s="656"/>
      <c r="B55" s="215" t="s">
        <v>445</v>
      </c>
      <c r="C55" s="223">
        <f t="shared" si="13"/>
        <v>0</v>
      </c>
      <c r="D55" s="658"/>
      <c r="E55" s="658"/>
      <c r="F55" s="658"/>
      <c r="G55" s="658"/>
      <c r="H55" s="658"/>
      <c r="I55" s="658"/>
    </row>
    <row r="56" spans="1:38" s="227" customFormat="1" ht="15" customHeight="1">
      <c r="A56" s="656"/>
      <c r="B56" s="215" t="s">
        <v>446</v>
      </c>
      <c r="C56" s="223">
        <f t="shared" si="13"/>
        <v>0</v>
      </c>
      <c r="D56" s="658"/>
      <c r="E56" s="658"/>
      <c r="F56" s="658"/>
      <c r="G56" s="658"/>
      <c r="H56" s="658"/>
      <c r="I56" s="658"/>
    </row>
    <row r="57" spans="1:38" s="227" customFormat="1" ht="15" customHeight="1">
      <c r="A57" s="656"/>
      <c r="B57" s="215" t="s">
        <v>447</v>
      </c>
      <c r="C57" s="223">
        <f t="shared" si="13"/>
        <v>0</v>
      </c>
      <c r="D57" s="658"/>
      <c r="E57" s="658"/>
      <c r="F57" s="658"/>
      <c r="G57" s="658"/>
      <c r="H57" s="658"/>
      <c r="I57" s="658"/>
    </row>
    <row r="58" spans="1:38" ht="15" customHeight="1">
      <c r="A58" s="656"/>
      <c r="B58" s="215" t="s">
        <v>448</v>
      </c>
      <c r="C58" s="223">
        <f t="shared" si="13"/>
        <v>0</v>
      </c>
      <c r="D58" s="658"/>
      <c r="E58" s="658"/>
      <c r="F58" s="658"/>
      <c r="G58" s="658"/>
      <c r="H58" s="658"/>
      <c r="I58" s="658"/>
      <c r="AL58" s="228"/>
    </row>
    <row r="59" spans="1:38" s="227" customFormat="1" ht="15" customHeight="1">
      <c r="A59" s="656"/>
      <c r="B59" s="215" t="s">
        <v>449</v>
      </c>
      <c r="C59" s="223">
        <f t="shared" si="13"/>
        <v>0</v>
      </c>
      <c r="D59" s="658"/>
      <c r="E59" s="658"/>
      <c r="F59" s="658"/>
      <c r="G59" s="658"/>
      <c r="H59" s="658"/>
      <c r="I59" s="658"/>
    </row>
    <row r="60" spans="1:38" s="227" customFormat="1" ht="15" customHeight="1">
      <c r="A60" s="656"/>
      <c r="B60" s="215" t="s">
        <v>450</v>
      </c>
      <c r="C60" s="223">
        <f t="shared" si="13"/>
        <v>0</v>
      </c>
      <c r="D60" s="658"/>
      <c r="E60" s="658"/>
      <c r="F60" s="658"/>
      <c r="G60" s="658"/>
      <c r="H60" s="658"/>
      <c r="I60" s="658"/>
    </row>
    <row r="61" spans="1:38" ht="15" customHeight="1">
      <c r="A61" s="656"/>
      <c r="B61" s="215" t="s">
        <v>451</v>
      </c>
      <c r="C61" s="223">
        <f t="shared" si="13"/>
        <v>0</v>
      </c>
      <c r="D61" s="658"/>
      <c r="E61" s="658"/>
      <c r="F61" s="658"/>
      <c r="G61" s="658"/>
      <c r="H61" s="658"/>
      <c r="I61" s="658"/>
      <c r="AL61" s="228" t="s">
        <v>452</v>
      </c>
    </row>
    <row r="62" spans="1:38" ht="15" customHeight="1">
      <c r="B62" s="190" t="s">
        <v>453</v>
      </c>
    </row>
    <row r="63" spans="1:38" ht="15" customHeight="1">
      <c r="B63" s="190" t="s">
        <v>454</v>
      </c>
    </row>
    <row r="64" spans="1:38" ht="15" customHeight="1">
      <c r="A64" s="168" t="s">
        <v>455</v>
      </c>
      <c r="C64" s="168" t="s">
        <v>456</v>
      </c>
      <c r="I64" s="168" t="s">
        <v>457</v>
      </c>
    </row>
    <row r="65" spans="1:9" ht="15" customHeight="1">
      <c r="A65" s="168" t="s">
        <v>458</v>
      </c>
      <c r="C65" s="168" t="s">
        <v>459</v>
      </c>
      <c r="I65" s="229" t="s">
        <v>460</v>
      </c>
    </row>
    <row r="66" spans="1:9" ht="15" customHeight="1">
      <c r="A66" s="168" t="s">
        <v>461</v>
      </c>
      <c r="C66" s="168" t="s">
        <v>462</v>
      </c>
      <c r="I66" s="229" t="s">
        <v>463</v>
      </c>
    </row>
    <row r="67" spans="1:9" ht="15" customHeight="1">
      <c r="A67" s="168" t="s">
        <v>464</v>
      </c>
      <c r="C67" s="168" t="s">
        <v>465</v>
      </c>
      <c r="I67" s="229" t="s">
        <v>466</v>
      </c>
    </row>
    <row r="68" spans="1:9" ht="15" customHeight="1">
      <c r="C68" s="168" t="s">
        <v>467</v>
      </c>
      <c r="I68" s="229" t="s">
        <v>468</v>
      </c>
    </row>
    <row r="69" spans="1:9" ht="15" customHeight="1">
      <c r="C69" s="168" t="s">
        <v>469</v>
      </c>
    </row>
    <row r="70" spans="1:9" ht="15" customHeight="1">
      <c r="C70" s="168" t="s">
        <v>470</v>
      </c>
    </row>
    <row r="71" spans="1:9" ht="15" customHeight="1">
      <c r="C71" s="168" t="s">
        <v>471</v>
      </c>
    </row>
  </sheetData>
  <mergeCells count="178">
    <mergeCell ref="D60:E60"/>
    <mergeCell ref="F60:G60"/>
    <mergeCell ref="H60:I60"/>
    <mergeCell ref="D61:E61"/>
    <mergeCell ref="F61:G61"/>
    <mergeCell ref="H61:I61"/>
    <mergeCell ref="D58:E58"/>
    <mergeCell ref="F58:G58"/>
    <mergeCell ref="H58:I58"/>
    <mergeCell ref="D59:E59"/>
    <mergeCell ref="F59:G59"/>
    <mergeCell ref="H59:I59"/>
    <mergeCell ref="D56:E56"/>
    <mergeCell ref="F56:G56"/>
    <mergeCell ref="H56:I56"/>
    <mergeCell ref="D57:E57"/>
    <mergeCell ref="F57:G57"/>
    <mergeCell ref="H57:I57"/>
    <mergeCell ref="D54:E54"/>
    <mergeCell ref="F54:G54"/>
    <mergeCell ref="H54:I54"/>
    <mergeCell ref="D55:E55"/>
    <mergeCell ref="F55:G55"/>
    <mergeCell ref="H55:I55"/>
    <mergeCell ref="D52:E52"/>
    <mergeCell ref="F52:G52"/>
    <mergeCell ref="H52:I52"/>
    <mergeCell ref="D53:E53"/>
    <mergeCell ref="F53:G53"/>
    <mergeCell ref="H53:I53"/>
    <mergeCell ref="D50:E50"/>
    <mergeCell ref="F50:G50"/>
    <mergeCell ref="H50:I50"/>
    <mergeCell ref="D51:E51"/>
    <mergeCell ref="F51:G51"/>
    <mergeCell ref="H51:I51"/>
    <mergeCell ref="H48:I48"/>
    <mergeCell ref="D49:E49"/>
    <mergeCell ref="F49:G49"/>
    <mergeCell ref="H49:I49"/>
    <mergeCell ref="D46:E46"/>
    <mergeCell ref="F46:G46"/>
    <mergeCell ref="H46:I46"/>
    <mergeCell ref="D47:E47"/>
    <mergeCell ref="F47:G47"/>
    <mergeCell ref="H47:I47"/>
    <mergeCell ref="D39:E39"/>
    <mergeCell ref="F39:G39"/>
    <mergeCell ref="H39:I39"/>
    <mergeCell ref="A40:A61"/>
    <mergeCell ref="D40:E40"/>
    <mergeCell ref="F40:G40"/>
    <mergeCell ref="H40:I40"/>
    <mergeCell ref="D41:E41"/>
    <mergeCell ref="F41:G41"/>
    <mergeCell ref="H41:I41"/>
    <mergeCell ref="D44:E44"/>
    <mergeCell ref="F44:G44"/>
    <mergeCell ref="H44:I44"/>
    <mergeCell ref="D45:E45"/>
    <mergeCell ref="F45:G45"/>
    <mergeCell ref="H45:I45"/>
    <mergeCell ref="D42:E42"/>
    <mergeCell ref="F42:G42"/>
    <mergeCell ref="H42:I42"/>
    <mergeCell ref="D43:E43"/>
    <mergeCell ref="F43:G43"/>
    <mergeCell ref="H43:I43"/>
    <mergeCell ref="D48:E48"/>
    <mergeCell ref="F48:G48"/>
    <mergeCell ref="F37:G37"/>
    <mergeCell ref="H37:I37"/>
    <mergeCell ref="D38:E38"/>
    <mergeCell ref="F38:G38"/>
    <mergeCell ref="H38:I38"/>
    <mergeCell ref="D35:E35"/>
    <mergeCell ref="F35:G35"/>
    <mergeCell ref="H35:I35"/>
    <mergeCell ref="D36:E36"/>
    <mergeCell ref="F36:G36"/>
    <mergeCell ref="H36:I36"/>
    <mergeCell ref="AH29:AI29"/>
    <mergeCell ref="AJ29:AK29"/>
    <mergeCell ref="A31:A39"/>
    <mergeCell ref="D31:E31"/>
    <mergeCell ref="F31:G31"/>
    <mergeCell ref="H31:I31"/>
    <mergeCell ref="D32:E32"/>
    <mergeCell ref="F32:G32"/>
    <mergeCell ref="A29:C29"/>
    <mergeCell ref="E29:I29"/>
    <mergeCell ref="J29:K29"/>
    <mergeCell ref="M29:Q29"/>
    <mergeCell ref="R29:S29"/>
    <mergeCell ref="U29:Y29"/>
    <mergeCell ref="H32:I32"/>
    <mergeCell ref="D33:E33"/>
    <mergeCell ref="F33:G33"/>
    <mergeCell ref="H33:I33"/>
    <mergeCell ref="D34:E34"/>
    <mergeCell ref="F34:G34"/>
    <mergeCell ref="H34:I34"/>
    <mergeCell ref="Z29:AA29"/>
    <mergeCell ref="AC29:AG29"/>
    <mergeCell ref="D37:E37"/>
    <mergeCell ref="A26:C26"/>
    <mergeCell ref="AF26:AG26"/>
    <mergeCell ref="AH26:AI26"/>
    <mergeCell ref="AJ26:AK26"/>
    <mergeCell ref="A27:AB27"/>
    <mergeCell ref="AC27:AE27"/>
    <mergeCell ref="AF27:AL27"/>
    <mergeCell ref="A24:A25"/>
    <mergeCell ref="B24:B25"/>
    <mergeCell ref="C24:C25"/>
    <mergeCell ref="AF24:AG25"/>
    <mergeCell ref="AH24:AI25"/>
    <mergeCell ref="AJ24:AK25"/>
    <mergeCell ref="A22:A23"/>
    <mergeCell ref="B22:B23"/>
    <mergeCell ref="C22:C23"/>
    <mergeCell ref="AF22:AG23"/>
    <mergeCell ref="AH22:AI23"/>
    <mergeCell ref="AJ22:AK23"/>
    <mergeCell ref="A20:A21"/>
    <mergeCell ref="B20:B21"/>
    <mergeCell ref="C20:C21"/>
    <mergeCell ref="AF20:AG21"/>
    <mergeCell ref="AH20:AI21"/>
    <mergeCell ref="AJ20:AK21"/>
    <mergeCell ref="A18:A19"/>
    <mergeCell ref="B18:B19"/>
    <mergeCell ref="C18:C19"/>
    <mergeCell ref="AF18:AG19"/>
    <mergeCell ref="AH18:AI19"/>
    <mergeCell ref="AJ18:AK19"/>
    <mergeCell ref="A16:A17"/>
    <mergeCell ref="B16:B17"/>
    <mergeCell ref="C16:C17"/>
    <mergeCell ref="AF16:AG17"/>
    <mergeCell ref="AH16:AI17"/>
    <mergeCell ref="AJ16:AK17"/>
    <mergeCell ref="B8:B10"/>
    <mergeCell ref="D8:J8"/>
    <mergeCell ref="K8:Q8"/>
    <mergeCell ref="R8:X8"/>
    <mergeCell ref="Y8:AE8"/>
    <mergeCell ref="AF8:AG10"/>
    <mergeCell ref="AH8:AI10"/>
    <mergeCell ref="AJ8:AK10"/>
    <mergeCell ref="A14:A15"/>
    <mergeCell ref="B14:B15"/>
    <mergeCell ref="C14:C15"/>
    <mergeCell ref="AF14:AG15"/>
    <mergeCell ref="AH14:AI15"/>
    <mergeCell ref="AJ14:AK15"/>
    <mergeCell ref="A11:C11"/>
    <mergeCell ref="AF11:AG11"/>
    <mergeCell ref="AH11:AI11"/>
    <mergeCell ref="AJ11:AK11"/>
    <mergeCell ref="A12:A13"/>
    <mergeCell ref="B12:B13"/>
    <mergeCell ref="C12:C13"/>
    <mergeCell ref="AF12:AG13"/>
    <mergeCell ref="AH12:AI13"/>
    <mergeCell ref="AJ12:AK13"/>
    <mergeCell ref="X3:Y3"/>
    <mergeCell ref="A5:C5"/>
    <mergeCell ref="D5:L5"/>
    <mergeCell ref="M5:R5"/>
    <mergeCell ref="S5:AL5"/>
    <mergeCell ref="A6:C6"/>
    <mergeCell ref="D6:L6"/>
    <mergeCell ref="M6:R7"/>
    <mergeCell ref="S6:AL6"/>
    <mergeCell ref="A7:C7"/>
    <mergeCell ref="D7:L7"/>
    <mergeCell ref="S7:AL7"/>
  </mergeCells>
  <phoneticPr fontId="35"/>
  <dataValidations count="6">
    <dataValidation type="list" allowBlank="1" showInputMessage="1" showErrorMessage="1" sqref="D12:AE12 D14:AE14 D16:AE16 D18:AE18 D20:AE20 D22:AE22 D24:AE24">
      <formula1>$B$32:$B$63</formula1>
    </dataValidation>
    <dataValidation type="list" allowBlank="1" showInputMessage="1" showErrorMessage="1" sqref="D10:AE10">
      <formula1>"月,火,水,木,金,土,日,祝"</formula1>
    </dataValidation>
    <dataValidation type="list" allowBlank="1" showInputMessage="1" showErrorMessage="1" sqref="B12:B25">
      <formula1>$I$65:$I$68</formula1>
    </dataValidation>
    <dataValidation type="list" allowBlank="1" showInputMessage="1" showErrorMessage="1" sqref="A12:A25">
      <formula1>$C$65:$C$71</formula1>
    </dataValidation>
    <dataValidation type="list" allowBlank="1" showInputMessage="1" showErrorMessage="1" sqref="D5:L5">
      <formula1>$A$65:$A$67</formula1>
    </dataValidation>
    <dataValidation type="list" allowBlank="1" showInputMessage="1" showErrorMessage="1" sqref="D26:AE26">
      <formula1>$B$32:$B$61</formula1>
    </dataValidation>
  </dataValidations>
  <printOptions horizontalCentered="1" verticalCentered="1"/>
  <pageMargins left="0.59055118110236227" right="0.59055118110236227" top="0.59055118110236227" bottom="0.59055118110236227" header="0.51181102362204722" footer="0.27559055118110237"/>
  <pageSetup paperSize="9" scale="80" orientation="landscape" r:id="rId1"/>
  <headerFooter alignWithMargins="0"/>
  <rowBreaks count="1" manualBreakCount="1">
    <brk id="39" max="35" man="1"/>
  </rowBreaks>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290</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483" t="str">
        <f>IF(VLOOKUP($AK$1,選択肢!$A$1:$J$32,C42,FALSE)=0,"-",VLOOKUP($AK$1,選択肢!$A$1:$J$32,C42,FALSE))</f>
        <v>管理者</v>
      </c>
      <c r="D37" s="484"/>
      <c r="E37" s="482" t="str">
        <f>IF(VLOOKUP($AK$1,選択肢!$A$1:$J$32,E42,FALSE)=0,"-",VLOOKUP($AK$1,選択肢!$A$1:$J$32,E42,FALSE))</f>
        <v>従業者</v>
      </c>
      <c r="F37" s="482"/>
      <c r="G37" s="482"/>
      <c r="H37" s="482"/>
      <c r="I37" s="483" t="str">
        <f>IF(VLOOKUP($AK$1,選択肢!$A$1:$J$32,I42,FALSE)=0,"-",VLOOKUP($AK$1,選択肢!$A$1:$J$32,I42,FALSE))</f>
        <v>-</v>
      </c>
      <c r="J37" s="484"/>
      <c r="K37" s="484"/>
      <c r="L37" s="484"/>
      <c r="M37" s="484"/>
      <c r="N37" s="485"/>
      <c r="O37" s="483" t="str">
        <f>IF(VLOOKUP($AK$1,選択肢!$A$1:$J$32,O42,FALSE)=0,"-",VLOOKUP($AK$1,選択肢!$A$1:$J$32,O42,FALSE))</f>
        <v>-</v>
      </c>
      <c r="P37" s="484"/>
      <c r="Q37" s="484"/>
      <c r="R37" s="484"/>
      <c r="S37" s="484"/>
      <c r="T37" s="485"/>
      <c r="U37" s="483" t="str">
        <f>IF(VLOOKUP($AK$1,選択肢!$A$1:$J$32,U42,FALSE)=0,"-",VLOOKUP($AK$1,選択肢!$A$1:$J$32,U42,FALSE))</f>
        <v>-</v>
      </c>
      <c r="V37" s="484"/>
      <c r="W37" s="484"/>
      <c r="X37" s="484"/>
      <c r="Y37" s="484"/>
      <c r="Z37" s="485"/>
      <c r="AA37" s="483" t="str">
        <f>IF(VLOOKUP($AK$1,選択肢!$A$1:$J$32,AA42,FALSE)=0,"-",VLOOKUP($AK$1,選択肢!$A$1:$J$32,AA42,FALSE))</f>
        <v>-</v>
      </c>
      <c r="AB37" s="484"/>
      <c r="AC37" s="484"/>
      <c r="AD37" s="484"/>
      <c r="AE37" s="484"/>
      <c r="AF37" s="485"/>
      <c r="AG37" s="482" t="str">
        <f>IF(VLOOKUP($AK$1,選択肢!$A$1:$J$32,AG42,FALSE)=0,"-",VLOOKUP($AK$1,選択肢!$A$1:$J$32,AG42,FALSE))</f>
        <v>-</v>
      </c>
      <c r="AH37" s="482"/>
      <c r="AI37" s="482"/>
      <c r="AJ37" s="482"/>
      <c r="AK37" s="482"/>
      <c r="AL37" s="482" t="str">
        <f>IF(VLOOKUP($AK$1,選択肢!$A$1:$J$32,AL42,FALSE)=0,"-",VLOOKUP($AK$1,選択肢!$A$1:$J$32,AL42,FALSE))</f>
        <v>-</v>
      </c>
      <c r="AM37" s="482"/>
      <c r="AN37" s="62"/>
    </row>
    <row r="38" spans="1:40" ht="18" customHeight="1">
      <c r="A38" s="62"/>
      <c r="B38" s="67"/>
      <c r="C38" s="102" t="s">
        <v>190</v>
      </c>
      <c r="D38" s="102" t="s">
        <v>191</v>
      </c>
      <c r="E38" s="101" t="s">
        <v>190</v>
      </c>
      <c r="F38" s="481" t="s">
        <v>191</v>
      </c>
      <c r="G38" s="481"/>
      <c r="H38" s="481"/>
      <c r="I38" s="477" t="s">
        <v>190</v>
      </c>
      <c r="J38" s="478"/>
      <c r="K38" s="479"/>
      <c r="L38" s="477" t="s">
        <v>191</v>
      </c>
      <c r="M38" s="478"/>
      <c r="N38" s="479"/>
      <c r="O38" s="477" t="s">
        <v>190</v>
      </c>
      <c r="P38" s="478"/>
      <c r="Q38" s="479"/>
      <c r="R38" s="477" t="s">
        <v>191</v>
      </c>
      <c r="S38" s="478"/>
      <c r="T38" s="479"/>
      <c r="U38" s="477" t="s">
        <v>190</v>
      </c>
      <c r="V38" s="478"/>
      <c r="W38" s="479"/>
      <c r="X38" s="477" t="s">
        <v>191</v>
      </c>
      <c r="Y38" s="478"/>
      <c r="Z38" s="479"/>
      <c r="AA38" s="477" t="s">
        <v>190</v>
      </c>
      <c r="AB38" s="478"/>
      <c r="AC38" s="479"/>
      <c r="AD38" s="477" t="s">
        <v>191</v>
      </c>
      <c r="AE38" s="478"/>
      <c r="AF38" s="479"/>
      <c r="AG38" s="477" t="s">
        <v>190</v>
      </c>
      <c r="AH38" s="478"/>
      <c r="AI38" s="479"/>
      <c r="AJ38" s="477" t="s">
        <v>191</v>
      </c>
      <c r="AK38" s="479"/>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477">
        <f>COUNTIFS($B$11:$B$30,E$37,$C$11:$C$30,"B",$E$11:$E$30,"*")</f>
        <v>1</v>
      </c>
      <c r="G39" s="478"/>
      <c r="H39" s="479"/>
      <c r="I39" s="477">
        <f>COUNTIFS($B$11:$B$30,I$37,$C$11:$C$30,"A",$E$11:$E$30,"*")</f>
        <v>0</v>
      </c>
      <c r="J39" s="478"/>
      <c r="K39" s="479"/>
      <c r="L39" s="477">
        <f>COUNTIFS($B$11:$B$30,I$37,$C$11:$C$30,"B",$E$11:$E$30,"*")</f>
        <v>0</v>
      </c>
      <c r="M39" s="478"/>
      <c r="N39" s="479"/>
      <c r="O39" s="477">
        <f>COUNTIFS($B$11:$B$30,O$37,$C$11:$C$30,"A",$E$11:$E$30,"*")</f>
        <v>0</v>
      </c>
      <c r="P39" s="478"/>
      <c r="Q39" s="479"/>
      <c r="R39" s="477">
        <f>COUNTIFS($B$11:$B$30,O$37,$C$11:$C$30,"B",$E$11:$E$30,"*")</f>
        <v>0</v>
      </c>
      <c r="S39" s="478"/>
      <c r="T39" s="479"/>
      <c r="U39" s="477">
        <f>COUNTIFS($B$11:$B$30,U$37,$C$11:$C$30,"A",$E$11:$E$30,"*")</f>
        <v>0</v>
      </c>
      <c r="V39" s="478"/>
      <c r="W39" s="479"/>
      <c r="X39" s="477">
        <f>COUNTIFS($B$11:$B$30,U$37,$C$11:$C$30,"B",$E$11:$E$30,"*")</f>
        <v>0</v>
      </c>
      <c r="Y39" s="478"/>
      <c r="Z39" s="479"/>
      <c r="AA39" s="477">
        <f>COUNTIFS($B$11:$B$30,AA$37,$C$11:$C$30,"A",$E$11:$E$30,"*")</f>
        <v>0</v>
      </c>
      <c r="AB39" s="478"/>
      <c r="AC39" s="479"/>
      <c r="AD39" s="477">
        <f>COUNTIFS($B$11:$B$30,AA$37,$C$11:$C$30,"B",$E$11:$E$30,"*")</f>
        <v>0</v>
      </c>
      <c r="AE39" s="478"/>
      <c r="AF39" s="479"/>
      <c r="AG39" s="477">
        <f>COUNTIFS($B$11:$B$30,AG$37,$C$11:$C$30,"A",$E$11:$E$30,"*")</f>
        <v>0</v>
      </c>
      <c r="AH39" s="478"/>
      <c r="AI39" s="479"/>
      <c r="AJ39" s="477">
        <f>COUNTIFS($B$11:$B$30,AG$37,$C$11:$C$30,"B",$E$11:$E$30,"*")</f>
        <v>0</v>
      </c>
      <c r="AK39" s="479"/>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477">
        <f>COUNTIFS($B$11:$B$30,E$37,$C$11:$C$30,"D",$E$11:$E$30,"*")</f>
        <v>1</v>
      </c>
      <c r="G40" s="478"/>
      <c r="H40" s="479"/>
      <c r="I40" s="477">
        <f>COUNTIFS($B$11:$B$30,I$37,$C$11:$C$30,"C",$E$11:$E$30,"*")</f>
        <v>0</v>
      </c>
      <c r="J40" s="478"/>
      <c r="K40" s="479"/>
      <c r="L40" s="477">
        <f>COUNTIFS($B$11:$B$30,I$37,$C$11:$C$30,"D",$E$11:$E$30,"*")</f>
        <v>0</v>
      </c>
      <c r="M40" s="478"/>
      <c r="N40" s="479"/>
      <c r="O40" s="477">
        <f>COUNTIFS($B$11:$B$30,O$37,$C$11:$C$30,"C",$E$11:$E$30,"*")</f>
        <v>0</v>
      </c>
      <c r="P40" s="478"/>
      <c r="Q40" s="479"/>
      <c r="R40" s="477">
        <f>COUNTIFS($B$11:$B$30,O$37,$C$11:$C$30,"D",$E$11:$E$30,"*")</f>
        <v>0</v>
      </c>
      <c r="S40" s="478"/>
      <c r="T40" s="479"/>
      <c r="U40" s="477">
        <f>COUNTIFS($B$11:$B$30,U$37,$C$11:$C$30,"C",$E$11:$E$30,"*")</f>
        <v>0</v>
      </c>
      <c r="V40" s="478"/>
      <c r="W40" s="479"/>
      <c r="X40" s="477">
        <f>COUNTIFS($B$11:$B$30,U$37,$C$11:$C$30,"D",$E$11:$E$30,"*")</f>
        <v>0</v>
      </c>
      <c r="Y40" s="478"/>
      <c r="Z40" s="479"/>
      <c r="AA40" s="477">
        <f>COUNTIFS($B$11:$B$30,AA$37,$C$11:$C$30,"C",$E$11:$E$30,"*")</f>
        <v>0</v>
      </c>
      <c r="AB40" s="478"/>
      <c r="AC40" s="479"/>
      <c r="AD40" s="477">
        <f>COUNTIFS($B$11:$B$30,AA$37,$C$11:$C$30,"D",$E$11:$E$30,"*")</f>
        <v>0</v>
      </c>
      <c r="AE40" s="478"/>
      <c r="AF40" s="479"/>
      <c r="AG40" s="477">
        <f>COUNTIFS($B$11:$B$30,AG$37,$C$11:$C$30,"C",$E$11:$E$30,"*")</f>
        <v>0</v>
      </c>
      <c r="AH40" s="478"/>
      <c r="AI40" s="479"/>
      <c r="AJ40" s="477">
        <f>COUNTIFS($B$11:$B$30,AG$37,$C$11:$C$30,"D",$E$11:$E$30,"*")</f>
        <v>0</v>
      </c>
      <c r="AK40" s="479"/>
      <c r="AL40" s="101">
        <f>COUNTIFS($B$11:$B$30,AL$37,$C$11:$C$30,"C",$E$11:$E$30,"*")</f>
        <v>0</v>
      </c>
      <c r="AM40" s="101">
        <f>COUNTIFS($B$11:$B$30,AL$37,$C$11:$C$30,"D",$E$11:$E$30,"*")</f>
        <v>0</v>
      </c>
      <c r="AN40" s="62"/>
    </row>
    <row r="41" spans="1:40" ht="25" customHeight="1">
      <c r="A41" s="62"/>
      <c r="B41" s="82" t="s">
        <v>194</v>
      </c>
      <c r="C41" s="483" t="e">
        <f>IF($AK$3="４週",SUMIFS($AK$11:$AK$30,$B$11:$B$30,C37)/4/$AH$5,IF($AK$3="歴月",SUMIFS($AK$11:$AK$30,$B$11:$B$30,C37)/$AL$5,"記載する期間を選択してください"))</f>
        <v>#DIV/0!</v>
      </c>
      <c r="D41" s="485"/>
      <c r="E41" s="483" t="e">
        <f>IF($AK$3="４週",SUMIFS($AK$11:$AK$30,$B$11:$B$30,E37)/4/$AH$5,IF($AK$3="歴月",SUMIFS($AK$11:$AK$30,$B$11:$B$30,E37)/$AL$5,"記載する期間を選択してください"))</f>
        <v>#DIV/0!</v>
      </c>
      <c r="F41" s="484"/>
      <c r="G41" s="484"/>
      <c r="H41" s="485"/>
      <c r="I41" s="483" t="e">
        <f>IF($AK$3="４週",SUMIFS($AK$11:$AK$30,$B$11:$B$30,I37)/4/$AH$5,IF($AK$3="歴月",SUMIFS($AK$11:$AK$30,$B$11:$B$30,I37)/$AL$5,"記載する期間を選択してください"))</f>
        <v>#DIV/0!</v>
      </c>
      <c r="J41" s="484"/>
      <c r="K41" s="484"/>
      <c r="L41" s="484"/>
      <c r="M41" s="484"/>
      <c r="N41" s="485"/>
      <c r="O41" s="483" t="e">
        <f>IF($AK$3="４週",SUMIFS($AK$11:$AK$30,$B$11:$B$30,O37)/4/$AH$5,IF($AK$3="歴月",SUMIFS($AK$11:$AK$30,$B$11:$B$30,O37)/$AL$5,"記載する期間を選択してください"))</f>
        <v>#DIV/0!</v>
      </c>
      <c r="P41" s="484"/>
      <c r="Q41" s="484"/>
      <c r="R41" s="484"/>
      <c r="S41" s="484"/>
      <c r="T41" s="485"/>
      <c r="U41" s="483" t="e">
        <f>IF($AK$3="４週",SUMIFS($AK$11:$AK$30,$B$11:$B$30,U37)/4/$AH$5,IF($AK$3="歴月",SUMIFS($AK$11:$AK$30,$B$11:$B$30,U37)/$AL$5,"記載する期間を選択してください"))</f>
        <v>#DIV/0!</v>
      </c>
      <c r="V41" s="484"/>
      <c r="W41" s="484"/>
      <c r="X41" s="484"/>
      <c r="Y41" s="484"/>
      <c r="Z41" s="485"/>
      <c r="AA41" s="483" t="e">
        <f>IF($AK$3="４週",SUMIFS($AK$11:$AK$30,$B$11:$B$30,AA37)/4/$AH$5,IF($AK$3="歴月",SUMIFS($AK$11:$AK$30,$B$11:$B$30,AA37)/$AL$5,"記載する期間を選択してください"))</f>
        <v>#DIV/0!</v>
      </c>
      <c r="AB41" s="484"/>
      <c r="AC41" s="484"/>
      <c r="AD41" s="484"/>
      <c r="AE41" s="484"/>
      <c r="AF41" s="485"/>
      <c r="AG41" s="483" t="e">
        <f>IF($AK$3="４週",SUMIFS($AK$11:$AK$30,$B$11:$B$30,AG37)/4/$AH$5,IF($AK$3="歴月",SUMIFS($AK$11:$AK$30,$B$11:$B$30,AG37)/$AL$5,"記載する期間を選択してください"))</f>
        <v>#DIV/0!</v>
      </c>
      <c r="AH41" s="484"/>
      <c r="AI41" s="484"/>
      <c r="AJ41" s="484"/>
      <c r="AK41" s="485"/>
      <c r="AL41" s="483" t="e">
        <f>IF($AK$3="４週",SUMIFS($AK$11:$AK$30,$B$11:$B$30,AL37)/4/$AH$5,IF($AK$3="歴月",SUMIFS($AK$11:$AK$30,$B$11:$B$30,AL37)/$AL$5,"記載する期間を選択してください"))</f>
        <v>#DIV/0!</v>
      </c>
      <c r="AM41" s="485"/>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5" t="s">
        <v>126</v>
      </c>
      <c r="D50" s="455"/>
      <c r="E50" s="455"/>
      <c r="F50" s="60"/>
      <c r="G50" s="60"/>
    </row>
    <row r="51" spans="1:7" ht="15" customHeight="1">
      <c r="A51" s="60"/>
      <c r="B51" s="97" t="s">
        <v>127</v>
      </c>
      <c r="C51" s="456" t="s">
        <v>128</v>
      </c>
      <c r="D51" s="456"/>
      <c r="E51" s="456"/>
      <c r="F51" s="60"/>
      <c r="G51" s="60"/>
    </row>
    <row r="52" spans="1:7" ht="15" customHeight="1">
      <c r="A52" s="60"/>
      <c r="B52" s="97" t="s">
        <v>129</v>
      </c>
      <c r="C52" s="456" t="s">
        <v>130</v>
      </c>
      <c r="D52" s="456"/>
      <c r="E52" s="456"/>
      <c r="F52" s="60"/>
      <c r="G52" s="60"/>
    </row>
    <row r="53" spans="1:7" ht="15" customHeight="1">
      <c r="A53" s="60"/>
      <c r="B53" s="97" t="s">
        <v>131</v>
      </c>
      <c r="C53" s="456" t="s">
        <v>132</v>
      </c>
      <c r="D53" s="456"/>
      <c r="E53" s="456"/>
      <c r="F53" s="60"/>
      <c r="G53" s="60"/>
    </row>
    <row r="54" spans="1:7" ht="15" customHeight="1">
      <c r="A54" s="60"/>
      <c r="B54" s="97" t="s">
        <v>133</v>
      </c>
      <c r="C54" s="456" t="s">
        <v>134</v>
      </c>
      <c r="D54" s="456"/>
      <c r="E54" s="456"/>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4"/>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291</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03" t="s">
        <v>292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03" t="s">
        <v>293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294</v>
      </c>
      <c r="B35" s="67"/>
      <c r="C35" s="67"/>
      <c r="D35" s="67"/>
      <c r="E35" s="67"/>
      <c r="F35" s="67"/>
      <c r="G35" s="60"/>
      <c r="H35" s="60"/>
      <c r="I35" s="60"/>
      <c r="J35" s="60"/>
      <c r="K35" s="60"/>
      <c r="L35" s="60"/>
      <c r="M35" s="60"/>
      <c r="N35" s="60"/>
      <c r="O35" s="60"/>
      <c r="Y35" s="68"/>
      <c r="AM35" s="67"/>
      <c r="AN35" s="62"/>
    </row>
    <row r="36" spans="1:40" ht="25" customHeight="1">
      <c r="A36" s="455"/>
      <c r="B36" s="455"/>
      <c r="C36" s="455"/>
      <c r="D36" s="98">
        <f>IF(MONTH($F$9)&lt;7,MONTH($F$9)+6,MONTH($F$9)-6)</f>
        <v>11</v>
      </c>
      <c r="E36" s="98">
        <f>IF(MONTH($F$9)&lt;6,MONTH($F$9)+7,MONTH($F$9)-5)</f>
        <v>12</v>
      </c>
      <c r="F36" s="525">
        <f>IF(MONTH($F$9)&lt;5,MONTH($F$9)+8,MONTH($F$9)-4)</f>
        <v>1</v>
      </c>
      <c r="G36" s="525"/>
      <c r="H36" s="525"/>
      <c r="I36" s="525">
        <f>IF(MONTH($F$9)&lt;4,MONTH($F$9)+9,MONTH($F$9)-3)</f>
        <v>2</v>
      </c>
      <c r="J36" s="525"/>
      <c r="K36" s="525"/>
      <c r="L36" s="525">
        <f>IF(MONTH($F$9)&lt;3,MONTH($F$9)+10,MONTH($F$9)-2)</f>
        <v>3</v>
      </c>
      <c r="M36" s="525"/>
      <c r="N36" s="525"/>
      <c r="O36" s="525">
        <f>IF(MONTH($F$9)&lt;2,MONTH($F$9)+11,MONTH($F$9)-1)</f>
        <v>4</v>
      </c>
      <c r="P36" s="525"/>
      <c r="Q36" s="525"/>
      <c r="R36" s="455" t="s">
        <v>211</v>
      </c>
      <c r="S36" s="455"/>
      <c r="T36" s="455"/>
      <c r="U36" s="455"/>
      <c r="V36" s="473" t="s">
        <v>212</v>
      </c>
      <c r="W36" s="473"/>
      <c r="X36" s="473"/>
      <c r="Y36" s="473"/>
      <c r="Z36" s="473" t="s">
        <v>295</v>
      </c>
      <c r="AA36" s="473"/>
      <c r="AB36" s="473"/>
      <c r="AC36" s="473"/>
    </row>
    <row r="37" spans="1:40" ht="18" customHeight="1">
      <c r="A37" s="529" t="s">
        <v>296</v>
      </c>
      <c r="B37" s="529"/>
      <c r="C37" s="529"/>
      <c r="D37" s="69">
        <v>85</v>
      </c>
      <c r="E37" s="69">
        <v>86</v>
      </c>
      <c r="F37" s="526">
        <v>86</v>
      </c>
      <c r="G37" s="526"/>
      <c r="H37" s="526"/>
      <c r="I37" s="526">
        <v>86</v>
      </c>
      <c r="J37" s="526"/>
      <c r="K37" s="526"/>
      <c r="L37" s="526">
        <v>88</v>
      </c>
      <c r="M37" s="526"/>
      <c r="N37" s="526"/>
      <c r="O37" s="526">
        <v>90</v>
      </c>
      <c r="P37" s="526"/>
      <c r="Q37" s="526"/>
      <c r="R37" s="456">
        <f>SUM(D37:Q37)</f>
        <v>521</v>
      </c>
      <c r="S37" s="456"/>
      <c r="T37" s="456"/>
      <c r="U37" s="456"/>
      <c r="V37" s="664">
        <f>ROUNDUP((R37+R38)/6,1)</f>
        <v>106.69999999999999</v>
      </c>
      <c r="W37" s="664"/>
      <c r="X37" s="664"/>
      <c r="Y37" s="664"/>
      <c r="Z37" s="664">
        <f>ROUNDDOWN(V37/35,1)</f>
        <v>3</v>
      </c>
      <c r="AA37" s="664"/>
      <c r="AB37" s="664"/>
      <c r="AC37" s="664"/>
    </row>
    <row r="38" spans="1:40" ht="18" customHeight="1">
      <c r="A38" s="529" t="s">
        <v>297</v>
      </c>
      <c r="B38" s="529"/>
      <c r="C38" s="529"/>
      <c r="D38" s="69">
        <v>20</v>
      </c>
      <c r="E38" s="69">
        <v>21</v>
      </c>
      <c r="F38" s="526">
        <v>21</v>
      </c>
      <c r="G38" s="526"/>
      <c r="H38" s="526"/>
      <c r="I38" s="526">
        <v>21</v>
      </c>
      <c r="J38" s="526"/>
      <c r="K38" s="526"/>
      <c r="L38" s="526">
        <v>19</v>
      </c>
      <c r="M38" s="526"/>
      <c r="N38" s="526"/>
      <c r="O38" s="526">
        <v>17</v>
      </c>
      <c r="P38" s="526"/>
      <c r="Q38" s="526"/>
      <c r="R38" s="456">
        <f>+SUM(D38:Q38)</f>
        <v>119</v>
      </c>
      <c r="S38" s="456"/>
      <c r="T38" s="456"/>
      <c r="U38" s="456"/>
      <c r="V38" s="664"/>
      <c r="W38" s="664"/>
      <c r="X38" s="664"/>
      <c r="Y38" s="664"/>
      <c r="Z38" s="664"/>
      <c r="AA38" s="664"/>
      <c r="AB38" s="664"/>
      <c r="AC38" s="664"/>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c r="A40" s="62"/>
      <c r="B40" s="67"/>
      <c r="C40" s="483" t="str">
        <f>IF(VLOOKUP($AK$1,選択肢!$A$1:$J$32,C45,FALSE)=0,"-",VLOOKUP($AK$1,選択肢!$A$1:$J$32,C45,FALSE))</f>
        <v>管理者</v>
      </c>
      <c r="D40" s="484"/>
      <c r="E40" s="482" t="str">
        <f>IF(VLOOKUP($AK$1,選択肢!$A$1:$J$32,E45,FALSE)=0,"-",VLOOKUP($AK$1,選択肢!$A$1:$J$32,E45,FALSE))</f>
        <v>相談支援専門員</v>
      </c>
      <c r="F40" s="482"/>
      <c r="G40" s="482"/>
      <c r="H40" s="482"/>
      <c r="I40" s="483" t="str">
        <f>IF(VLOOKUP($AK$1,選択肢!$A$1:$J$32,I45,FALSE)=0,"-",VLOOKUP($AK$1,選択肢!$A$1:$J$32,I45,FALSE))</f>
        <v>相談支援員</v>
      </c>
      <c r="J40" s="484"/>
      <c r="K40" s="484"/>
      <c r="L40" s="484"/>
      <c r="M40" s="484"/>
      <c r="N40" s="485"/>
      <c r="O40" s="483" t="str">
        <f>IF(VLOOKUP($AK$1,選択肢!$A$1:$J$32,O45,FALSE)=0,"-",VLOOKUP($AK$1,選択肢!$A$1:$J$32,O45,FALSE))</f>
        <v>-</v>
      </c>
      <c r="P40" s="484"/>
      <c r="Q40" s="484"/>
      <c r="R40" s="484"/>
      <c r="S40" s="484"/>
      <c r="T40" s="485"/>
      <c r="U40" s="483" t="str">
        <f>IF(VLOOKUP($AK$1,選択肢!$A$1:$J$32,U45,FALSE)=0,"-",VLOOKUP($AK$1,選択肢!$A$1:$J$32,U45,FALSE))</f>
        <v>-</v>
      </c>
      <c r="V40" s="484"/>
      <c r="W40" s="484"/>
      <c r="X40" s="484"/>
      <c r="Y40" s="484"/>
      <c r="Z40" s="485"/>
      <c r="AA40" s="483" t="str">
        <f>IF(VLOOKUP($AK$1,選択肢!$A$1:$J$32,AA45,FALSE)=0,"-",VLOOKUP($AK$1,選択肢!$A$1:$J$32,AA45,FALSE))</f>
        <v>-</v>
      </c>
      <c r="AB40" s="484"/>
      <c r="AC40" s="484"/>
      <c r="AD40" s="484"/>
      <c r="AE40" s="484"/>
      <c r="AF40" s="485"/>
      <c r="AG40" s="482" t="str">
        <f>IF(VLOOKUP($AK$1,選択肢!$A$1:$J$32,AG45,FALSE)=0,"-",VLOOKUP($AK$1,選択肢!$A$1:$J$32,AG45,FALSE))</f>
        <v>-</v>
      </c>
      <c r="AH40" s="482"/>
      <c r="AI40" s="482"/>
      <c r="AJ40" s="482"/>
      <c r="AK40" s="482"/>
      <c r="AL40" s="482" t="str">
        <f>IF(VLOOKUP($AK$1,選択肢!$A$1:$J$32,AL45,FALSE)=0,"-",VLOOKUP($AK$1,選択肢!$A$1:$J$32,AL45,FALSE))</f>
        <v>-</v>
      </c>
      <c r="AM40" s="482"/>
      <c r="AN40" s="62"/>
    </row>
    <row r="41" spans="1:40" ht="18" customHeight="1">
      <c r="A41" s="62"/>
      <c r="B41" s="67"/>
      <c r="C41" s="102" t="s">
        <v>190</v>
      </c>
      <c r="D41" s="102" t="s">
        <v>191</v>
      </c>
      <c r="E41" s="101" t="s">
        <v>190</v>
      </c>
      <c r="F41" s="481" t="s">
        <v>191</v>
      </c>
      <c r="G41" s="481"/>
      <c r="H41" s="481"/>
      <c r="I41" s="477" t="s">
        <v>190</v>
      </c>
      <c r="J41" s="478"/>
      <c r="K41" s="479"/>
      <c r="L41" s="477" t="s">
        <v>191</v>
      </c>
      <c r="M41" s="478"/>
      <c r="N41" s="479"/>
      <c r="O41" s="477" t="s">
        <v>190</v>
      </c>
      <c r="P41" s="478"/>
      <c r="Q41" s="479"/>
      <c r="R41" s="477" t="s">
        <v>191</v>
      </c>
      <c r="S41" s="478"/>
      <c r="T41" s="479"/>
      <c r="U41" s="477" t="s">
        <v>190</v>
      </c>
      <c r="V41" s="478"/>
      <c r="W41" s="479"/>
      <c r="X41" s="477" t="s">
        <v>191</v>
      </c>
      <c r="Y41" s="478"/>
      <c r="Z41" s="479"/>
      <c r="AA41" s="477" t="s">
        <v>190</v>
      </c>
      <c r="AB41" s="478"/>
      <c r="AC41" s="479"/>
      <c r="AD41" s="477" t="s">
        <v>191</v>
      </c>
      <c r="AE41" s="478"/>
      <c r="AF41" s="479"/>
      <c r="AG41" s="477" t="s">
        <v>190</v>
      </c>
      <c r="AH41" s="478"/>
      <c r="AI41" s="479"/>
      <c r="AJ41" s="477" t="s">
        <v>191</v>
      </c>
      <c r="AK41" s="479"/>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477">
        <f>COUNTIFS($B$11:$B$30,E$40,$C$11:$C$30,"B",$E$11:$E$30,"*")</f>
        <v>1</v>
      </c>
      <c r="G42" s="478"/>
      <c r="H42" s="479"/>
      <c r="I42" s="477">
        <f>COUNTIFS($B$11:$B$30,I$40,$C$11:$C$30,"A",$E$11:$E$30,"*")</f>
        <v>0</v>
      </c>
      <c r="J42" s="478"/>
      <c r="K42" s="479"/>
      <c r="L42" s="477">
        <f>COUNTIFS($B$11:$B$30,I$40,$C$11:$C$30,"B",$E$11:$E$30,"*")</f>
        <v>0</v>
      </c>
      <c r="M42" s="478"/>
      <c r="N42" s="479"/>
      <c r="O42" s="477">
        <f>COUNTIFS($B$11:$B$30,O$40,$C$11:$C$30,"A",$E$11:$E$30,"*")</f>
        <v>0</v>
      </c>
      <c r="P42" s="478"/>
      <c r="Q42" s="479"/>
      <c r="R42" s="477">
        <f>COUNTIFS($B$11:$B$30,O$40,$C$11:$C$30,"B",$E$11:$E$30,"*")</f>
        <v>0</v>
      </c>
      <c r="S42" s="478"/>
      <c r="T42" s="479"/>
      <c r="U42" s="477">
        <f>COUNTIFS($B$11:$B$30,U$40,$C$11:$C$30,"A",$E$11:$E$30,"*")</f>
        <v>0</v>
      </c>
      <c r="V42" s="478"/>
      <c r="W42" s="479"/>
      <c r="X42" s="477">
        <f>COUNTIFS($B$11:$B$30,U$40,$C$11:$C$30,"B",$E$11:$E$30,"*")</f>
        <v>0</v>
      </c>
      <c r="Y42" s="478"/>
      <c r="Z42" s="479"/>
      <c r="AA42" s="477">
        <f>COUNTIFS($B$11:$B$30,AA$40,$C$11:$C$30,"A",$E$11:$E$30,"*")</f>
        <v>0</v>
      </c>
      <c r="AB42" s="478"/>
      <c r="AC42" s="479"/>
      <c r="AD42" s="477">
        <f>COUNTIFS($B$11:$B$30,AA$40,$C$11:$C$30,"B",$E$11:$E$30,"*")</f>
        <v>0</v>
      </c>
      <c r="AE42" s="478"/>
      <c r="AF42" s="479"/>
      <c r="AG42" s="477">
        <f>COUNTIFS($B$11:$B$30,AG$40,$C$11:$C$30,"A",$E$11:$E$30,"*")</f>
        <v>0</v>
      </c>
      <c r="AH42" s="478"/>
      <c r="AI42" s="479"/>
      <c r="AJ42" s="477">
        <f>COUNTIFS($B$11:$B$30,AG$40,$C$11:$C$30,"B",$E$11:$E$30,"*")</f>
        <v>0</v>
      </c>
      <c r="AK42" s="479"/>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477">
        <f>COUNTIFS($B$11:$B$30,E$40,$C$11:$C$30,"D",$E$11:$E$30,"*")</f>
        <v>0</v>
      </c>
      <c r="G43" s="478"/>
      <c r="H43" s="479"/>
      <c r="I43" s="477">
        <f>COUNTIFS($B$11:$B$30,I$40,$C$11:$C$30,"C",$E$11:$E$30,"*")</f>
        <v>0</v>
      </c>
      <c r="J43" s="478"/>
      <c r="K43" s="479"/>
      <c r="L43" s="477">
        <f>COUNTIFS($B$11:$B$30,I$40,$C$11:$C$30,"D",$E$11:$E$30,"*")</f>
        <v>1</v>
      </c>
      <c r="M43" s="478"/>
      <c r="N43" s="479"/>
      <c r="O43" s="477">
        <f>COUNTIFS($B$11:$B$30,O$40,$C$11:$C$30,"C",$E$11:$E$30,"*")</f>
        <v>0</v>
      </c>
      <c r="P43" s="478"/>
      <c r="Q43" s="479"/>
      <c r="R43" s="477">
        <f>COUNTIFS($B$11:$B$30,O$40,$C$11:$C$30,"D",$E$11:$E$30,"*")</f>
        <v>0</v>
      </c>
      <c r="S43" s="478"/>
      <c r="T43" s="479"/>
      <c r="U43" s="477">
        <f>COUNTIFS($B$11:$B$30,U$40,$C$11:$C$30,"C",$E$11:$E$30,"*")</f>
        <v>0</v>
      </c>
      <c r="V43" s="478"/>
      <c r="W43" s="479"/>
      <c r="X43" s="477">
        <f>COUNTIFS($B$11:$B$30,U$40,$C$11:$C$30,"D",$E$11:$E$30,"*")</f>
        <v>0</v>
      </c>
      <c r="Y43" s="478"/>
      <c r="Z43" s="479"/>
      <c r="AA43" s="477">
        <f>COUNTIFS($B$11:$B$30,AA$40,$C$11:$C$30,"C",$E$11:$E$30,"*")</f>
        <v>0</v>
      </c>
      <c r="AB43" s="478"/>
      <c r="AC43" s="479"/>
      <c r="AD43" s="477">
        <f>COUNTIFS($B$11:$B$30,AA$40,$C$11:$C$30,"D",$E$11:$E$30,"*")</f>
        <v>0</v>
      </c>
      <c r="AE43" s="478"/>
      <c r="AF43" s="479"/>
      <c r="AG43" s="477">
        <f>COUNTIFS($B$11:$B$30,AG$40,$C$11:$C$30,"C",$E$11:$E$30,"*")</f>
        <v>0</v>
      </c>
      <c r="AH43" s="478"/>
      <c r="AI43" s="479"/>
      <c r="AJ43" s="477">
        <f>COUNTIFS($B$11:$B$30,AG$40,$C$11:$C$30,"D",$E$11:$E$30,"*")</f>
        <v>0</v>
      </c>
      <c r="AK43" s="479"/>
      <c r="AL43" s="101">
        <f>COUNTIFS($B$11:$B$30,AL$40,$C$11:$C$30,"C",$E$11:$E$30,"*")</f>
        <v>0</v>
      </c>
      <c r="AM43" s="101">
        <f>COUNTIFS($B$11:$B$30,AL$40,$C$11:$C$30,"D",$E$11:$E$30,"*")</f>
        <v>0</v>
      </c>
      <c r="AN43" s="62"/>
    </row>
    <row r="44" spans="1:40" ht="25" customHeight="1">
      <c r="A44" s="62"/>
      <c r="B44" s="82" t="s">
        <v>194</v>
      </c>
      <c r="C44" s="483" t="e">
        <f>IF($AK$3="４週",SUMIFS($AK$11:$AK$30,$B$11:$B$30,C40)/4/$AH$5,IF($AK$3="歴月",SUMIFS($AK$11:$AK$30,$B$11:$B$30,C40)/$AL$5,"記載する期間を選択してください"))</f>
        <v>#DIV/0!</v>
      </c>
      <c r="D44" s="485"/>
      <c r="E44" s="483" t="e">
        <f>IF($AK$3="４週",SUMIFS($AK$11:$AK$30,$B$11:$B$30,E40)/4/$AH$5,IF($AK$3="歴月",SUMIFS($AK$11:$AK$30,$B$11:$B$30,E40)/$AL$5,"記載する期間を選択してください"))</f>
        <v>#DIV/0!</v>
      </c>
      <c r="F44" s="484"/>
      <c r="G44" s="484"/>
      <c r="H44" s="485"/>
      <c r="I44" s="483" t="e">
        <f>IF($AK$3="４週",SUMIFS($AK$11:$AK$30,$B$11:$B$30,I40)/4/$AH$5,IF($AK$3="歴月",SUMIFS($AK$11:$AK$30,$B$11:$B$30,I40)/$AL$5,"記載する期間を選択してください"))</f>
        <v>#DIV/0!</v>
      </c>
      <c r="J44" s="484"/>
      <c r="K44" s="484"/>
      <c r="L44" s="484"/>
      <c r="M44" s="484"/>
      <c r="N44" s="485"/>
      <c r="O44" s="483" t="e">
        <f>IF($AK$3="４週",SUMIFS($AK$11:$AK$30,$B$11:$B$30,O40)/4/$AH$5,IF($AK$3="歴月",SUMIFS($AK$11:$AK$30,$B$11:$B$30,O40)/$AL$5,"記載する期間を選択してください"))</f>
        <v>#DIV/0!</v>
      </c>
      <c r="P44" s="484"/>
      <c r="Q44" s="484"/>
      <c r="R44" s="484"/>
      <c r="S44" s="484"/>
      <c r="T44" s="485"/>
      <c r="U44" s="483" t="e">
        <f>IF($AK$3="４週",SUMIFS($AK$11:$AK$30,$B$11:$B$30,U40)/4/$AH$5,IF($AK$3="歴月",SUMIFS($AK$11:$AK$30,$B$11:$B$30,U40)/$AL$5,"記載する期間を選択してください"))</f>
        <v>#DIV/0!</v>
      </c>
      <c r="V44" s="484"/>
      <c r="W44" s="484"/>
      <c r="X44" s="484"/>
      <c r="Y44" s="484"/>
      <c r="Z44" s="485"/>
      <c r="AA44" s="483" t="e">
        <f>IF($AK$3="４週",SUMIFS($AK$11:$AK$30,$B$11:$B$30,AA40)/4/$AH$5,IF($AK$3="歴月",SUMIFS($AK$11:$AK$30,$B$11:$B$30,AA40)/$AL$5,"記載する期間を選択してください"))</f>
        <v>#DIV/0!</v>
      </c>
      <c r="AB44" s="484"/>
      <c r="AC44" s="484"/>
      <c r="AD44" s="484"/>
      <c r="AE44" s="484"/>
      <c r="AF44" s="485"/>
      <c r="AG44" s="483" t="e">
        <f>IF($AK$3="４週",SUMIFS($AK$11:$AK$30,$B$11:$B$30,AG40)/4/$AH$5,IF($AK$3="歴月",SUMIFS($AK$11:$AK$30,$B$11:$B$30,AG40)/$AL$5,"記載する期間を選択してください"))</f>
        <v>#DIV/0!</v>
      </c>
      <c r="AH44" s="484"/>
      <c r="AI44" s="484"/>
      <c r="AJ44" s="484"/>
      <c r="AK44" s="485"/>
      <c r="AL44" s="483" t="e">
        <f>IF($AK$3="４週",SUMIFS($AK$11:$AK$30,$B$11:$B$30,AL40)/4/$AH$5,IF($AK$3="歴月",SUMIFS($AK$11:$AK$30,$B$11:$B$30,AL40)/$AL$5,"記載する期間を選択してください"))</f>
        <v>#DIV/0!</v>
      </c>
      <c r="AM44" s="485"/>
      <c r="AN44" s="62"/>
    </row>
    <row r="45" spans="1:40" ht="5.15"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455" t="s">
        <v>126</v>
      </c>
      <c r="D53" s="455"/>
      <c r="E53" s="455"/>
      <c r="F53" s="60"/>
      <c r="G53" s="60"/>
    </row>
    <row r="54" spans="1:39" ht="15" customHeight="1">
      <c r="A54" s="60"/>
      <c r="B54" s="97" t="s">
        <v>127</v>
      </c>
      <c r="C54" s="456" t="s">
        <v>128</v>
      </c>
      <c r="D54" s="456"/>
      <c r="E54" s="456"/>
      <c r="F54" s="60"/>
      <c r="G54" s="60"/>
    </row>
    <row r="55" spans="1:39" ht="15" customHeight="1">
      <c r="A55" s="60"/>
      <c r="B55" s="97" t="s">
        <v>129</v>
      </c>
      <c r="C55" s="456" t="s">
        <v>130</v>
      </c>
      <c r="D55" s="456"/>
      <c r="E55" s="456"/>
      <c r="F55" s="60"/>
      <c r="G55" s="60"/>
    </row>
    <row r="56" spans="1:39" ht="15" customHeight="1">
      <c r="A56" s="60"/>
      <c r="B56" s="97" t="s">
        <v>131</v>
      </c>
      <c r="C56" s="456" t="s">
        <v>132</v>
      </c>
      <c r="D56" s="456"/>
      <c r="E56" s="456"/>
      <c r="F56" s="60"/>
      <c r="G56" s="60"/>
    </row>
    <row r="57" spans="1:39" ht="15" customHeight="1">
      <c r="A57" s="60"/>
      <c r="B57" s="97" t="s">
        <v>133</v>
      </c>
      <c r="C57" s="456" t="s">
        <v>134</v>
      </c>
      <c r="D57" s="456"/>
      <c r="E57" s="456"/>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4"/>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76"/>
  <sheetViews>
    <sheetView showGridLines="0" view="pageBreakPreview" topLeftCell="F7" zoomScaleNormal="100" zoomScaleSheetLayoutView="100" workbookViewId="0">
      <selection activeCell="AK32" sqref="AK32"/>
    </sheetView>
  </sheetViews>
  <sheetFormatPr defaultColWidth="8.25" defaultRowHeight="21" customHeight="1"/>
  <cols>
    <col min="1" max="1" width="2.58203125" style="59" customWidth="1"/>
    <col min="2" max="2" width="15.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298</v>
      </c>
      <c r="AL1" s="469"/>
      <c r="AM1" s="469"/>
      <c r="AN1" s="469"/>
    </row>
    <row r="2" spans="1:41"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299</v>
      </c>
      <c r="AJ5" s="81"/>
      <c r="AK5" s="471"/>
      <c r="AL5" s="471"/>
      <c r="AM5" s="471"/>
      <c r="AN5" s="471"/>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6"/>
      <c r="AI6" s="496"/>
      <c r="AJ6" s="496"/>
      <c r="AK6" s="88" t="s">
        <v>100</v>
      </c>
      <c r="AL6" s="138"/>
      <c r="AM6" s="88" t="s">
        <v>101</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57" t="s">
        <v>102</v>
      </c>
      <c r="B8" s="492" t="s">
        <v>103</v>
      </c>
      <c r="C8" s="458" t="s">
        <v>104</v>
      </c>
      <c r="D8" s="455" t="s">
        <v>105</v>
      </c>
      <c r="E8" s="461" t="s">
        <v>106</v>
      </c>
      <c r="F8" s="467" t="s">
        <v>107</v>
      </c>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72" t="s">
        <v>108</v>
      </c>
      <c r="AL8" s="473" t="s">
        <v>109</v>
      </c>
      <c r="AM8" s="468" t="s">
        <v>110</v>
      </c>
      <c r="AN8" s="468"/>
    </row>
    <row r="9" spans="1:41" ht="15" customHeight="1">
      <c r="A9" s="457"/>
      <c r="B9" s="493"/>
      <c r="C9" s="459"/>
      <c r="D9" s="455"/>
      <c r="E9" s="461"/>
      <c r="F9" s="455" t="s">
        <v>111</v>
      </c>
      <c r="G9" s="455"/>
      <c r="H9" s="455"/>
      <c r="I9" s="455"/>
      <c r="J9" s="455"/>
      <c r="K9" s="455"/>
      <c r="L9" s="455"/>
      <c r="M9" s="455" t="s">
        <v>112</v>
      </c>
      <c r="N9" s="455"/>
      <c r="O9" s="455"/>
      <c r="P9" s="455"/>
      <c r="Q9" s="455"/>
      <c r="R9" s="455"/>
      <c r="S9" s="455"/>
      <c r="T9" s="455" t="s">
        <v>113</v>
      </c>
      <c r="U9" s="455"/>
      <c r="V9" s="455"/>
      <c r="W9" s="455"/>
      <c r="X9" s="455"/>
      <c r="Y9" s="455"/>
      <c r="Z9" s="455"/>
      <c r="AA9" s="455" t="s">
        <v>114</v>
      </c>
      <c r="AB9" s="455"/>
      <c r="AC9" s="455"/>
      <c r="AD9" s="455"/>
      <c r="AE9" s="455"/>
      <c r="AF9" s="455"/>
      <c r="AG9" s="455"/>
      <c r="AH9" s="455" t="s">
        <v>115</v>
      </c>
      <c r="AI9" s="455"/>
      <c r="AJ9" s="455"/>
      <c r="AK9" s="472"/>
      <c r="AL9" s="473"/>
      <c r="AM9" s="468"/>
      <c r="AN9" s="468"/>
    </row>
    <row r="10" spans="1:41" ht="15" customHeight="1">
      <c r="A10" s="457"/>
      <c r="B10" s="494" t="s">
        <v>156</v>
      </c>
      <c r="C10" s="459"/>
      <c r="D10" s="455"/>
      <c r="E10" s="46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2"/>
      <c r="AL10" s="473"/>
      <c r="AM10" s="468"/>
      <c r="AN10" s="468"/>
    </row>
    <row r="11" spans="1:41" ht="15" customHeight="1">
      <c r="A11" s="457"/>
      <c r="B11" s="495"/>
      <c r="C11" s="460"/>
      <c r="D11" s="455"/>
      <c r="E11" s="46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2"/>
      <c r="AL11" s="473"/>
      <c r="AM11" s="468"/>
      <c r="AN11" s="468"/>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2" si="0">IF($AK$3="４週",AK12/4,AK12/(DAY(EOMONTH($F$10,0))/7))</f>
        <v>0</v>
      </c>
      <c r="AM12" s="454"/>
      <c r="AN12" s="454"/>
      <c r="AO12" s="143" t="str">
        <f>IF(B12="","",IF(ISERROR(MATCH(B12,$C$39:$AM$39,0)),"その他職員",B12))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2" si="1">+SUM(F13:AG13)</f>
        <v>0</v>
      </c>
      <c r="AL13" s="71">
        <f t="shared" si="0"/>
        <v>0</v>
      </c>
      <c r="AM13" s="454"/>
      <c r="AN13" s="454"/>
      <c r="AO13" s="143" t="str">
        <f t="shared" ref="AO13:AO31" si="2">IF(B13="","",IF(ISERROR(MATCH(B13,$C$39:$AM$39,0)),"その他職員",B13))</f>
        <v>児童発達支援管理責任者</v>
      </c>
    </row>
    <row r="14" spans="1:41" ht="18" customHeight="1">
      <c r="A14" s="74">
        <v>3</v>
      </c>
      <c r="B14" s="103" t="s">
        <v>301</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c r="AO14" s="143" t="str">
        <f t="shared" si="2"/>
        <v>児童指導員</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c r="AO15" s="143" t="str">
        <f t="shared" si="2"/>
        <v>保育士</v>
      </c>
    </row>
    <row r="16" spans="1:41" ht="18" customHeight="1">
      <c r="A16" s="74">
        <v>5</v>
      </c>
      <c r="B16" s="103" t="s">
        <v>303</v>
      </c>
      <c r="C16" s="83" t="s">
        <v>127</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334">
        <f t="shared" si="1"/>
        <v>0</v>
      </c>
      <c r="AL31" s="71">
        <f t="shared" si="0"/>
        <v>0</v>
      </c>
      <c r="AM31" s="454"/>
      <c r="AN31" s="454"/>
      <c r="AO31" s="143" t="str">
        <f t="shared" si="2"/>
        <v/>
      </c>
    </row>
    <row r="32" spans="1:41" ht="18" customHeight="1">
      <c r="A32" s="461" t="s">
        <v>116</v>
      </c>
      <c r="B32" s="462"/>
      <c r="C32" s="462"/>
      <c r="D32" s="462"/>
      <c r="E32" s="46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334">
        <f t="shared" si="1"/>
        <v>0</v>
      </c>
      <c r="AL32" s="71">
        <f t="shared" si="0"/>
        <v>0</v>
      </c>
      <c r="AM32" s="457"/>
      <c r="AN32" s="457"/>
      <c r="AO32" s="142"/>
    </row>
    <row r="33" spans="1:41" ht="18" customHeight="1">
      <c r="A33" s="462" t="s">
        <v>117</v>
      </c>
      <c r="B33" s="462"/>
      <c r="C33" s="462"/>
      <c r="D33" s="462"/>
      <c r="E33" s="46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7"/>
      <c r="AN33" s="457"/>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15"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5" customHeight="1">
      <c r="A39" s="62"/>
      <c r="B39" s="67"/>
      <c r="C39" s="483" t="str">
        <f>IF(VLOOKUP($AK$1,選択肢!$A$1:$J$32,C44,FALSE)=0,"-",VLOOKUP($AK$1,選択肢!$A$1:$J$32,C44,FALSE))</f>
        <v>管理者</v>
      </c>
      <c r="D39" s="484"/>
      <c r="E39" s="482" t="str">
        <f>IF(VLOOKUP($AK$1,選択肢!$A$1:$J$32,E44,FALSE)=0,"-",VLOOKUP($AK$1,選択肢!$A$1:$J$32,E44,FALSE))</f>
        <v>児童発達支援管理責任者</v>
      </c>
      <c r="F39" s="482"/>
      <c r="G39" s="482"/>
      <c r="H39" s="482"/>
      <c r="I39" s="483" t="str">
        <f>IF(VLOOKUP($AK$1,選択肢!$A$1:$J$32,I44,FALSE)=0,"-",VLOOKUP($AK$1,選択肢!$A$1:$J$32,I44,FALSE))</f>
        <v>児童指導員</v>
      </c>
      <c r="J39" s="484"/>
      <c r="K39" s="484"/>
      <c r="L39" s="484"/>
      <c r="M39" s="484"/>
      <c r="N39" s="485"/>
      <c r="O39" s="483" t="str">
        <f>IF(VLOOKUP($AK$1,選択肢!$A$1:$J$32,O44,FALSE)=0,"-",VLOOKUP($AK$1,選択肢!$A$1:$J$32,O44,FALSE))</f>
        <v>保育士</v>
      </c>
      <c r="P39" s="484"/>
      <c r="Q39" s="484"/>
      <c r="R39" s="484"/>
      <c r="S39" s="484"/>
      <c r="T39" s="485"/>
      <c r="U39" s="483" t="str">
        <f>IF(VLOOKUP($AK$1,選択肢!$A$1:$J$32,U44,FALSE)=0,"-",VLOOKUP($AK$1,選択肢!$A$1:$J$32,U44,FALSE))</f>
        <v>機能訓練担当職員</v>
      </c>
      <c r="V39" s="484"/>
      <c r="W39" s="484"/>
      <c r="X39" s="484"/>
      <c r="Y39" s="484"/>
      <c r="Z39" s="485"/>
      <c r="AA39" s="483" t="str">
        <f>IF(VLOOKUP($AK$1,選択肢!$A$1:$J$32,AA44,FALSE)=0,"-",VLOOKUP($AK$1,選択肢!$A$1:$J$32,AA44,FALSE))</f>
        <v>看護職員</v>
      </c>
      <c r="AB39" s="484"/>
      <c r="AC39" s="484"/>
      <c r="AD39" s="484"/>
      <c r="AE39" s="484"/>
      <c r="AF39" s="485"/>
      <c r="AG39" s="482" t="str">
        <f>IF(VLOOKUP($AK$1,選択肢!$A$1:$J$32,AG44,FALSE)=0,"-",VLOOKUP($AK$1,選択肢!$A$1:$J$32,AG44,FALSE))</f>
        <v>その他職員</v>
      </c>
      <c r="AH39" s="482"/>
      <c r="AI39" s="482"/>
      <c r="AJ39" s="482"/>
      <c r="AK39" s="482"/>
      <c r="AL39" s="482" t="str">
        <f>IF(VLOOKUP($AK$1,選択肢!$A$1:$J$32,AL44,FALSE)=0,"-",VLOOKUP($AK$1,選択肢!$A$1:$J$32,AL44,FALSE))</f>
        <v>-</v>
      </c>
      <c r="AM39" s="482"/>
      <c r="AN39" s="62"/>
    </row>
    <row r="40" spans="1:41" ht="18" customHeight="1">
      <c r="A40" s="62"/>
      <c r="B40" s="67"/>
      <c r="C40" s="102" t="s">
        <v>190</v>
      </c>
      <c r="D40" s="102" t="s">
        <v>191</v>
      </c>
      <c r="E40" s="101" t="s">
        <v>190</v>
      </c>
      <c r="F40" s="481" t="s">
        <v>191</v>
      </c>
      <c r="G40" s="481"/>
      <c r="H40" s="481"/>
      <c r="I40" s="477" t="s">
        <v>190</v>
      </c>
      <c r="J40" s="478"/>
      <c r="K40" s="479"/>
      <c r="L40" s="477" t="s">
        <v>191</v>
      </c>
      <c r="M40" s="478"/>
      <c r="N40" s="479"/>
      <c r="O40" s="477" t="s">
        <v>190</v>
      </c>
      <c r="P40" s="478"/>
      <c r="Q40" s="479"/>
      <c r="R40" s="477" t="s">
        <v>191</v>
      </c>
      <c r="S40" s="478"/>
      <c r="T40" s="479"/>
      <c r="U40" s="477" t="s">
        <v>190</v>
      </c>
      <c r="V40" s="478"/>
      <c r="W40" s="479"/>
      <c r="X40" s="477" t="s">
        <v>191</v>
      </c>
      <c r="Y40" s="478"/>
      <c r="Z40" s="479"/>
      <c r="AA40" s="477" t="s">
        <v>190</v>
      </c>
      <c r="AB40" s="478"/>
      <c r="AC40" s="479"/>
      <c r="AD40" s="477" t="s">
        <v>191</v>
      </c>
      <c r="AE40" s="478"/>
      <c r="AF40" s="479"/>
      <c r="AG40" s="477" t="s">
        <v>190</v>
      </c>
      <c r="AH40" s="478"/>
      <c r="AI40" s="479"/>
      <c r="AJ40" s="477" t="s">
        <v>191</v>
      </c>
      <c r="AK40" s="479"/>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477">
        <f>COUNTIFS($AO$12:$AO$31,E$39,$C$12:$C$31,"B",$E$12:$E$31,"*")</f>
        <v>1</v>
      </c>
      <c r="G41" s="478"/>
      <c r="H41" s="479"/>
      <c r="I41" s="477">
        <f>COUNTIFS($AO$12:$AO$31,I$39,$C$12:$C$31,"A",$E$12:$E$31,"*")</f>
        <v>0</v>
      </c>
      <c r="J41" s="478"/>
      <c r="K41" s="479"/>
      <c r="L41" s="477">
        <f>COUNTIFS($AO$12:$AO$31,I$39,$C$12:$C$31,"B",$E$12:$E$31,"*")</f>
        <v>0</v>
      </c>
      <c r="M41" s="478"/>
      <c r="N41" s="479"/>
      <c r="O41" s="477">
        <f>COUNTIFS($AO$12:$AO$31,O$39,$C$12:$C$31,"A",$E$12:$E$31,"*")</f>
        <v>0</v>
      </c>
      <c r="P41" s="478"/>
      <c r="Q41" s="479"/>
      <c r="R41" s="477">
        <f>COUNTIFS($AO$12:$AO$31,O$39,$C$12:$C$31,"B",$E$12:$E$31,"*")</f>
        <v>0</v>
      </c>
      <c r="S41" s="478"/>
      <c r="T41" s="479"/>
      <c r="U41" s="477">
        <f>COUNTIFS($AO$12:$AO$31,U$39,$C$12:$C$31,"A",$E$12:$E$31,"*")</f>
        <v>0</v>
      </c>
      <c r="V41" s="478"/>
      <c r="W41" s="479"/>
      <c r="X41" s="477">
        <f>COUNTIFS($AO$12:$AO$31,U$39,$C$12:$C$31,"B",$E$12:$E$31,"*")</f>
        <v>0</v>
      </c>
      <c r="Y41" s="478"/>
      <c r="Z41" s="479"/>
      <c r="AA41" s="477">
        <f>COUNTIFS($AO$12:$AO$31,AA$39,$C$12:$C$31,"A",$E$12:$E$31,"*")</f>
        <v>0</v>
      </c>
      <c r="AB41" s="478"/>
      <c r="AC41" s="479"/>
      <c r="AD41" s="477">
        <f>COUNTIFS($AO$12:$AO$31,AA$39,$C$12:$C$31,"B",$E$12:$E$31,"*")</f>
        <v>0</v>
      </c>
      <c r="AE41" s="478"/>
      <c r="AF41" s="479"/>
      <c r="AG41" s="477">
        <f>COUNTIFS($AO$12:$AO$31,AG$39,$C$12:$C$31,"A",$E$12:$E$31,"*")</f>
        <v>1</v>
      </c>
      <c r="AH41" s="478"/>
      <c r="AI41" s="479"/>
      <c r="AJ41" s="477">
        <f>COUNTIFS($AO$12:$AO$31,AG$39,$C$12:$C$31,"B",$E$12:$E$31,"*")</f>
        <v>0</v>
      </c>
      <c r="AK41" s="479"/>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477">
        <f>COUNTIFS($AO$12:$AO$31,E$39,$C$12:$C$31,"D",$E$12:$E$31,"*")</f>
        <v>0</v>
      </c>
      <c r="G42" s="478"/>
      <c r="H42" s="479"/>
      <c r="I42" s="477">
        <f>COUNTIFS($AO$12:$AO$31,I$39,$C$12:$C$31,"C",$E$12:$E$31,"*")</f>
        <v>1</v>
      </c>
      <c r="J42" s="478"/>
      <c r="K42" s="479"/>
      <c r="L42" s="477">
        <f>COUNTIFS($AO$12:$AO$31,I$39,$C$12:$C$31,"D",$E$12:$E$31,"*")</f>
        <v>0</v>
      </c>
      <c r="M42" s="478"/>
      <c r="N42" s="479"/>
      <c r="O42" s="477">
        <f>COUNTIFS($AO$12:$AO$31,O$39,$C$12:$C$31,"C",$E$12:$E$31,"*")</f>
        <v>0</v>
      </c>
      <c r="P42" s="478"/>
      <c r="Q42" s="479"/>
      <c r="R42" s="477">
        <f>COUNTIFS($AO$12:$AO$31,O$39,$C$12:$C$31,"D",$E$12:$E$31,"*")</f>
        <v>1</v>
      </c>
      <c r="S42" s="478"/>
      <c r="T42" s="479"/>
      <c r="U42" s="477">
        <f>COUNTIFS($AO$12:$AO$31,U$39,$C$12:$C$31,"C",$E$12:$E$31,"*")</f>
        <v>0</v>
      </c>
      <c r="V42" s="478"/>
      <c r="W42" s="479"/>
      <c r="X42" s="477">
        <f>COUNTIFS($AO$12:$AO$31,U$39,$C$12:$C$31,"D",$E$12:$E$31,"*")</f>
        <v>0</v>
      </c>
      <c r="Y42" s="478"/>
      <c r="Z42" s="479"/>
      <c r="AA42" s="477">
        <f>COUNTIFS($AO$12:$AO$31,AA$39,$C$12:$C$31,"C",$E$12:$E$31,"*")</f>
        <v>0</v>
      </c>
      <c r="AB42" s="478"/>
      <c r="AC42" s="479"/>
      <c r="AD42" s="477">
        <f>COUNTIFS($AO$12:$AO$31,AA$39,$C$12:$C$31,"D",$E$12:$E$31,"*")</f>
        <v>0</v>
      </c>
      <c r="AE42" s="478"/>
      <c r="AF42" s="479"/>
      <c r="AG42" s="477">
        <f>COUNTIFS($AO$12:$AO$31,AG$39,$C$12:$C$31,"C",$E$12:$E$31,"*")</f>
        <v>0</v>
      </c>
      <c r="AH42" s="478"/>
      <c r="AI42" s="479"/>
      <c r="AJ42" s="477">
        <f>COUNTIFS($AO$12:$AO$31,AG$39,$C$12:$C$31,"D",$E$12:$E$31,"*")</f>
        <v>0</v>
      </c>
      <c r="AK42" s="479"/>
      <c r="AL42" s="101">
        <f>COUNTIFS($AO$12:$AO$31,AL$39,$C$12:$C$31,"C",$E$12:$E$31,"*")</f>
        <v>0</v>
      </c>
      <c r="AM42" s="101">
        <f>COUNTIFS($AO$12:$AO$31,AL$39,$C$12:$C$31,"D",$E$12:$E$31,"*")</f>
        <v>0</v>
      </c>
      <c r="AN42" s="62"/>
    </row>
    <row r="43" spans="1:41" ht="25" customHeight="1">
      <c r="A43" s="62"/>
      <c r="B43" s="82" t="s">
        <v>194</v>
      </c>
      <c r="C43" s="483" t="e">
        <f>IF($AK$3="４週",SUMIFS($AK$12:$AK$31,$AO$12:$AO$31,C39)/4/$AH$6,IF($AK$3="歴月",SUMIFS($AK$12:$AK$31,$AO$12:$AO$31,C39)/$AL$6,"記載する期間を選択してください"))</f>
        <v>#DIV/0!</v>
      </c>
      <c r="D43" s="485"/>
      <c r="E43" s="483" t="e">
        <f>IF($AK$3="４週",SUMIFS($AK$12:$AK$31,$AO$12:$AO$31,E39)/4/$AH$6,IF($AK$3="歴月",SUMIFS($AK$12:$AK$31,$AO$12:$AO$31,E39)/$AL$6,"記載する期間を選択してください"))</f>
        <v>#DIV/0!</v>
      </c>
      <c r="F43" s="484"/>
      <c r="G43" s="484"/>
      <c r="H43" s="485"/>
      <c r="I43" s="483" t="e">
        <f>IF($AK$3="４週",SUMIFS($AK$12:$AK$31,$AO$12:$AO$31,I39)/4/$AH$6,IF($AK$3="歴月",SUMIFS($AK$12:$AK$31,$AO$12:$AO$31,I39)/$AL$6,"記載する期間を選択してください"))</f>
        <v>#DIV/0!</v>
      </c>
      <c r="J43" s="484"/>
      <c r="K43" s="484"/>
      <c r="L43" s="484"/>
      <c r="M43" s="484"/>
      <c r="N43" s="485"/>
      <c r="O43" s="483" t="e">
        <f>IF($AK$3="４週",SUMIFS($AK$12:$AK$31,$AO$12:$AO$31,O39)/4/$AH$6,IF($AK$3="歴月",SUMIFS($AK$12:$AK$31,$AO$12:$AO$31,O39)/$AL$6,"記載する期間を選択してください"))</f>
        <v>#DIV/0!</v>
      </c>
      <c r="P43" s="484"/>
      <c r="Q43" s="484"/>
      <c r="R43" s="484"/>
      <c r="S43" s="484"/>
      <c r="T43" s="485"/>
      <c r="U43" s="483" t="e">
        <f>IF($AK$3="４週",SUMIFS($AK$12:$AK$31,$AO$12:$AO$31,U39)/4/$AH$6,IF($AK$3="歴月",SUMIFS($AK$12:$AK$31,$AO$12:$AO$31,U39)/$AL$6,"記載する期間を選択してください"))</f>
        <v>#DIV/0!</v>
      </c>
      <c r="V43" s="484"/>
      <c r="W43" s="484"/>
      <c r="X43" s="484"/>
      <c r="Y43" s="484"/>
      <c r="Z43" s="485"/>
      <c r="AA43" s="483" t="e">
        <f>IF($AK$3="４週",SUMIFS($AK$12:$AK$31,$AO$12:$AO$31,AA39)/4/$AH$6,IF($AK$3="歴月",SUMIFS($AK$12:$AK$31,$AO$12:$AO$31,AA39)/$AL$6,"記載する期間を選択してください"))</f>
        <v>#DIV/0!</v>
      </c>
      <c r="AB43" s="484"/>
      <c r="AC43" s="484"/>
      <c r="AD43" s="484"/>
      <c r="AE43" s="484"/>
      <c r="AF43" s="485"/>
      <c r="AG43" s="483" t="e">
        <f>IF($AK$3="４週",SUMIFS($AK$12:$AK$31,$AO$12:$AO$31,AG39)/4/$AH$6,IF($AK$3="歴月",SUMIFS($AK$12:$AK$31,$AO$12:$AO$31,AG39)/$AL$6,"記載する期間を選択してください"))</f>
        <v>#DIV/0!</v>
      </c>
      <c r="AH43" s="484"/>
      <c r="AI43" s="484"/>
      <c r="AJ43" s="484"/>
      <c r="AK43" s="485"/>
      <c r="AL43" s="483" t="e">
        <f>IF($AK$3="４週",SUMIFS($AK$12:$AK$31,$AO$12:$AO$31,AL39)/4/$AH$6,IF($AK$3="歴月",SUMIFS($AK$12:$AK$31,$AO$12:$AO$31,AL39)/$AL$6,"記載する期間を選択してください"))</f>
        <v>#DIV/0!</v>
      </c>
      <c r="AM43" s="485"/>
      <c r="AN43" s="62"/>
    </row>
    <row r="44" spans="1:41" ht="5.15"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305</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455" t="s">
        <v>126</v>
      </c>
      <c r="D53" s="455"/>
      <c r="E53" s="455"/>
      <c r="F53" s="60"/>
      <c r="G53" s="60"/>
    </row>
    <row r="54" spans="1:39" ht="15" customHeight="1">
      <c r="A54" s="60"/>
      <c r="B54" s="97" t="s">
        <v>127</v>
      </c>
      <c r="C54" s="456" t="s">
        <v>128</v>
      </c>
      <c r="D54" s="456"/>
      <c r="E54" s="456"/>
      <c r="F54" s="60"/>
      <c r="G54" s="60"/>
    </row>
    <row r="55" spans="1:39" ht="15" customHeight="1">
      <c r="A55" s="60"/>
      <c r="B55" s="97" t="s">
        <v>129</v>
      </c>
      <c r="C55" s="456" t="s">
        <v>130</v>
      </c>
      <c r="D55" s="456"/>
      <c r="E55" s="456"/>
      <c r="F55" s="60"/>
      <c r="G55" s="60"/>
    </row>
    <row r="56" spans="1:39" ht="15" customHeight="1">
      <c r="A56" s="60"/>
      <c r="B56" s="97" t="s">
        <v>131</v>
      </c>
      <c r="C56" s="456" t="s">
        <v>132</v>
      </c>
      <c r="D56" s="456"/>
      <c r="E56" s="456"/>
      <c r="F56" s="60"/>
      <c r="G56" s="60"/>
    </row>
    <row r="57" spans="1:39" ht="15" customHeight="1">
      <c r="A57" s="60"/>
      <c r="B57" s="97" t="s">
        <v>133</v>
      </c>
      <c r="C57" s="456" t="s">
        <v>134</v>
      </c>
      <c r="D57" s="456"/>
      <c r="E57" s="456"/>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306</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4"/>
  <dataValidations count="6">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O74"/>
  <sheetViews>
    <sheetView showGridLines="0" view="pageBreakPreview" topLeftCell="F4" zoomScaleNormal="100" zoomScaleSheetLayoutView="100" workbookViewId="0">
      <selection activeCell="AK32" sqref="AK32"/>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307</v>
      </c>
      <c r="AL1" s="469"/>
      <c r="AM1" s="469"/>
      <c r="AN1" s="469"/>
    </row>
    <row r="2" spans="1:41"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299</v>
      </c>
      <c r="AJ5" s="81"/>
      <c r="AK5" s="471"/>
      <c r="AL5" s="471"/>
      <c r="AM5" s="471"/>
      <c r="AN5" s="471"/>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6"/>
      <c r="AI6" s="496"/>
      <c r="AJ6" s="496"/>
      <c r="AK6" s="88" t="s">
        <v>100</v>
      </c>
      <c r="AL6" s="99"/>
      <c r="AM6" s="88" t="s">
        <v>101</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57" t="s">
        <v>102</v>
      </c>
      <c r="B8" s="492" t="s">
        <v>103</v>
      </c>
      <c r="C8" s="458" t="s">
        <v>104</v>
      </c>
      <c r="D8" s="455" t="s">
        <v>105</v>
      </c>
      <c r="E8" s="461" t="s">
        <v>106</v>
      </c>
      <c r="F8" s="467" t="s">
        <v>107</v>
      </c>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72" t="s">
        <v>108</v>
      </c>
      <c r="AL8" s="473" t="s">
        <v>109</v>
      </c>
      <c r="AM8" s="468" t="s">
        <v>110</v>
      </c>
      <c r="AN8" s="468"/>
    </row>
    <row r="9" spans="1:41" ht="15" customHeight="1">
      <c r="A9" s="457"/>
      <c r="B9" s="493"/>
      <c r="C9" s="459"/>
      <c r="D9" s="455"/>
      <c r="E9" s="461"/>
      <c r="F9" s="455" t="s">
        <v>111</v>
      </c>
      <c r="G9" s="455"/>
      <c r="H9" s="455"/>
      <c r="I9" s="455"/>
      <c r="J9" s="455"/>
      <c r="K9" s="455"/>
      <c r="L9" s="455"/>
      <c r="M9" s="455" t="s">
        <v>112</v>
      </c>
      <c r="N9" s="455"/>
      <c r="O9" s="455"/>
      <c r="P9" s="455"/>
      <c r="Q9" s="455"/>
      <c r="R9" s="455"/>
      <c r="S9" s="455"/>
      <c r="T9" s="455" t="s">
        <v>113</v>
      </c>
      <c r="U9" s="455"/>
      <c r="V9" s="455"/>
      <c r="W9" s="455"/>
      <c r="X9" s="455"/>
      <c r="Y9" s="455"/>
      <c r="Z9" s="455"/>
      <c r="AA9" s="455" t="s">
        <v>114</v>
      </c>
      <c r="AB9" s="455"/>
      <c r="AC9" s="455"/>
      <c r="AD9" s="455"/>
      <c r="AE9" s="455"/>
      <c r="AF9" s="455"/>
      <c r="AG9" s="455"/>
      <c r="AH9" s="455" t="s">
        <v>115</v>
      </c>
      <c r="AI9" s="455"/>
      <c r="AJ9" s="455"/>
      <c r="AK9" s="472"/>
      <c r="AL9" s="473"/>
      <c r="AM9" s="468"/>
      <c r="AN9" s="468"/>
    </row>
    <row r="10" spans="1:41" ht="15" customHeight="1">
      <c r="A10" s="457"/>
      <c r="B10" s="494" t="s">
        <v>156</v>
      </c>
      <c r="C10" s="459"/>
      <c r="D10" s="455"/>
      <c r="E10" s="46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2"/>
      <c r="AL10" s="473"/>
      <c r="AM10" s="468"/>
      <c r="AN10" s="468"/>
    </row>
    <row r="11" spans="1:41" ht="15" customHeight="1">
      <c r="A11" s="457"/>
      <c r="B11" s="495"/>
      <c r="C11" s="460"/>
      <c r="D11" s="455"/>
      <c r="E11" s="46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2"/>
      <c r="AL11" s="473"/>
      <c r="AM11" s="468"/>
      <c r="AN11" s="468"/>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2" si="0">IF($AK$3="４週",AK12/4,AK12/(DAY(EOMONTH($F$10,0))/7))</f>
        <v>0</v>
      </c>
      <c r="AM12" s="454"/>
      <c r="AN12" s="454"/>
      <c r="AO12" s="143" t="str">
        <f>IF(B12="","",IF(ISERROR(MATCH(B12,$C$37:$AM$37,0)),"その他職員",B12))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2" si="1">+SUM(F13:AG13)</f>
        <v>0</v>
      </c>
      <c r="AL13" s="71">
        <f t="shared" si="0"/>
        <v>0</v>
      </c>
      <c r="AM13" s="454"/>
      <c r="AN13" s="454"/>
      <c r="AO13" s="143" t="str">
        <f t="shared" ref="AO13:AO31" si="2">IF(B13="","",IF(ISERROR(MATCH(B13,$C$37:$AM$37,0)),"その他職員",B13))</f>
        <v>児童発達支援管理責任者</v>
      </c>
    </row>
    <row r="14" spans="1:41" ht="18" customHeight="1">
      <c r="A14" s="74">
        <v>3</v>
      </c>
      <c r="B14" s="103" t="s">
        <v>308</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c r="AO14" s="143" t="str">
        <f t="shared" si="2"/>
        <v>嘱託医</v>
      </c>
    </row>
    <row r="15" spans="1:41" ht="18" customHeight="1">
      <c r="A15" s="74">
        <v>4</v>
      </c>
      <c r="B15" s="103" t="s">
        <v>301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c r="AO15" s="143" t="str">
        <f t="shared" si="2"/>
        <v>児童指導員</v>
      </c>
    </row>
    <row r="16" spans="1:41" ht="18" customHeight="1">
      <c r="A16" s="74">
        <v>5</v>
      </c>
      <c r="B16" s="103" t="s">
        <v>303</v>
      </c>
      <c r="C16" s="83" t="s">
        <v>129</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334">
        <f t="shared" si="1"/>
        <v>0</v>
      </c>
      <c r="AL31" s="71">
        <f t="shared" si="0"/>
        <v>0</v>
      </c>
      <c r="AM31" s="454"/>
      <c r="AN31" s="454"/>
      <c r="AO31" s="143" t="str">
        <f t="shared" si="2"/>
        <v/>
      </c>
    </row>
    <row r="32" spans="1:41" ht="18" customHeight="1">
      <c r="A32" s="461" t="s">
        <v>116</v>
      </c>
      <c r="B32" s="462"/>
      <c r="C32" s="462"/>
      <c r="D32" s="462"/>
      <c r="E32" s="46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334">
        <f t="shared" si="1"/>
        <v>0</v>
      </c>
      <c r="AL32" s="71">
        <f t="shared" si="0"/>
        <v>0</v>
      </c>
      <c r="AM32" s="457"/>
      <c r="AN32" s="457"/>
    </row>
    <row r="33" spans="1:40" ht="18" customHeight="1">
      <c r="A33" s="462" t="s">
        <v>117</v>
      </c>
      <c r="B33" s="462"/>
      <c r="C33" s="462"/>
      <c r="D33" s="462"/>
      <c r="E33" s="46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7"/>
      <c r="AN33" s="457"/>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304</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483" t="str">
        <f>IF(VLOOKUP($AK$1,選択肢!$A$1:$J$32,C42,FALSE)=0,"-",VLOOKUP($AK$1,選択肢!$A$1:$J$32,C42,FALSE))</f>
        <v>管理者</v>
      </c>
      <c r="D37" s="484"/>
      <c r="E37" s="482" t="str">
        <f>IF(VLOOKUP($AK$1,選択肢!$A$1:$J$32,E42,FALSE)=0,"-",VLOOKUP($AK$1,選択肢!$A$1:$J$32,E42,FALSE))</f>
        <v>児童発達支援管理責任者</v>
      </c>
      <c r="F37" s="482"/>
      <c r="G37" s="482"/>
      <c r="H37" s="482"/>
      <c r="I37" s="483" t="str">
        <f>IF(VLOOKUP($AK$1,選択肢!$A$1:$J$32,I42,FALSE)=0,"-",VLOOKUP($AK$1,選択肢!$A$1:$J$32,I42,FALSE))</f>
        <v>嘱託医</v>
      </c>
      <c r="J37" s="484"/>
      <c r="K37" s="484"/>
      <c r="L37" s="484"/>
      <c r="M37" s="484"/>
      <c r="N37" s="485"/>
      <c r="O37" s="483" t="str">
        <f>IF(VLOOKUP($AK$1,選択肢!$A$1:$J$32,O42,FALSE)=0,"-",VLOOKUP($AK$1,選択肢!$A$1:$J$32,O42,FALSE))</f>
        <v>看護職員</v>
      </c>
      <c r="P37" s="484"/>
      <c r="Q37" s="484"/>
      <c r="R37" s="484"/>
      <c r="S37" s="484"/>
      <c r="T37" s="485"/>
      <c r="U37" s="483" t="str">
        <f>IF(VLOOKUP($AK$1,選択肢!$A$1:$J$32,U42,FALSE)=0,"-",VLOOKUP($AK$1,選択肢!$A$1:$J$32,U42,FALSE))</f>
        <v>児童指導員</v>
      </c>
      <c r="V37" s="484"/>
      <c r="W37" s="484"/>
      <c r="X37" s="484"/>
      <c r="Y37" s="484"/>
      <c r="Z37" s="485"/>
      <c r="AA37" s="483" t="str">
        <f>IF(VLOOKUP($AK$1,選択肢!$A$1:$J$32,AA42,FALSE)=0,"-",VLOOKUP($AK$1,選択肢!$A$1:$J$32,AA42,FALSE))</f>
        <v>保育士</v>
      </c>
      <c r="AB37" s="484"/>
      <c r="AC37" s="484"/>
      <c r="AD37" s="484"/>
      <c r="AE37" s="484"/>
      <c r="AF37" s="485"/>
      <c r="AG37" s="482" t="str">
        <f>IF(VLOOKUP($AK$1,選択肢!$A$1:$J$32,AG42,FALSE)=0,"-",VLOOKUP($AK$1,選択肢!$A$1:$J$32,AG42,FALSE))</f>
        <v>機能訓練担当職員</v>
      </c>
      <c r="AH37" s="482"/>
      <c r="AI37" s="482"/>
      <c r="AJ37" s="482"/>
      <c r="AK37" s="482"/>
      <c r="AL37" s="482" t="str">
        <f>IF(VLOOKUP($AK$1,選択肢!$A$1:$J$32,AL42,FALSE)=0,"-",VLOOKUP($AK$1,選択肢!$A$1:$J$32,AL42,FALSE))</f>
        <v>その他職員</v>
      </c>
      <c r="AM37" s="482"/>
      <c r="AN37" s="62"/>
    </row>
    <row r="38" spans="1:40" ht="18" customHeight="1">
      <c r="A38" s="62"/>
      <c r="B38" s="67"/>
      <c r="C38" s="102" t="s">
        <v>190</v>
      </c>
      <c r="D38" s="102" t="s">
        <v>191</v>
      </c>
      <c r="E38" s="101" t="s">
        <v>190</v>
      </c>
      <c r="F38" s="481" t="s">
        <v>191</v>
      </c>
      <c r="G38" s="481"/>
      <c r="H38" s="481"/>
      <c r="I38" s="477" t="s">
        <v>190</v>
      </c>
      <c r="J38" s="478"/>
      <c r="K38" s="479"/>
      <c r="L38" s="477" t="s">
        <v>191</v>
      </c>
      <c r="M38" s="478"/>
      <c r="N38" s="479"/>
      <c r="O38" s="477" t="s">
        <v>190</v>
      </c>
      <c r="P38" s="478"/>
      <c r="Q38" s="479"/>
      <c r="R38" s="477" t="s">
        <v>191</v>
      </c>
      <c r="S38" s="478"/>
      <c r="T38" s="479"/>
      <c r="U38" s="477" t="s">
        <v>190</v>
      </c>
      <c r="V38" s="478"/>
      <c r="W38" s="479"/>
      <c r="X38" s="477" t="s">
        <v>191</v>
      </c>
      <c r="Y38" s="478"/>
      <c r="Z38" s="479"/>
      <c r="AA38" s="477" t="s">
        <v>190</v>
      </c>
      <c r="AB38" s="478"/>
      <c r="AC38" s="479"/>
      <c r="AD38" s="477" t="s">
        <v>191</v>
      </c>
      <c r="AE38" s="478"/>
      <c r="AF38" s="479"/>
      <c r="AG38" s="477" t="s">
        <v>190</v>
      </c>
      <c r="AH38" s="478"/>
      <c r="AI38" s="479"/>
      <c r="AJ38" s="477" t="s">
        <v>191</v>
      </c>
      <c r="AK38" s="479"/>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477">
        <f>COUNTIFS($AO$12:$AO$31,E$37,$C$12:$C$31,"B",$E$12:$E$31,"*")</f>
        <v>1</v>
      </c>
      <c r="G39" s="478"/>
      <c r="H39" s="479"/>
      <c r="I39" s="477">
        <f>COUNTIFS($AO$12:$AO$31,I$37,$C$12:$C$31,"A",$E$12:$E$31,"*")</f>
        <v>0</v>
      </c>
      <c r="J39" s="478"/>
      <c r="K39" s="479"/>
      <c r="L39" s="477">
        <f>COUNTIFS($AO$12:$AO$31,I$37,$C$12:$C$31,"B",$E$12:$E$31,"*")</f>
        <v>0</v>
      </c>
      <c r="M39" s="478"/>
      <c r="N39" s="479"/>
      <c r="O39" s="477">
        <f>COUNTIFS($AO$12:$AO$31,O$37,$C$12:$C$31,"A",$E$12:$E$31,"*")</f>
        <v>0</v>
      </c>
      <c r="P39" s="478"/>
      <c r="Q39" s="479"/>
      <c r="R39" s="477">
        <f>COUNTIFS($AO$12:$AO$31,O$37,$C$12:$C$31,"B",$E$12:$E$31,"*")</f>
        <v>0</v>
      </c>
      <c r="S39" s="478"/>
      <c r="T39" s="479"/>
      <c r="U39" s="477">
        <f>COUNTIFS($AO$12:$AO$31,U$37,$C$12:$C$31,"A",$E$12:$E$31,"*")</f>
        <v>0</v>
      </c>
      <c r="V39" s="478"/>
      <c r="W39" s="479"/>
      <c r="X39" s="477">
        <f>COUNTIFS($AO$12:$AO$31,U$37,$C$12:$C$31,"B",$E$12:$E$31,"*")</f>
        <v>0</v>
      </c>
      <c r="Y39" s="478"/>
      <c r="Z39" s="479"/>
      <c r="AA39" s="477">
        <f>COUNTIFS($AO$12:$AO$31,AA$37,$C$12:$C$31,"A",$E$12:$E$31,"*")</f>
        <v>0</v>
      </c>
      <c r="AB39" s="478"/>
      <c r="AC39" s="479"/>
      <c r="AD39" s="477">
        <f>COUNTIFS($AO$12:$AO$31,AA$37,$C$12:$C$31,"B",$E$12:$E$31,"*")</f>
        <v>0</v>
      </c>
      <c r="AE39" s="478"/>
      <c r="AF39" s="479"/>
      <c r="AG39" s="477">
        <f>COUNTIFS($AO$12:$AO$31,AG$37,$C$12:$C$31,"A",$E$12:$E$31,"*")</f>
        <v>0</v>
      </c>
      <c r="AH39" s="478"/>
      <c r="AI39" s="479"/>
      <c r="AJ39" s="477">
        <f>COUNTIFS($AO$12:$AO$31,AG$37,$C$12:$C$31,"B",$E$12:$E$31,"*")</f>
        <v>0</v>
      </c>
      <c r="AK39" s="479"/>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477">
        <f>COUNTIFS($AO$12:$AO$31,E$37,$C$12:$C$31,"D",$E$12:$E$31,"*")</f>
        <v>0</v>
      </c>
      <c r="G40" s="478"/>
      <c r="H40" s="479"/>
      <c r="I40" s="477">
        <f>COUNTIFS($AO$12:$AO$31,I$37,$C$12:$C$31,"C",$E$12:$E$31,"*")</f>
        <v>1</v>
      </c>
      <c r="J40" s="478"/>
      <c r="K40" s="479"/>
      <c r="L40" s="477">
        <f>COUNTIFS($AO$12:$AO$31,I$37,$C$12:$C$31,"D",$E$12:$E$31,"*")</f>
        <v>0</v>
      </c>
      <c r="M40" s="478"/>
      <c r="N40" s="479"/>
      <c r="O40" s="477">
        <f>COUNTIFS($AO$12:$AO$31,O$37,$C$12:$C$31,"C",$E$12:$E$31,"*")</f>
        <v>0</v>
      </c>
      <c r="P40" s="478"/>
      <c r="Q40" s="479"/>
      <c r="R40" s="477">
        <f>COUNTIFS($AO$12:$AO$31,O$37,$C$12:$C$31,"D",$E$12:$E$31,"*")</f>
        <v>0</v>
      </c>
      <c r="S40" s="478"/>
      <c r="T40" s="479"/>
      <c r="U40" s="477">
        <f>COUNTIFS($AO$12:$AO$31,U$37,$C$12:$C$31,"C",$E$12:$E$31,"*")</f>
        <v>0</v>
      </c>
      <c r="V40" s="478"/>
      <c r="W40" s="479"/>
      <c r="X40" s="477">
        <f>COUNTIFS($AO$12:$AO$31,U$37,$C$12:$C$31,"D",$E$12:$E$31,"*")</f>
        <v>1</v>
      </c>
      <c r="Y40" s="478"/>
      <c r="Z40" s="479"/>
      <c r="AA40" s="477">
        <f>COUNTIFS($AO$12:$AO$31,AA$37,$C$12:$C$31,"C",$E$12:$E$31,"*")</f>
        <v>0</v>
      </c>
      <c r="AB40" s="478"/>
      <c r="AC40" s="479"/>
      <c r="AD40" s="477">
        <f>COUNTIFS($AO$12:$AO$31,AA$37,$C$12:$C$31,"D",$E$12:$E$31,"*")</f>
        <v>0</v>
      </c>
      <c r="AE40" s="478"/>
      <c r="AF40" s="479"/>
      <c r="AG40" s="477">
        <f>COUNTIFS($AO$12:$AO$31,AG$37,$C$12:$C$31,"C",$E$12:$E$31,"*")</f>
        <v>0</v>
      </c>
      <c r="AH40" s="478"/>
      <c r="AI40" s="479"/>
      <c r="AJ40" s="477">
        <f>COUNTIFS($AO$12:$AO$31,AG$37,$C$12:$C$31,"D",$E$12:$E$31,"*")</f>
        <v>0</v>
      </c>
      <c r="AK40" s="479"/>
      <c r="AL40" s="101">
        <f>COUNTIFS($AO$12:$AO$31,AL$37,$C$12:$C$31,"C",$E$12:$E$31,"*")</f>
        <v>0</v>
      </c>
      <c r="AM40" s="101">
        <f>COUNTIFS($AO$12:$AO$31,AL$37,$C$12:$C$31,"D",$E$12:$E$31,"*")</f>
        <v>0</v>
      </c>
      <c r="AN40" s="62"/>
    </row>
    <row r="41" spans="1:40" ht="25" customHeight="1">
      <c r="A41" s="62"/>
      <c r="B41" s="82" t="s">
        <v>194</v>
      </c>
      <c r="C41" s="483" t="e">
        <f>IF($AK$3="４週",SUMIFS($AK$12:$AK$31,$AO$12:$AO$31,C37)/4/$AH$6,IF($AK$3="歴月",SUMIFS($AK$12:$AK$31,$AO$12:$AO$31,C37)/$AL$6,"記載する期間を選択してください"))</f>
        <v>#DIV/0!</v>
      </c>
      <c r="D41" s="485"/>
      <c r="E41" s="483" t="e">
        <f>IF($AK$3="４週",SUMIFS($AK$12:$AK$31,$AO$12:$AO$31,E37)/4/$AH$6,IF($AK$3="歴月",SUMIFS($AK$12:$AK$31,$AO$12:$AO$31,E37)/$AL$6,"記載する期間を選択してください"))</f>
        <v>#DIV/0!</v>
      </c>
      <c r="F41" s="484"/>
      <c r="G41" s="484"/>
      <c r="H41" s="485"/>
      <c r="I41" s="483" t="e">
        <f>IF($AK$3="４週",SUMIFS($AK$12:$AK$31,$AO$12:$AO$31,I37)/4/$AH$6,IF($AK$3="歴月",SUMIFS($AK$12:$AK$31,$AO$12:$AO$31,I37)/$AL$6,"記載する期間を選択してください"))</f>
        <v>#DIV/0!</v>
      </c>
      <c r="J41" s="484"/>
      <c r="K41" s="484"/>
      <c r="L41" s="484"/>
      <c r="M41" s="484"/>
      <c r="N41" s="485"/>
      <c r="O41" s="483" t="e">
        <f>IF($AK$3="４週",SUMIFS($AK$12:$AK$31,$AO$12:$AO$31,O37)/4/$AH$6,IF($AK$3="歴月",SUMIFS($AK$12:$AK$31,$AO$12:$AO$31,O37)/$AL$6,"記載する期間を選択してください"))</f>
        <v>#DIV/0!</v>
      </c>
      <c r="P41" s="484"/>
      <c r="Q41" s="484"/>
      <c r="R41" s="484"/>
      <c r="S41" s="484"/>
      <c r="T41" s="485"/>
      <c r="U41" s="483" t="e">
        <f>IF($AK$3="４週",SUMIFS($AK$12:$AK$31,$AO$12:$AO$31,U37)/4/$AH$6,IF($AK$3="歴月",SUMIFS($AK$12:$AK$31,$AO$12:$AO$31,U37)/$AL$6,"記載する期間を選択してください"))</f>
        <v>#DIV/0!</v>
      </c>
      <c r="V41" s="484"/>
      <c r="W41" s="484"/>
      <c r="X41" s="484"/>
      <c r="Y41" s="484"/>
      <c r="Z41" s="485"/>
      <c r="AA41" s="483" t="e">
        <f>IF($AK$3="４週",SUMIFS($AK$12:$AK$31,$AO$12:$AO$31,AA37)/4/$AH$6,IF($AK$3="歴月",SUMIFS($AK$12:$AK$31,$AO$12:$AO$31,AA37)/$AL$6,"記載する期間を選択してください"))</f>
        <v>#DIV/0!</v>
      </c>
      <c r="AB41" s="484"/>
      <c r="AC41" s="484"/>
      <c r="AD41" s="484"/>
      <c r="AE41" s="484"/>
      <c r="AF41" s="485"/>
      <c r="AG41" s="483" t="e">
        <f>IF($AK$3="４週",SUMIFS($AK$12:$AK$31,$AO$12:$AO$31,AG37)/4/$AH$6,IF($AK$3="歴月",SUMIFS($AK$12:$AK$31,$AO$12:$AO$31,AG37)/$AL$6,"記載する期間を選択してください"))</f>
        <v>#DIV/0!</v>
      </c>
      <c r="AH41" s="484"/>
      <c r="AI41" s="484"/>
      <c r="AJ41" s="484"/>
      <c r="AK41" s="485"/>
      <c r="AL41" s="483" t="e">
        <f>IF($AK$3="４週",SUMIFS($AK$12:$AK$31,$AO$12:$AO$31,AL37)/4/$AH$6,IF($AK$3="歴月",SUMIFS($AK$12:$AK$31,$AO$12:$AO$31,AL37)/$AL$6,"記載する期間を選択してください"))</f>
        <v>#DIV/0!</v>
      </c>
      <c r="AM41" s="485"/>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305</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455" t="s">
        <v>126</v>
      </c>
      <c r="D51" s="455"/>
      <c r="E51" s="455"/>
      <c r="F51" s="60"/>
      <c r="G51" s="60"/>
    </row>
    <row r="52" spans="1:7" ht="15" customHeight="1">
      <c r="A52" s="60"/>
      <c r="B52" s="97" t="s">
        <v>127</v>
      </c>
      <c r="C52" s="456" t="s">
        <v>128</v>
      </c>
      <c r="D52" s="456"/>
      <c r="E52" s="456"/>
      <c r="F52" s="60"/>
      <c r="G52" s="60"/>
    </row>
    <row r="53" spans="1:7" ht="15" customHeight="1">
      <c r="A53" s="60"/>
      <c r="B53" s="97" t="s">
        <v>129</v>
      </c>
      <c r="C53" s="456" t="s">
        <v>130</v>
      </c>
      <c r="D53" s="456"/>
      <c r="E53" s="456"/>
      <c r="F53" s="60"/>
      <c r="G53" s="60"/>
    </row>
    <row r="54" spans="1:7" ht="15" customHeight="1">
      <c r="A54" s="60"/>
      <c r="B54" s="97" t="s">
        <v>131</v>
      </c>
      <c r="C54" s="456" t="s">
        <v>132</v>
      </c>
      <c r="D54" s="456"/>
      <c r="E54" s="456"/>
      <c r="F54" s="60"/>
      <c r="G54" s="60"/>
    </row>
    <row r="55" spans="1:7" ht="15" customHeight="1">
      <c r="A55" s="60"/>
      <c r="B55" s="97" t="s">
        <v>133</v>
      </c>
      <c r="C55" s="456" t="s">
        <v>134</v>
      </c>
      <c r="D55" s="456"/>
      <c r="E55" s="456"/>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306</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4"/>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topLeftCell="A4" zoomScaleNormal="100" zoomScaleSheetLayoutView="100" workbookViewId="0">
      <selection activeCell="AK31" sqref="AK3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154</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40</v>
      </c>
      <c r="AI5" s="496"/>
      <c r="AJ5" s="496"/>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54"/>
      <c r="AN11" s="454"/>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0" si="0">IF($AK$3="４週",AK12/4,AK12/(DAY(EOMONTH($F$9,0))/7))</f>
        <v>0</v>
      </c>
      <c r="AM12" s="454"/>
      <c r="AN12" s="454"/>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1" si="1">+SUM(F13:AG13)</f>
        <v>0</v>
      </c>
      <c r="AL13" s="71">
        <f t="shared" si="0"/>
        <v>0</v>
      </c>
      <c r="AM13" s="454"/>
      <c r="AN13" s="454"/>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1"/>
        <v>0</v>
      </c>
      <c r="AL31" s="71">
        <f>IF($AK$3="４週",AK31/4,AK31/(DAY(EOMONTH($F$9,0))/7))</f>
        <v>0</v>
      </c>
      <c r="AM31" s="457"/>
      <c r="AN31" s="457"/>
    </row>
    <row r="32" spans="1:40" ht="18" customHeight="1">
      <c r="A32" s="462" t="s">
        <v>117</v>
      </c>
      <c r="B32" s="462"/>
      <c r="C32" s="462"/>
      <c r="D32" s="462"/>
      <c r="E32" s="46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57"/>
      <c r="AN32" s="45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90"/>
      <c r="B39" s="490"/>
      <c r="C39" s="490"/>
      <c r="D39" s="110">
        <f>IF(S2=1,10,IF(S2=2,11,IF(S2=3,12,S2-3)))</f>
        <v>2</v>
      </c>
      <c r="E39" s="110">
        <f>IF(S2=1,11,IF(S2=2,12,S2-2))</f>
        <v>3</v>
      </c>
      <c r="F39" s="491">
        <f>IF(S2=1,12,S2-1)</f>
        <v>4</v>
      </c>
      <c r="G39" s="491"/>
      <c r="H39" s="491"/>
      <c r="I39" s="455" t="s">
        <v>169</v>
      </c>
      <c r="J39" s="455"/>
      <c r="K39" s="455"/>
      <c r="M39" s="461" t="s">
        <v>170</v>
      </c>
      <c r="N39" s="462"/>
      <c r="O39" s="462"/>
      <c r="P39" s="462"/>
      <c r="Q39" s="462"/>
      <c r="R39" s="462"/>
      <c r="S39" s="462"/>
      <c r="T39" s="462"/>
      <c r="U39" s="462"/>
      <c r="V39" s="462"/>
      <c r="W39" s="462"/>
      <c r="X39" s="462"/>
      <c r="Y39" s="462"/>
      <c r="Z39" s="462"/>
      <c r="AA39" s="462"/>
      <c r="AB39" s="462"/>
      <c r="AC39" s="462"/>
      <c r="AD39" s="462"/>
      <c r="AE39" s="462"/>
      <c r="AF39" s="462"/>
      <c r="AG39" s="462"/>
      <c r="AH39" s="486" t="s">
        <v>171</v>
      </c>
      <c r="AI39" s="487"/>
      <c r="AJ39" s="487"/>
      <c r="AK39" s="487"/>
      <c r="AL39" s="488"/>
      <c r="AM39" s="473" t="s">
        <v>172</v>
      </c>
      <c r="AN39" s="473"/>
    </row>
    <row r="40" spans="1:40" ht="18" customHeight="1">
      <c r="A40" s="473" t="s">
        <v>173</v>
      </c>
      <c r="B40" s="473"/>
      <c r="C40" s="473"/>
      <c r="D40" s="111">
        <v>80</v>
      </c>
      <c r="E40" s="111">
        <v>80</v>
      </c>
      <c r="F40" s="489">
        <v>81</v>
      </c>
      <c r="G40" s="489"/>
      <c r="H40" s="489"/>
      <c r="I40" s="461">
        <f>SUM(D40:F40)</f>
        <v>241</v>
      </c>
      <c r="J40" s="462"/>
      <c r="K40" s="463"/>
      <c r="M40" s="512" t="s">
        <v>174</v>
      </c>
      <c r="N40" s="458" t="s">
        <v>175</v>
      </c>
      <c r="O40" s="506"/>
      <c r="P40" s="507"/>
      <c r="Q40" s="500" t="s">
        <v>176</v>
      </c>
      <c r="R40" s="501"/>
      <c r="S40" s="501"/>
      <c r="T40" s="501"/>
      <c r="U40" s="501"/>
      <c r="V40" s="501"/>
      <c r="W40" s="501"/>
      <c r="X40" s="501"/>
      <c r="Y40" s="501"/>
      <c r="Z40" s="501"/>
      <c r="AA40" s="501"/>
      <c r="AB40" s="501"/>
      <c r="AC40" s="501"/>
      <c r="AD40" s="501"/>
      <c r="AE40" s="501"/>
      <c r="AF40" s="501"/>
      <c r="AG40" s="502"/>
      <c r="AH40" s="499">
        <f>SUM(F32:AJ32)</f>
        <v>490</v>
      </c>
      <c r="AI40" s="472"/>
      <c r="AJ40" s="130" t="s">
        <v>177</v>
      </c>
      <c r="AK40" s="499">
        <f>ROUNDUP(AH40/450,0)</f>
        <v>2</v>
      </c>
      <c r="AL40" s="472"/>
      <c r="AM40" s="455">
        <f>MIN(AH40:AK42)</f>
        <v>1</v>
      </c>
      <c r="AN40" s="455"/>
    </row>
    <row r="41" spans="1:40" ht="18" customHeight="1">
      <c r="A41" s="473" t="s">
        <v>178</v>
      </c>
      <c r="B41" s="473"/>
      <c r="C41" s="473"/>
      <c r="D41" s="111">
        <v>10</v>
      </c>
      <c r="E41" s="111">
        <v>15</v>
      </c>
      <c r="F41" s="489">
        <v>14</v>
      </c>
      <c r="G41" s="489"/>
      <c r="H41" s="489"/>
      <c r="I41" s="461">
        <f>SUM(D41:H41)*0.1</f>
        <v>3.9000000000000004</v>
      </c>
      <c r="J41" s="462"/>
      <c r="K41" s="463"/>
      <c r="M41" s="513"/>
      <c r="N41" s="459"/>
      <c r="O41" s="508"/>
      <c r="P41" s="509"/>
      <c r="Q41" s="503" t="s">
        <v>179</v>
      </c>
      <c r="R41" s="504"/>
      <c r="S41" s="504"/>
      <c r="T41" s="504"/>
      <c r="U41" s="504"/>
      <c r="V41" s="504"/>
      <c r="W41" s="504"/>
      <c r="X41" s="504"/>
      <c r="Y41" s="504"/>
      <c r="Z41" s="504"/>
      <c r="AA41" s="504"/>
      <c r="AB41" s="504"/>
      <c r="AC41" s="504"/>
      <c r="AD41" s="504"/>
      <c r="AE41" s="504"/>
      <c r="AF41" s="504"/>
      <c r="AG41" s="505"/>
      <c r="AH41" s="461">
        <f>COUNTA(B12:B30)</f>
        <v>9</v>
      </c>
      <c r="AI41" s="462"/>
      <c r="AJ41" s="136" t="s">
        <v>180</v>
      </c>
      <c r="AK41" s="499">
        <f>ROUNDUP(AH41/10,0)</f>
        <v>1</v>
      </c>
      <c r="AL41" s="472"/>
      <c r="AM41" s="455"/>
      <c r="AN41" s="455"/>
    </row>
    <row r="42" spans="1:40" ht="18" customHeight="1">
      <c r="A42" s="455" t="s">
        <v>169</v>
      </c>
      <c r="B42" s="455"/>
      <c r="C42" s="455"/>
      <c r="D42" s="75">
        <f>D40+D41*0.1</f>
        <v>81</v>
      </c>
      <c r="E42" s="75">
        <f>E40+E41*0.1</f>
        <v>81.5</v>
      </c>
      <c r="F42" s="461">
        <f t="shared" ref="F42" si="3">F40+F41*0.1</f>
        <v>82.4</v>
      </c>
      <c r="G42" s="462"/>
      <c r="H42" s="463"/>
      <c r="I42" s="461">
        <f>SUM(D42:H42)</f>
        <v>244.9</v>
      </c>
      <c r="J42" s="462"/>
      <c r="K42" s="463"/>
      <c r="M42" s="514"/>
      <c r="N42" s="460"/>
      <c r="O42" s="510"/>
      <c r="P42" s="511"/>
      <c r="Q42" s="503" t="s">
        <v>181</v>
      </c>
      <c r="R42" s="504"/>
      <c r="S42" s="504"/>
      <c r="T42" s="504"/>
      <c r="U42" s="504"/>
      <c r="V42" s="504"/>
      <c r="W42" s="504"/>
      <c r="X42" s="504"/>
      <c r="Y42" s="504"/>
      <c r="Z42" s="504"/>
      <c r="AA42" s="504"/>
      <c r="AB42" s="504"/>
      <c r="AC42" s="504"/>
      <c r="AD42" s="504"/>
      <c r="AE42" s="504"/>
      <c r="AF42" s="504"/>
      <c r="AG42" s="505"/>
      <c r="AH42" s="499">
        <f>ROUNDDOWN(I44,1)</f>
        <v>81.599999999999994</v>
      </c>
      <c r="AI42" s="472"/>
      <c r="AJ42" s="137" t="s">
        <v>180</v>
      </c>
      <c r="AK42" s="499">
        <f>ROUNDUP(IF(X44="",AH42/40,IF(X44="○",AH42/50)),0)</f>
        <v>3</v>
      </c>
      <c r="AL42" s="472"/>
      <c r="AM42" s="455"/>
      <c r="AN42" s="455"/>
    </row>
    <row r="43" spans="1:40" ht="18" customHeight="1">
      <c r="A43" s="62" t="s">
        <v>182</v>
      </c>
      <c r="B43" s="59"/>
      <c r="H43" s="60" t="s">
        <v>183</v>
      </c>
      <c r="M43" s="111"/>
      <c r="N43" s="503" t="s">
        <v>184</v>
      </c>
      <c r="O43" s="504"/>
      <c r="P43" s="504"/>
      <c r="Q43" s="504"/>
      <c r="R43" s="504"/>
      <c r="S43" s="504"/>
      <c r="T43" s="504"/>
      <c r="U43" s="504"/>
      <c r="V43" s="504"/>
      <c r="W43" s="504"/>
      <c r="X43" s="504"/>
      <c r="Y43" s="504"/>
      <c r="Z43" s="504"/>
      <c r="AA43" s="504"/>
      <c r="AB43" s="504"/>
      <c r="AC43" s="504"/>
      <c r="AD43" s="504"/>
      <c r="AE43" s="504"/>
      <c r="AF43" s="504"/>
      <c r="AG43" s="505"/>
      <c r="AH43" s="498"/>
      <c r="AI43" s="498"/>
      <c r="AJ43" s="498"/>
      <c r="AK43" s="498"/>
      <c r="AL43" s="498"/>
      <c r="AM43" s="461" t="e" cm="1">
        <f t="array" aca="1" ref="AM43" ca="1">ROUNDUP(_xlfn.IFS(AM40&lt;2,1,AND(AM40&lt;=2,AM40&lt;6),AM40-1,AM40&gt;=6,AM40/2*3),1)</f>
        <v>#NAME?</v>
      </c>
      <c r="AN43" s="463"/>
    </row>
    <row r="44" spans="1:40" ht="18" customHeight="1">
      <c r="B44" s="62"/>
      <c r="I44" s="455">
        <f>I42/3</f>
        <v>81.63333333333334</v>
      </c>
      <c r="J44" s="455"/>
      <c r="K44" s="455"/>
      <c r="M44" s="114" t="s">
        <v>185</v>
      </c>
      <c r="N44" s="134"/>
      <c r="O44" s="132"/>
      <c r="P44" s="132"/>
      <c r="Q44" s="132"/>
      <c r="R44" s="132"/>
      <c r="S44" s="132"/>
      <c r="T44" s="132"/>
      <c r="U44" s="132"/>
      <c r="V44" s="132"/>
      <c r="W44" s="132"/>
      <c r="X44" s="515"/>
      <c r="Y44" s="516"/>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497" t="s">
        <v>188</v>
      </c>
      <c r="N47" s="497"/>
      <c r="O47" s="497"/>
      <c r="P47" s="497"/>
      <c r="Q47" s="497"/>
      <c r="R47" s="497"/>
      <c r="S47" s="497"/>
      <c r="T47" s="497"/>
      <c r="U47" s="497"/>
      <c r="V47" s="497"/>
      <c r="W47" s="497"/>
      <c r="X47" s="497"/>
      <c r="Y47" s="497"/>
      <c r="Z47" s="497"/>
      <c r="AA47" s="497"/>
      <c r="AB47" s="497"/>
      <c r="AC47" s="497"/>
      <c r="AD47" s="497"/>
      <c r="AE47" s="497"/>
      <c r="AF47" s="497"/>
      <c r="AG47" s="497"/>
      <c r="AH47" s="497"/>
      <c r="AI47" s="497"/>
      <c r="AJ47" s="497"/>
      <c r="AK47" s="497"/>
      <c r="AL47" s="497"/>
      <c r="AM47" s="497"/>
      <c r="AN47" s="497"/>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c r="A50" s="62"/>
      <c r="B50" s="67"/>
      <c r="C50" s="483" t="s">
        <v>157</v>
      </c>
      <c r="D50" s="484"/>
      <c r="E50" s="482" t="str">
        <f>IF(VLOOKUP($AK$1,選択肢!$A$1:$J$32,E55,FALSE)=0,"-",VLOOKUP($AK$1,選択肢!$A$1:$J$32,E55,FALSE))</f>
        <v>サービス提供責任者</v>
      </c>
      <c r="F50" s="482"/>
      <c r="G50" s="482"/>
      <c r="H50" s="482"/>
      <c r="I50" s="483" t="str">
        <f>IF(VLOOKUP($AK$1,選択肢!$A$1:$J$32,I55,FALSE)=0,"-",VLOOKUP($AK$1,選択肢!$A$1:$J$32,I55,FALSE))</f>
        <v>従業者</v>
      </c>
      <c r="J50" s="484"/>
      <c r="K50" s="484"/>
      <c r="L50" s="484"/>
      <c r="M50" s="484"/>
      <c r="N50" s="485"/>
      <c r="O50" s="480"/>
      <c r="P50" s="480"/>
      <c r="Q50" s="480"/>
      <c r="R50" s="480"/>
      <c r="S50" s="480"/>
      <c r="T50" s="480"/>
      <c r="U50" s="480"/>
      <c r="V50" s="480"/>
      <c r="W50" s="480"/>
      <c r="X50" s="480"/>
      <c r="Y50" s="480"/>
      <c r="Z50" s="480"/>
      <c r="AA50" s="480"/>
      <c r="AB50" s="480"/>
      <c r="AC50" s="480"/>
      <c r="AD50" s="480"/>
      <c r="AE50" s="480"/>
      <c r="AF50" s="480"/>
      <c r="AG50" s="480"/>
      <c r="AH50" s="480"/>
      <c r="AI50" s="480"/>
      <c r="AJ50" s="480"/>
      <c r="AK50" s="480"/>
      <c r="AL50" s="480"/>
      <c r="AM50" s="480"/>
      <c r="AN50" s="62"/>
    </row>
    <row r="51" spans="1:40" ht="18" customHeight="1">
      <c r="A51" s="62"/>
      <c r="B51" s="67"/>
      <c r="C51" s="102" t="s">
        <v>190</v>
      </c>
      <c r="D51" s="102" t="s">
        <v>191</v>
      </c>
      <c r="E51" s="101" t="s">
        <v>190</v>
      </c>
      <c r="F51" s="481" t="s">
        <v>191</v>
      </c>
      <c r="G51" s="481"/>
      <c r="H51" s="481"/>
      <c r="I51" s="477" t="s">
        <v>190</v>
      </c>
      <c r="J51" s="478"/>
      <c r="K51" s="479"/>
      <c r="L51" s="477" t="s">
        <v>191</v>
      </c>
      <c r="M51" s="478"/>
      <c r="N51" s="479"/>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129"/>
      <c r="AM51" s="129"/>
      <c r="AN51" s="62"/>
    </row>
    <row r="52" spans="1:40" ht="18" customHeight="1">
      <c r="A52" s="62"/>
      <c r="B52" s="75" t="s">
        <v>192</v>
      </c>
      <c r="C52" s="101">
        <f>COUNTIFS($B$11:$B$30,C$50,$C$11:$C$30,"A",$E$11:$E$30,"*")</f>
        <v>1</v>
      </c>
      <c r="D52" s="101">
        <f>COUNTIFS($B$11:$B$30,C$50,$C$11:$C$30,"B",$E$11:$E$30,"*")</f>
        <v>0</v>
      </c>
      <c r="E52" s="101">
        <f>COUNTIFS($B$11:$B$30,E$50,$C$11:$C$30,"A",$E$11:$E$30,"*")</f>
        <v>0</v>
      </c>
      <c r="F52" s="477">
        <f>COUNTIFS($B$11:$B$30,E$50,$C$11:$C$30,"B",$E$11:$E$30,"*")</f>
        <v>1</v>
      </c>
      <c r="G52" s="478"/>
      <c r="H52" s="479"/>
      <c r="I52" s="477">
        <f>COUNTIFS($B$11:$B$30,I$50,$C$11:$C$30,"A",$E$11:$E$30,"*")</f>
        <v>0</v>
      </c>
      <c r="J52" s="478"/>
      <c r="K52" s="479"/>
      <c r="L52" s="477">
        <f>COUNTIFS($B$11:$B$30,I$50,$C$11:$C$30,"B",$E$11:$E$30,"*")</f>
        <v>0</v>
      </c>
      <c r="M52" s="478"/>
      <c r="N52" s="479"/>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129"/>
      <c r="AM52" s="129"/>
      <c r="AN52" s="62"/>
    </row>
    <row r="53" spans="1:40" ht="18" customHeight="1">
      <c r="A53" s="62"/>
      <c r="B53" s="82" t="s">
        <v>193</v>
      </c>
      <c r="C53" s="113"/>
      <c r="D53" s="113"/>
      <c r="E53" s="101">
        <f>COUNTIFS($B$11:$B$30,E$50,$C$11:$C$30,"C",$E$11:$E$30,"*")</f>
        <v>1</v>
      </c>
      <c r="F53" s="477">
        <f>COUNTIFS($B$11:$B$30,E$50,$C$11:$C$30,"D",$E$11:$E$30,"*")</f>
        <v>0</v>
      </c>
      <c r="G53" s="478"/>
      <c r="H53" s="479"/>
      <c r="I53" s="477">
        <f>COUNTIFS($B$11:$B$30,I$50,$C$11:$C$30,"C",$E$11:$E$30,"*")</f>
        <v>2</v>
      </c>
      <c r="J53" s="478"/>
      <c r="K53" s="479"/>
      <c r="L53" s="477">
        <f>COUNTIFS($B$11:$B$30,I$50,$C$11:$C$30,"D",$E$11:$E$30,"*")</f>
        <v>5</v>
      </c>
      <c r="M53" s="478"/>
      <c r="N53" s="479"/>
      <c r="O53" s="474"/>
      <c r="P53" s="474"/>
      <c r="Q53" s="474"/>
      <c r="R53" s="474"/>
      <c r="S53" s="474"/>
      <c r="T53" s="474"/>
      <c r="U53" s="474"/>
      <c r="V53" s="474"/>
      <c r="W53" s="474"/>
      <c r="X53" s="474"/>
      <c r="Y53" s="474"/>
      <c r="Z53" s="474"/>
      <c r="AA53" s="474"/>
      <c r="AB53" s="474"/>
      <c r="AC53" s="474"/>
      <c r="AD53" s="474"/>
      <c r="AE53" s="474"/>
      <c r="AF53" s="474"/>
      <c r="AG53" s="474"/>
      <c r="AH53" s="474"/>
      <c r="AI53" s="474"/>
      <c r="AJ53" s="474"/>
      <c r="AK53" s="474"/>
      <c r="AL53" s="129"/>
      <c r="AM53" s="129"/>
      <c r="AN53" s="62"/>
    </row>
    <row r="54" spans="1:40" ht="18" customHeight="1">
      <c r="A54" s="62"/>
      <c r="B54" s="82" t="s">
        <v>194</v>
      </c>
      <c r="C54" s="475"/>
      <c r="D54" s="476"/>
      <c r="E54" s="477">
        <f>IF($AK$3="４週",SUMIFS($AK$11:$AK$30,$B$11:$B$30,E50)/4/$AH$5,IF($AK$3="歴月",SUMIFS($AK$11:$AK$30,$B$11:$B$30,E50)/$AL$5,"記載する期間を選択してください"))</f>
        <v>0</v>
      </c>
      <c r="F54" s="478"/>
      <c r="G54" s="478"/>
      <c r="H54" s="479"/>
      <c r="I54" s="477">
        <f>IF($AK$3="４週",SUMIFS($AK$11:$AK$30,$B$11:$B$30,I50)/4/$AH$5,IF($AK$3="歴月",SUMIFS($AK$11:$AK$30,$B$11:$B$30,I50)/$AL$5,"記載する期間を選択してください"))</f>
        <v>0</v>
      </c>
      <c r="J54" s="478"/>
      <c r="K54" s="478"/>
      <c r="L54" s="478"/>
      <c r="M54" s="478"/>
      <c r="N54" s="479"/>
      <c r="O54" s="474"/>
      <c r="P54" s="474"/>
      <c r="Q54" s="474"/>
      <c r="R54" s="474"/>
      <c r="S54" s="474"/>
      <c r="T54" s="474"/>
      <c r="U54" s="474"/>
      <c r="V54" s="474"/>
      <c r="W54" s="474"/>
      <c r="X54" s="474"/>
      <c r="Y54" s="474"/>
      <c r="Z54" s="474"/>
      <c r="AA54" s="474"/>
      <c r="AB54" s="474"/>
      <c r="AC54" s="474"/>
      <c r="AD54" s="474"/>
      <c r="AE54" s="474"/>
      <c r="AF54" s="474"/>
      <c r="AG54" s="474"/>
      <c r="AH54" s="474"/>
      <c r="AI54" s="474"/>
      <c r="AJ54" s="474"/>
      <c r="AK54" s="474"/>
      <c r="AL54" s="474"/>
      <c r="AM54" s="474"/>
      <c r="AN54" s="62"/>
    </row>
    <row r="55" spans="1:40" ht="5.15"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455" t="s">
        <v>126</v>
      </c>
      <c r="D63" s="455"/>
      <c r="E63" s="455"/>
      <c r="F63" s="60"/>
      <c r="G63" s="60"/>
    </row>
    <row r="64" spans="1:40" ht="15" customHeight="1">
      <c r="A64" s="60"/>
      <c r="B64" s="97" t="s">
        <v>127</v>
      </c>
      <c r="C64" s="456" t="s">
        <v>128</v>
      </c>
      <c r="D64" s="456"/>
      <c r="E64" s="456"/>
      <c r="F64" s="60"/>
      <c r="G64" s="60"/>
    </row>
    <row r="65" spans="1:7" ht="15" customHeight="1">
      <c r="A65" s="60"/>
      <c r="B65" s="97" t="s">
        <v>129</v>
      </c>
      <c r="C65" s="456" t="s">
        <v>130</v>
      </c>
      <c r="D65" s="456"/>
      <c r="E65" s="456"/>
      <c r="F65" s="60"/>
      <c r="G65" s="60"/>
    </row>
    <row r="66" spans="1:7" ht="15" customHeight="1">
      <c r="A66" s="60"/>
      <c r="B66" s="97" t="s">
        <v>131</v>
      </c>
      <c r="C66" s="456" t="s">
        <v>132</v>
      </c>
      <c r="D66" s="456"/>
      <c r="E66" s="456"/>
      <c r="F66" s="60"/>
      <c r="G66" s="60"/>
    </row>
    <row r="67" spans="1:7" ht="15" customHeight="1">
      <c r="A67" s="60"/>
      <c r="B67" s="97" t="s">
        <v>133</v>
      </c>
      <c r="C67" s="456" t="s">
        <v>134</v>
      </c>
      <c r="D67" s="456"/>
      <c r="E67" s="456"/>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4"/>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Y47"/>
  <sheetViews>
    <sheetView view="pageBreakPreview" zoomScale="110" zoomScaleNormal="100" zoomScaleSheetLayoutView="110" workbookViewId="0">
      <selection activeCell="N11" sqref="N11"/>
    </sheetView>
  </sheetViews>
  <sheetFormatPr defaultColWidth="8.25" defaultRowHeight="21" customHeight="1"/>
  <cols>
    <col min="1" max="1" width="3.58203125" style="267" customWidth="1"/>
    <col min="2" max="2" width="6.08203125" style="267" customWidth="1"/>
    <col min="3" max="3" width="9.25" style="332" customWidth="1"/>
    <col min="4" max="4" width="4.08203125" style="332" customWidth="1"/>
    <col min="5" max="5" width="7.9140625" style="332" customWidth="1"/>
    <col min="6" max="6" width="11.58203125" style="332" customWidth="1"/>
    <col min="7" max="7" width="3.58203125" style="332" customWidth="1"/>
    <col min="8" max="34" width="3.58203125" style="267" customWidth="1"/>
    <col min="35" max="37" width="6.5" style="267" customWidth="1"/>
    <col min="38" max="39" width="2.6640625" style="267" customWidth="1"/>
    <col min="40" max="51" width="9.08203125" style="267" customWidth="1"/>
    <col min="52" max="63" width="2.4140625" style="267" customWidth="1"/>
    <col min="64" max="16384" width="8.25" style="267"/>
  </cols>
  <sheetData>
    <row r="1" spans="1:51" s="59" customFormat="1" ht="15" customHeight="1" thickTop="1">
      <c r="B1" s="665" t="s">
        <v>561</v>
      </c>
      <c r="C1" s="665"/>
      <c r="D1" s="665"/>
      <c r="E1" s="665"/>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4"/>
      <c r="AM1" s="234"/>
      <c r="AN1" s="235" t="s">
        <v>491</v>
      </c>
      <c r="AO1" s="236" t="s">
        <v>492</v>
      </c>
      <c r="AP1" s="237" t="s">
        <v>493</v>
      </c>
      <c r="AQ1" s="237" t="s">
        <v>494</v>
      </c>
      <c r="AR1" s="238" t="s">
        <v>24</v>
      </c>
      <c r="AS1" s="238" t="s">
        <v>495</v>
      </c>
      <c r="AT1" s="238" t="s">
        <v>496</v>
      </c>
      <c r="AU1" s="238"/>
      <c r="AV1" s="239"/>
      <c r="AW1" s="238"/>
      <c r="AX1" s="238"/>
      <c r="AY1" s="237"/>
    </row>
    <row r="2" spans="1:51" s="59" customFormat="1" ht="21" customHeight="1" thickBot="1">
      <c r="B2" s="666" t="s">
        <v>497</v>
      </c>
      <c r="C2" s="666"/>
      <c r="D2" s="666"/>
      <c r="E2" s="666"/>
      <c r="F2" s="666"/>
      <c r="G2" s="666"/>
      <c r="H2" s="666"/>
      <c r="I2" s="666"/>
      <c r="J2" s="666"/>
      <c r="K2" s="666"/>
      <c r="L2" s="666"/>
      <c r="M2" s="666"/>
      <c r="N2" s="666"/>
      <c r="O2" s="666"/>
      <c r="P2" s="666"/>
      <c r="Q2" s="666"/>
      <c r="R2" s="666"/>
      <c r="S2" s="666"/>
      <c r="T2" s="666"/>
      <c r="U2" s="666"/>
      <c r="V2" s="666"/>
      <c r="W2" s="666"/>
      <c r="X2" s="666"/>
      <c r="Y2" s="666"/>
      <c r="Z2" s="666"/>
      <c r="AA2" s="666"/>
      <c r="AB2" s="666"/>
      <c r="AC2" s="666"/>
      <c r="AD2" s="666"/>
      <c r="AE2" s="666"/>
      <c r="AF2" s="666"/>
      <c r="AG2" s="666"/>
      <c r="AH2" s="666"/>
      <c r="AI2" s="666"/>
      <c r="AJ2" s="666"/>
      <c r="AK2" s="666"/>
      <c r="AL2" s="240"/>
      <c r="AM2" s="240"/>
      <c r="AN2" s="241" t="s">
        <v>498</v>
      </c>
      <c r="AO2" s="242" t="s">
        <v>499</v>
      </c>
      <c r="AP2" s="243" t="s">
        <v>495</v>
      </c>
      <c r="AQ2" s="243" t="s">
        <v>500</v>
      </c>
      <c r="AR2" s="244" t="s">
        <v>501</v>
      </c>
      <c r="AS2" s="244" t="s">
        <v>502</v>
      </c>
      <c r="AT2" s="244" t="s">
        <v>503</v>
      </c>
      <c r="AU2" s="244" t="s">
        <v>504</v>
      </c>
      <c r="AV2" s="245" t="s">
        <v>471</v>
      </c>
      <c r="AW2" s="244" t="s">
        <v>505</v>
      </c>
      <c r="AX2" s="244" t="s">
        <v>506</v>
      </c>
      <c r="AY2" s="243"/>
    </row>
    <row r="3" spans="1:51" s="59" customFormat="1" ht="18.75" customHeight="1" thickBot="1">
      <c r="A3" s="667" t="s">
        <v>507</v>
      </c>
      <c r="B3" s="668"/>
      <c r="C3" s="668"/>
      <c r="D3" s="668"/>
      <c r="E3" s="669"/>
      <c r="F3" s="670"/>
      <c r="G3" s="671"/>
      <c r="H3" s="671"/>
      <c r="I3" s="671"/>
      <c r="J3" s="671"/>
      <c r="K3" s="671"/>
      <c r="L3" s="671"/>
      <c r="M3" s="671"/>
      <c r="N3" s="671"/>
      <c r="O3" s="671"/>
      <c r="P3" s="671"/>
      <c r="Q3" s="671"/>
      <c r="R3" s="671"/>
      <c r="S3" s="671"/>
      <c r="T3" s="671"/>
      <c r="U3" s="667" t="s">
        <v>508</v>
      </c>
      <c r="V3" s="671"/>
      <c r="W3" s="671"/>
      <c r="X3" s="671"/>
      <c r="Y3" s="671"/>
      <c r="Z3" s="671"/>
      <c r="AA3" s="672"/>
      <c r="AB3" s="670" t="s">
        <v>385</v>
      </c>
      <c r="AC3" s="671"/>
      <c r="AD3" s="671"/>
      <c r="AE3" s="671"/>
      <c r="AF3" s="671"/>
      <c r="AG3" s="671"/>
      <c r="AH3" s="671"/>
      <c r="AI3" s="671"/>
      <c r="AJ3" s="671"/>
      <c r="AK3" s="673"/>
      <c r="AL3" s="246"/>
      <c r="AN3" s="247" t="s">
        <v>509</v>
      </c>
      <c r="AO3" s="243" t="s">
        <v>510</v>
      </c>
      <c r="AP3" s="243" t="s">
        <v>511</v>
      </c>
      <c r="AQ3" s="243" t="s">
        <v>512</v>
      </c>
      <c r="AR3" s="243"/>
      <c r="AS3" s="243"/>
      <c r="AT3" s="243"/>
      <c r="AU3" s="248"/>
      <c r="AV3" s="248"/>
      <c r="AW3" s="249"/>
      <c r="AX3" s="249"/>
      <c r="AY3" s="249"/>
    </row>
    <row r="4" spans="1:51" s="59" customFormat="1" ht="29.25" customHeight="1" thickBot="1">
      <c r="A4" s="667" t="s">
        <v>384</v>
      </c>
      <c r="B4" s="668"/>
      <c r="C4" s="250" t="s">
        <v>513</v>
      </c>
      <c r="D4" s="685" t="s">
        <v>514</v>
      </c>
      <c r="E4" s="686"/>
      <c r="F4" s="686"/>
      <c r="G4" s="686"/>
      <c r="H4" s="687" t="s">
        <v>513</v>
      </c>
      <c r="I4" s="688"/>
      <c r="J4" s="689"/>
      <c r="K4" s="690" t="s">
        <v>515</v>
      </c>
      <c r="L4" s="691"/>
      <c r="M4" s="691"/>
      <c r="N4" s="691"/>
      <c r="O4" s="692"/>
      <c r="P4" s="674"/>
      <c r="Q4" s="675"/>
      <c r="R4" s="676"/>
      <c r="S4" s="693" t="s">
        <v>516</v>
      </c>
      <c r="T4" s="675"/>
      <c r="U4" s="675"/>
      <c r="V4" s="675"/>
      <c r="W4" s="694"/>
      <c r="X4" s="674"/>
      <c r="Y4" s="675"/>
      <c r="Z4" s="676"/>
      <c r="AA4" s="677" t="s">
        <v>517</v>
      </c>
      <c r="AB4" s="678"/>
      <c r="AC4" s="678"/>
      <c r="AD4" s="678"/>
      <c r="AE4" s="678"/>
      <c r="AF4" s="678"/>
      <c r="AG4" s="678"/>
      <c r="AH4" s="678"/>
      <c r="AI4" s="678"/>
      <c r="AJ4" s="679"/>
      <c r="AK4" s="251">
        <v>1.6666666666666667</v>
      </c>
      <c r="AN4" s="247" t="s">
        <v>95</v>
      </c>
      <c r="AO4" s="243" t="s">
        <v>518</v>
      </c>
      <c r="AP4" s="243" t="s">
        <v>519</v>
      </c>
      <c r="AQ4" s="243" t="s">
        <v>520</v>
      </c>
      <c r="AR4" s="243" t="s">
        <v>521</v>
      </c>
      <c r="AS4" s="243" t="s">
        <v>522</v>
      </c>
      <c r="AT4" s="243" t="s">
        <v>523</v>
      </c>
      <c r="AU4" s="243" t="s">
        <v>524</v>
      </c>
      <c r="AV4" s="249"/>
      <c r="AW4" s="249"/>
      <c r="AX4" s="249"/>
      <c r="AY4" s="249"/>
    </row>
    <row r="5" spans="1:51" s="59" customFormat="1" ht="18.75" customHeight="1" thickBot="1">
      <c r="B5" s="680"/>
      <c r="C5" s="680"/>
      <c r="D5" s="680"/>
      <c r="E5" s="680"/>
      <c r="F5" s="681"/>
      <c r="G5" s="681"/>
      <c r="H5" s="681"/>
      <c r="I5" s="681"/>
      <c r="J5" s="681"/>
      <c r="K5" s="681"/>
      <c r="L5" s="681"/>
      <c r="M5" s="681"/>
      <c r="N5" s="681"/>
      <c r="O5" s="682" t="s">
        <v>385</v>
      </c>
      <c r="P5" s="682"/>
      <c r="Q5" s="682"/>
      <c r="R5" s="682"/>
      <c r="S5" s="683"/>
      <c r="T5" s="683"/>
      <c r="U5" s="683"/>
      <c r="V5" s="683"/>
      <c r="W5" s="683"/>
      <c r="X5" s="683"/>
      <c r="Y5" s="683"/>
      <c r="Z5" s="683"/>
      <c r="AA5" s="683"/>
      <c r="AB5" s="683"/>
      <c r="AC5" s="683"/>
      <c r="AD5" s="683"/>
      <c r="AE5" s="683"/>
      <c r="AF5" s="683"/>
      <c r="AG5" s="683"/>
      <c r="AH5" s="684" t="s">
        <v>385</v>
      </c>
      <c r="AI5" s="684"/>
      <c r="AJ5" s="684"/>
      <c r="AK5" s="684"/>
      <c r="AN5" s="252" t="s">
        <v>525</v>
      </c>
      <c r="AO5" s="253" t="s">
        <v>526</v>
      </c>
      <c r="AP5" s="254"/>
      <c r="AQ5" s="254"/>
      <c r="AR5" s="254"/>
      <c r="AS5" s="254"/>
      <c r="AT5" s="254"/>
      <c r="AU5" s="254"/>
      <c r="AV5" s="254"/>
      <c r="AW5" s="254"/>
      <c r="AX5" s="254"/>
      <c r="AY5" s="254"/>
    </row>
    <row r="6" spans="1:51" s="59" customFormat="1" ht="21" customHeight="1">
      <c r="A6" s="708" t="s">
        <v>408</v>
      </c>
      <c r="B6" s="709"/>
      <c r="C6" s="712" t="s">
        <v>527</v>
      </c>
      <c r="D6" s="714" t="s">
        <v>528</v>
      </c>
      <c r="E6" s="716" t="s">
        <v>529</v>
      </c>
      <c r="F6" s="696" t="s">
        <v>530</v>
      </c>
      <c r="G6" s="695" t="s">
        <v>111</v>
      </c>
      <c r="H6" s="696"/>
      <c r="I6" s="696"/>
      <c r="J6" s="696"/>
      <c r="K6" s="696"/>
      <c r="L6" s="696"/>
      <c r="M6" s="697"/>
      <c r="N6" s="695" t="s">
        <v>112</v>
      </c>
      <c r="O6" s="696"/>
      <c r="P6" s="696"/>
      <c r="Q6" s="696"/>
      <c r="R6" s="696"/>
      <c r="S6" s="696"/>
      <c r="T6" s="697"/>
      <c r="U6" s="695" t="s">
        <v>113</v>
      </c>
      <c r="V6" s="696"/>
      <c r="W6" s="696"/>
      <c r="X6" s="696"/>
      <c r="Y6" s="696"/>
      <c r="Z6" s="696"/>
      <c r="AA6" s="697"/>
      <c r="AB6" s="698" t="s">
        <v>114</v>
      </c>
      <c r="AC6" s="696"/>
      <c r="AD6" s="696"/>
      <c r="AE6" s="696"/>
      <c r="AF6" s="696"/>
      <c r="AG6" s="696"/>
      <c r="AH6" s="697"/>
      <c r="AI6" s="699" t="s">
        <v>531</v>
      </c>
      <c r="AJ6" s="700"/>
      <c r="AK6" s="701"/>
    </row>
    <row r="7" spans="1:51" s="59" customFormat="1" ht="21" customHeight="1">
      <c r="A7" s="710"/>
      <c r="B7" s="711"/>
      <c r="C7" s="713"/>
      <c r="D7" s="715"/>
      <c r="E7" s="717"/>
      <c r="F7" s="719"/>
      <c r="G7" s="255">
        <v>1</v>
      </c>
      <c r="H7" s="256">
        <v>2</v>
      </c>
      <c r="I7" s="256">
        <v>3</v>
      </c>
      <c r="J7" s="257">
        <v>4</v>
      </c>
      <c r="K7" s="256">
        <v>5</v>
      </c>
      <c r="L7" s="256">
        <v>6</v>
      </c>
      <c r="M7" s="258">
        <v>7</v>
      </c>
      <c r="N7" s="255">
        <v>8</v>
      </c>
      <c r="O7" s="256">
        <v>9</v>
      </c>
      <c r="P7" s="256">
        <v>10</v>
      </c>
      <c r="Q7" s="256">
        <v>11</v>
      </c>
      <c r="R7" s="256">
        <v>12</v>
      </c>
      <c r="S7" s="256">
        <v>13</v>
      </c>
      <c r="T7" s="258">
        <v>14</v>
      </c>
      <c r="U7" s="255">
        <v>15</v>
      </c>
      <c r="V7" s="256">
        <v>16</v>
      </c>
      <c r="W7" s="256">
        <v>17</v>
      </c>
      <c r="X7" s="256">
        <v>18</v>
      </c>
      <c r="Y7" s="256">
        <v>19</v>
      </c>
      <c r="Z7" s="256">
        <v>20</v>
      </c>
      <c r="AA7" s="258">
        <v>21</v>
      </c>
      <c r="AB7" s="257">
        <v>22</v>
      </c>
      <c r="AC7" s="256">
        <v>23</v>
      </c>
      <c r="AD7" s="256">
        <v>24</v>
      </c>
      <c r="AE7" s="256">
        <v>25</v>
      </c>
      <c r="AF7" s="256">
        <v>26</v>
      </c>
      <c r="AG7" s="256">
        <v>27</v>
      </c>
      <c r="AH7" s="258">
        <v>28</v>
      </c>
      <c r="AI7" s="702" t="s">
        <v>532</v>
      </c>
      <c r="AJ7" s="704" t="s">
        <v>533</v>
      </c>
      <c r="AK7" s="706" t="s">
        <v>534</v>
      </c>
    </row>
    <row r="8" spans="1:51" s="59" customFormat="1" ht="21" customHeight="1">
      <c r="A8" s="710"/>
      <c r="B8" s="711"/>
      <c r="C8" s="713"/>
      <c r="D8" s="715"/>
      <c r="E8" s="718"/>
      <c r="F8" s="720"/>
      <c r="G8" s="259"/>
      <c r="H8" s="260"/>
      <c r="I8" s="260"/>
      <c r="J8" s="260"/>
      <c r="K8" s="260"/>
      <c r="L8" s="260"/>
      <c r="M8" s="261"/>
      <c r="N8" s="259"/>
      <c r="O8" s="260"/>
      <c r="P8" s="260"/>
      <c r="Q8" s="260"/>
      <c r="R8" s="260"/>
      <c r="S8" s="260"/>
      <c r="T8" s="261"/>
      <c r="U8" s="259"/>
      <c r="V8" s="260"/>
      <c r="W8" s="260"/>
      <c r="X8" s="260"/>
      <c r="Y8" s="260"/>
      <c r="Z8" s="260"/>
      <c r="AA8" s="262"/>
      <c r="AB8" s="259"/>
      <c r="AC8" s="260"/>
      <c r="AD8" s="260"/>
      <c r="AE8" s="260"/>
      <c r="AF8" s="260"/>
      <c r="AG8" s="260"/>
      <c r="AH8" s="261"/>
      <c r="AI8" s="703"/>
      <c r="AJ8" s="705"/>
      <c r="AK8" s="707"/>
    </row>
    <row r="9" spans="1:51" ht="21" customHeight="1">
      <c r="A9" s="721" t="s">
        <v>535</v>
      </c>
      <c r="B9" s="722"/>
      <c r="C9" s="722"/>
      <c r="D9" s="722"/>
      <c r="E9" s="722"/>
      <c r="F9" s="723"/>
      <c r="G9" s="263"/>
      <c r="H9" s="264"/>
      <c r="I9" s="264"/>
      <c r="J9" s="264"/>
      <c r="K9" s="264"/>
      <c r="L9" s="264"/>
      <c r="M9" s="265"/>
      <c r="N9" s="263"/>
      <c r="O9" s="264"/>
      <c r="P9" s="264"/>
      <c r="Q9" s="264"/>
      <c r="R9" s="264"/>
      <c r="S9" s="264"/>
      <c r="T9" s="265"/>
      <c r="U9" s="263"/>
      <c r="V9" s="264"/>
      <c r="W9" s="264"/>
      <c r="X9" s="264"/>
      <c r="Y9" s="264"/>
      <c r="Z9" s="264"/>
      <c r="AA9" s="265"/>
      <c r="AB9" s="263"/>
      <c r="AC9" s="264"/>
      <c r="AD9" s="264"/>
      <c r="AE9" s="264"/>
      <c r="AF9" s="264"/>
      <c r="AG9" s="264"/>
      <c r="AH9" s="265"/>
      <c r="AI9" s="264"/>
      <c r="AJ9" s="264"/>
      <c r="AK9" s="264"/>
      <c r="AL9" s="266"/>
      <c r="AM9" s="266"/>
      <c r="AN9" s="59"/>
      <c r="AO9" s="59"/>
      <c r="AP9" s="59"/>
      <c r="AQ9" s="59"/>
      <c r="AR9" s="59"/>
      <c r="AS9" s="59"/>
      <c r="AT9" s="59"/>
      <c r="AU9" s="59"/>
      <c r="AV9" s="59"/>
      <c r="AW9" s="59"/>
      <c r="AX9" s="59"/>
      <c r="AY9" s="59"/>
    </row>
    <row r="10" spans="1:51" s="59" customFormat="1" ht="17.25" customHeight="1">
      <c r="A10" s="724" t="s">
        <v>536</v>
      </c>
      <c r="B10" s="727" t="s">
        <v>537</v>
      </c>
      <c r="C10" s="730"/>
      <c r="D10" s="732" t="s">
        <v>538</v>
      </c>
      <c r="E10" s="734"/>
      <c r="F10" s="736"/>
      <c r="G10" s="268"/>
      <c r="H10" s="269"/>
      <c r="I10" s="269"/>
      <c r="J10" s="269"/>
      <c r="K10" s="269"/>
      <c r="L10" s="269"/>
      <c r="M10" s="270"/>
      <c r="N10" s="268"/>
      <c r="O10" s="269"/>
      <c r="P10" s="269"/>
      <c r="Q10" s="269"/>
      <c r="R10" s="269"/>
      <c r="S10" s="269"/>
      <c r="T10" s="270"/>
      <c r="U10" s="268"/>
      <c r="V10" s="269"/>
      <c r="W10" s="269"/>
      <c r="X10" s="269"/>
      <c r="Y10" s="269"/>
      <c r="Z10" s="269"/>
      <c r="AA10" s="270"/>
      <c r="AB10" s="268"/>
      <c r="AC10" s="269"/>
      <c r="AD10" s="269"/>
      <c r="AE10" s="269"/>
      <c r="AF10" s="269"/>
      <c r="AG10" s="269"/>
      <c r="AH10" s="270"/>
      <c r="AI10" s="758">
        <f>SUMIF(G11:AH11,"&gt;0")</f>
        <v>0</v>
      </c>
      <c r="AJ10" s="760">
        <f>AI10/4</f>
        <v>0</v>
      </c>
      <c r="AK10" s="762">
        <f>ROUNDDOWN(AJ10/$AK$4,1)</f>
        <v>0</v>
      </c>
      <c r="AN10" s="266"/>
      <c r="AO10" s="266"/>
      <c r="AP10" s="266"/>
      <c r="AQ10" s="266"/>
      <c r="AR10" s="266"/>
      <c r="AS10" s="266"/>
      <c r="AT10" s="266"/>
      <c r="AU10" s="266"/>
      <c r="AV10" s="266"/>
      <c r="AW10" s="267"/>
      <c r="AX10" s="267"/>
      <c r="AY10" s="267"/>
    </row>
    <row r="11" spans="1:51" s="59" customFormat="1" ht="20">
      <c r="A11" s="725"/>
      <c r="B11" s="728"/>
      <c r="C11" s="731"/>
      <c r="D11" s="733"/>
      <c r="E11" s="735"/>
      <c r="F11" s="737"/>
      <c r="G11" s="271" t="e">
        <f>VLOOKUP(G10,$E$34:F41,2,FALSE)</f>
        <v>#N/A</v>
      </c>
      <c r="H11" s="272" t="e">
        <f>VLOOKUP(H10,$E$34:G41,2,FALSE)</f>
        <v>#N/A</v>
      </c>
      <c r="I11" s="272" t="e">
        <f>VLOOKUP(I10,$E$34:H41,2,FALSE)</f>
        <v>#N/A</v>
      </c>
      <c r="J11" s="272" t="e">
        <f>VLOOKUP(J10,$E$34:I41,2,FALSE)</f>
        <v>#N/A</v>
      </c>
      <c r="K11" s="272" t="e">
        <f>VLOOKUP(K10,$E$34:J41,2,FALSE)</f>
        <v>#N/A</v>
      </c>
      <c r="L11" s="272" t="e">
        <f>VLOOKUP(L10,$E$34:K41,2,FALSE)</f>
        <v>#N/A</v>
      </c>
      <c r="M11" s="273" t="e">
        <f>VLOOKUP(M10,$E$34:L41,2,FALSE)</f>
        <v>#N/A</v>
      </c>
      <c r="N11" s="271" t="e">
        <f>VLOOKUP(N10,$E$34:M41,2,FALSE)</f>
        <v>#N/A</v>
      </c>
      <c r="O11" s="272" t="e">
        <f>VLOOKUP(O10,$E$34:N41,2,FALSE)</f>
        <v>#N/A</v>
      </c>
      <c r="P11" s="272" t="e">
        <f>VLOOKUP(P10,$E$34:O41,2,FALSE)</f>
        <v>#N/A</v>
      </c>
      <c r="Q11" s="272" t="e">
        <f>VLOOKUP(Q10,$E$34:P41,2,FALSE)</f>
        <v>#N/A</v>
      </c>
      <c r="R11" s="272" t="e">
        <f>VLOOKUP(R10,$E$34:Q41,2,FALSE)</f>
        <v>#N/A</v>
      </c>
      <c r="S11" s="272" t="e">
        <f>VLOOKUP(S10,$E$34:R41,2,FALSE)</f>
        <v>#N/A</v>
      </c>
      <c r="T11" s="273" t="e">
        <f>VLOOKUP(T10,$E$34:S41,2,FALSE)</f>
        <v>#N/A</v>
      </c>
      <c r="U11" s="271" t="e">
        <f>VLOOKUP(U10,$E$34:T41,2,FALSE)</f>
        <v>#N/A</v>
      </c>
      <c r="V11" s="272" t="e">
        <f>VLOOKUP(V10,$E$34:U41,2,FALSE)</f>
        <v>#N/A</v>
      </c>
      <c r="W11" s="272" t="e">
        <f>VLOOKUP(W10,$E$34:V41,2,FALSE)</f>
        <v>#N/A</v>
      </c>
      <c r="X11" s="272" t="e">
        <f>VLOOKUP(X10,$E$34:W41,2,FALSE)</f>
        <v>#N/A</v>
      </c>
      <c r="Y11" s="272" t="e">
        <f>VLOOKUP(Y10,$E$34:X41,2,FALSE)</f>
        <v>#N/A</v>
      </c>
      <c r="Z11" s="272" t="e">
        <f>VLOOKUP(Z10,$E$34:Y41,2,FALSE)</f>
        <v>#N/A</v>
      </c>
      <c r="AA11" s="273" t="e">
        <f>VLOOKUP(AA10,$E$34:Z41,2,FALSE)</f>
        <v>#N/A</v>
      </c>
      <c r="AB11" s="271" t="e">
        <f>VLOOKUP(AB10,$E$34:AA41,2,FALSE)</f>
        <v>#N/A</v>
      </c>
      <c r="AC11" s="272" t="e">
        <f>VLOOKUP(AC10,$E$34:AB41,2,FALSE)</f>
        <v>#N/A</v>
      </c>
      <c r="AD11" s="272" t="e">
        <f>VLOOKUP(AD10,$E$34:AC41,2,FALSE)</f>
        <v>#N/A</v>
      </c>
      <c r="AE11" s="272" t="e">
        <f>VLOOKUP(AE10,$E$34:AD41,2,FALSE)</f>
        <v>#N/A</v>
      </c>
      <c r="AF11" s="272" t="e">
        <f>VLOOKUP(AF10,$E$34:AE41,2,FALSE)</f>
        <v>#N/A</v>
      </c>
      <c r="AG11" s="272" t="e">
        <f>VLOOKUP(AG10,$E$34:AF41,2,FALSE)</f>
        <v>#N/A</v>
      </c>
      <c r="AH11" s="273" t="e">
        <f>VLOOKUP(AH10,$E$34:AG41,2,FALSE)</f>
        <v>#N/A</v>
      </c>
      <c r="AI11" s="759"/>
      <c r="AJ11" s="761" t="e">
        <f>IF(#REF!/4&gt;=1,"1",#REF!)</f>
        <v>#REF!</v>
      </c>
      <c r="AK11" s="763"/>
    </row>
    <row r="12" spans="1:51" s="59" customFormat="1" ht="17.25" customHeight="1">
      <c r="A12" s="725"/>
      <c r="B12" s="728"/>
      <c r="C12" s="738"/>
      <c r="D12" s="740" t="s">
        <v>538</v>
      </c>
      <c r="E12" s="742"/>
      <c r="F12" s="745"/>
      <c r="G12" s="259"/>
      <c r="H12" s="260"/>
      <c r="I12" s="260"/>
      <c r="J12" s="260"/>
      <c r="K12" s="260"/>
      <c r="L12" s="260"/>
      <c r="M12" s="262"/>
      <c r="N12" s="259"/>
      <c r="O12" s="260"/>
      <c r="P12" s="260"/>
      <c r="Q12" s="260"/>
      <c r="R12" s="260"/>
      <c r="S12" s="260"/>
      <c r="T12" s="262"/>
      <c r="U12" s="259"/>
      <c r="V12" s="260"/>
      <c r="W12" s="260"/>
      <c r="X12" s="260"/>
      <c r="Y12" s="260"/>
      <c r="Z12" s="260"/>
      <c r="AA12" s="262"/>
      <c r="AB12" s="259"/>
      <c r="AC12" s="260"/>
      <c r="AD12" s="260"/>
      <c r="AE12" s="260"/>
      <c r="AF12" s="260"/>
      <c r="AG12" s="260"/>
      <c r="AH12" s="262"/>
      <c r="AI12" s="748">
        <f>SUMIF(G13:AH13,"&gt;0")</f>
        <v>0</v>
      </c>
      <c r="AJ12" s="750">
        <f>AI12/4</f>
        <v>0</v>
      </c>
      <c r="AK12" s="752">
        <f>ROUNDDOWN(AJ12/$AK$4,1)</f>
        <v>0</v>
      </c>
    </row>
    <row r="13" spans="1:51" s="59" customFormat="1" ht="20">
      <c r="A13" s="725"/>
      <c r="B13" s="728"/>
      <c r="C13" s="764"/>
      <c r="D13" s="733"/>
      <c r="E13" s="735"/>
      <c r="F13" s="737"/>
      <c r="G13" s="271" t="e">
        <f>VLOOKUP(G12,$E$34:F41,2,FALSE)</f>
        <v>#N/A</v>
      </c>
      <c r="H13" s="272" t="e">
        <f>VLOOKUP(H12,$E$34:G41,2,FALSE)</f>
        <v>#N/A</v>
      </c>
      <c r="I13" s="272" t="e">
        <f>VLOOKUP(I12,$E$34:H41,2,FALSE)</f>
        <v>#N/A</v>
      </c>
      <c r="J13" s="272" t="e">
        <f>VLOOKUP(J12,$E$34:I41,2,FALSE)</f>
        <v>#N/A</v>
      </c>
      <c r="K13" s="272" t="e">
        <f>VLOOKUP(K12,$E$34:J41,2,FALSE)</f>
        <v>#N/A</v>
      </c>
      <c r="L13" s="272" t="e">
        <f>VLOOKUP(L12,$E$34:K41,2,FALSE)</f>
        <v>#N/A</v>
      </c>
      <c r="M13" s="273" t="e">
        <f>VLOOKUP(M12,$E$34:L41,2,FALSE)</f>
        <v>#N/A</v>
      </c>
      <c r="N13" s="271" t="e">
        <f>VLOOKUP(N12,$E$34:M41,2,FALSE)</f>
        <v>#N/A</v>
      </c>
      <c r="O13" s="272" t="e">
        <f>VLOOKUP(O12,$E$34:N41,2,FALSE)</f>
        <v>#N/A</v>
      </c>
      <c r="P13" s="272" t="e">
        <f>VLOOKUP(P12,$E$34:O41,2,FALSE)</f>
        <v>#N/A</v>
      </c>
      <c r="Q13" s="272" t="e">
        <f>VLOOKUP(Q12,$E$34:P41,2,FALSE)</f>
        <v>#N/A</v>
      </c>
      <c r="R13" s="272" t="e">
        <f>VLOOKUP(R12,$E$34:Q41,2,FALSE)</f>
        <v>#N/A</v>
      </c>
      <c r="S13" s="272" t="e">
        <f>VLOOKUP(S12,$E$34:R41,2,FALSE)</f>
        <v>#N/A</v>
      </c>
      <c r="T13" s="273" t="e">
        <f>VLOOKUP(T12,$E$34:S41,2,FALSE)</f>
        <v>#N/A</v>
      </c>
      <c r="U13" s="271" t="e">
        <f>VLOOKUP(U12,$E$34:T41,2,FALSE)</f>
        <v>#N/A</v>
      </c>
      <c r="V13" s="272" t="e">
        <f>VLOOKUP(V12,$E$34:U41,2,FALSE)</f>
        <v>#N/A</v>
      </c>
      <c r="W13" s="272" t="e">
        <f>VLOOKUP(W12,$E$34:V41,2,FALSE)</f>
        <v>#N/A</v>
      </c>
      <c r="X13" s="272" t="e">
        <f>VLOOKUP(X12,$E$34:W41,2,FALSE)</f>
        <v>#N/A</v>
      </c>
      <c r="Y13" s="272" t="e">
        <f>VLOOKUP(Y12,$E$34:X41,2,FALSE)</f>
        <v>#N/A</v>
      </c>
      <c r="Z13" s="272" t="e">
        <f>VLOOKUP(Z12,$E$34:Y41,2,FALSE)</f>
        <v>#N/A</v>
      </c>
      <c r="AA13" s="273" t="e">
        <f>VLOOKUP(AA12,$E$34:Z41,2,FALSE)</f>
        <v>#N/A</v>
      </c>
      <c r="AB13" s="271" t="e">
        <f>VLOOKUP(AB12,$E$34:AA41,2,FALSE)</f>
        <v>#N/A</v>
      </c>
      <c r="AC13" s="272" t="e">
        <f>VLOOKUP(AC12,$E$34:AB41,2,FALSE)</f>
        <v>#N/A</v>
      </c>
      <c r="AD13" s="272" t="e">
        <f>VLOOKUP(AD12,$E$34:AC41,2,FALSE)</f>
        <v>#N/A</v>
      </c>
      <c r="AE13" s="272" t="e">
        <f>VLOOKUP(AE12,$E$34:AD41,2,FALSE)</f>
        <v>#N/A</v>
      </c>
      <c r="AF13" s="272" t="e">
        <f>VLOOKUP(AF12,$E$34:AE41,2,FALSE)</f>
        <v>#N/A</v>
      </c>
      <c r="AG13" s="272" t="e">
        <f>VLOOKUP(AG12,$E$34:AF41,2,FALSE)</f>
        <v>#N/A</v>
      </c>
      <c r="AH13" s="273" t="e">
        <f>VLOOKUP(AH12,$E$34:AG41,2,FALSE)</f>
        <v>#N/A</v>
      </c>
      <c r="AI13" s="759"/>
      <c r="AJ13" s="761" t="e">
        <f>IF(#REF!/4&gt;=1,"1",#REF!)</f>
        <v>#REF!</v>
      </c>
      <c r="AK13" s="763"/>
    </row>
    <row r="14" spans="1:51" s="59" customFormat="1" ht="17.25" customHeight="1">
      <c r="A14" s="725"/>
      <c r="B14" s="728"/>
      <c r="C14" s="738"/>
      <c r="D14" s="740" t="s">
        <v>539</v>
      </c>
      <c r="E14" s="742"/>
      <c r="F14" s="745"/>
      <c r="G14" s="259"/>
      <c r="H14" s="260"/>
      <c r="I14" s="260"/>
      <c r="J14" s="260"/>
      <c r="K14" s="260"/>
      <c r="L14" s="260"/>
      <c r="M14" s="262"/>
      <c r="N14" s="259"/>
      <c r="O14" s="260"/>
      <c r="P14" s="260"/>
      <c r="Q14" s="260"/>
      <c r="R14" s="260"/>
      <c r="S14" s="260"/>
      <c r="T14" s="262"/>
      <c r="U14" s="259"/>
      <c r="V14" s="260"/>
      <c r="W14" s="260"/>
      <c r="X14" s="260"/>
      <c r="Y14" s="260"/>
      <c r="Z14" s="260"/>
      <c r="AA14" s="262"/>
      <c r="AB14" s="259"/>
      <c r="AC14" s="260"/>
      <c r="AD14" s="260"/>
      <c r="AE14" s="260"/>
      <c r="AF14" s="260"/>
      <c r="AG14" s="260"/>
      <c r="AH14" s="262"/>
      <c r="AI14" s="748">
        <f>SUMIF(G15:AH15,"&gt;0")</f>
        <v>0</v>
      </c>
      <c r="AJ14" s="750">
        <f>AI14/4</f>
        <v>0</v>
      </c>
      <c r="AK14" s="752">
        <f>ROUNDDOWN(AJ14/$AK$4,1)</f>
        <v>0</v>
      </c>
    </row>
    <row r="15" spans="1:51" s="59" customFormat="1" ht="20.5" thickBot="1">
      <c r="A15" s="725"/>
      <c r="B15" s="728"/>
      <c r="C15" s="739"/>
      <c r="D15" s="741"/>
      <c r="E15" s="743"/>
      <c r="F15" s="747"/>
      <c r="G15" s="274" t="e">
        <f>VLOOKUP(G14,$E$34:F41,2,FALSE)</f>
        <v>#N/A</v>
      </c>
      <c r="H15" s="275" t="e">
        <f>VLOOKUP(H14,$E$34:G41,2,FALSE)</f>
        <v>#N/A</v>
      </c>
      <c r="I15" s="275" t="e">
        <f>VLOOKUP(I14,$E$34:H41,2,FALSE)</f>
        <v>#N/A</v>
      </c>
      <c r="J15" s="275" t="e">
        <f>VLOOKUP(J14,$E$34:I41,2,FALSE)</f>
        <v>#N/A</v>
      </c>
      <c r="K15" s="275" t="e">
        <f>VLOOKUP(K14,$E$34:J41,2,FALSE)</f>
        <v>#N/A</v>
      </c>
      <c r="L15" s="275" t="e">
        <f>VLOOKUP(L14,$E$34:K41,2,FALSE)</f>
        <v>#N/A</v>
      </c>
      <c r="M15" s="276" t="e">
        <f>VLOOKUP(M14,$E$34:L41,2,FALSE)</f>
        <v>#N/A</v>
      </c>
      <c r="N15" s="274" t="e">
        <f>VLOOKUP(N14,$E$34:M41,2,FALSE)</f>
        <v>#N/A</v>
      </c>
      <c r="O15" s="275" t="e">
        <f>VLOOKUP(O14,$E$34:N41,2,FALSE)</f>
        <v>#N/A</v>
      </c>
      <c r="P15" s="275" t="e">
        <f>VLOOKUP(P14,$E$34:O41,2,FALSE)</f>
        <v>#N/A</v>
      </c>
      <c r="Q15" s="275" t="e">
        <f>VLOOKUP(Q14,$E$34:P41,2,FALSE)</f>
        <v>#N/A</v>
      </c>
      <c r="R15" s="275" t="e">
        <f>VLOOKUP(R14,$E$34:Q41,2,FALSE)</f>
        <v>#N/A</v>
      </c>
      <c r="S15" s="275" t="e">
        <f>VLOOKUP(S14,$E$34:R41,2,FALSE)</f>
        <v>#N/A</v>
      </c>
      <c r="T15" s="276" t="e">
        <f>VLOOKUP(T14,$E$34:S41,2,FALSE)</f>
        <v>#N/A</v>
      </c>
      <c r="U15" s="274" t="e">
        <f>VLOOKUP(U14,$E$34:T41,2,FALSE)</f>
        <v>#N/A</v>
      </c>
      <c r="V15" s="275" t="e">
        <f>VLOOKUP(V14,$E$34:U41,2,FALSE)</f>
        <v>#N/A</v>
      </c>
      <c r="W15" s="275" t="e">
        <f>VLOOKUP(W14,$E$34:V41,2,FALSE)</f>
        <v>#N/A</v>
      </c>
      <c r="X15" s="275" t="e">
        <f>VLOOKUP(X14,$E$34:W41,2,FALSE)</f>
        <v>#N/A</v>
      </c>
      <c r="Y15" s="275" t="e">
        <f>VLOOKUP(Y14,$E$34:X41,2,FALSE)</f>
        <v>#N/A</v>
      </c>
      <c r="Z15" s="275" t="e">
        <f>VLOOKUP(Z14,$E$34:Y41,2,FALSE)</f>
        <v>#N/A</v>
      </c>
      <c r="AA15" s="276" t="e">
        <f>VLOOKUP(AA14,$E$34:Z41,2,FALSE)</f>
        <v>#N/A</v>
      </c>
      <c r="AB15" s="274" t="e">
        <f>VLOOKUP(AB14,$E$34:AA41,2,FALSE)</f>
        <v>#N/A</v>
      </c>
      <c r="AC15" s="275" t="e">
        <f>VLOOKUP(AC14,$E$34:AB41,2,FALSE)</f>
        <v>#N/A</v>
      </c>
      <c r="AD15" s="275" t="e">
        <f>VLOOKUP(AD14,$E$34:AC41,2,FALSE)</f>
        <v>#N/A</v>
      </c>
      <c r="AE15" s="275" t="e">
        <f>VLOOKUP(AE14,$E$34:AD41,2,FALSE)</f>
        <v>#N/A</v>
      </c>
      <c r="AF15" s="275" t="e">
        <f>VLOOKUP(AF14,$E$34:AE41,2,FALSE)</f>
        <v>#N/A</v>
      </c>
      <c r="AG15" s="275" t="e">
        <f>VLOOKUP(AG14,$E$34:AF41,2,FALSE)</f>
        <v>#N/A</v>
      </c>
      <c r="AH15" s="276" t="e">
        <f>VLOOKUP(AH14,$E$34:AG41,2,FALSE)</f>
        <v>#N/A</v>
      </c>
      <c r="AI15" s="749"/>
      <c r="AJ15" s="751" t="e">
        <f>IF(#REF!/4&gt;=1,"1",#REF!)</f>
        <v>#REF!</v>
      </c>
      <c r="AK15" s="753"/>
    </row>
    <row r="16" spans="1:51" s="284" customFormat="1" ht="24.75" customHeight="1" thickBot="1">
      <c r="A16" s="725"/>
      <c r="B16" s="729"/>
      <c r="C16" s="754" t="s">
        <v>540</v>
      </c>
      <c r="D16" s="755"/>
      <c r="E16" s="756" t="s">
        <v>541</v>
      </c>
      <c r="F16" s="757"/>
      <c r="G16" s="277">
        <f t="shared" ref="G16:AH16" si="0">COUNTIF(G10:G15,"①")+COUNTIF(G10:G15,"②")+COUNTIF(G10:G15,"③")+COUNTIF(G10:G15,"④")+COUNTIF(G10:G15,"⑤")+COUNTIF(G10:G15,"⑥")+COUNTIF(G10:G15,"⑦")</f>
        <v>0</v>
      </c>
      <c r="H16" s="278">
        <f t="shared" si="0"/>
        <v>0</v>
      </c>
      <c r="I16" s="278">
        <f t="shared" si="0"/>
        <v>0</v>
      </c>
      <c r="J16" s="278">
        <f t="shared" si="0"/>
        <v>0</v>
      </c>
      <c r="K16" s="278">
        <f t="shared" si="0"/>
        <v>0</v>
      </c>
      <c r="L16" s="278">
        <f t="shared" si="0"/>
        <v>0</v>
      </c>
      <c r="M16" s="279">
        <f t="shared" si="0"/>
        <v>0</v>
      </c>
      <c r="N16" s="280">
        <f t="shared" si="0"/>
        <v>0</v>
      </c>
      <c r="O16" s="278">
        <f t="shared" si="0"/>
        <v>0</v>
      </c>
      <c r="P16" s="278">
        <f t="shared" si="0"/>
        <v>0</v>
      </c>
      <c r="Q16" s="278">
        <f t="shared" si="0"/>
        <v>0</v>
      </c>
      <c r="R16" s="278">
        <f t="shared" si="0"/>
        <v>0</v>
      </c>
      <c r="S16" s="278">
        <f t="shared" si="0"/>
        <v>0</v>
      </c>
      <c r="T16" s="279">
        <f t="shared" si="0"/>
        <v>0</v>
      </c>
      <c r="U16" s="280">
        <f t="shared" si="0"/>
        <v>0</v>
      </c>
      <c r="V16" s="278">
        <f t="shared" si="0"/>
        <v>0</v>
      </c>
      <c r="W16" s="278">
        <f t="shared" si="0"/>
        <v>0</v>
      </c>
      <c r="X16" s="278">
        <f t="shared" si="0"/>
        <v>0</v>
      </c>
      <c r="Y16" s="278">
        <f t="shared" si="0"/>
        <v>0</v>
      </c>
      <c r="Z16" s="278">
        <f t="shared" si="0"/>
        <v>0</v>
      </c>
      <c r="AA16" s="279">
        <f t="shared" si="0"/>
        <v>0</v>
      </c>
      <c r="AB16" s="280">
        <f t="shared" si="0"/>
        <v>0</v>
      </c>
      <c r="AC16" s="278">
        <f t="shared" si="0"/>
        <v>0</v>
      </c>
      <c r="AD16" s="278">
        <f t="shared" si="0"/>
        <v>0</v>
      </c>
      <c r="AE16" s="278">
        <f t="shared" si="0"/>
        <v>0</v>
      </c>
      <c r="AF16" s="278">
        <f t="shared" si="0"/>
        <v>0</v>
      </c>
      <c r="AG16" s="278">
        <f t="shared" si="0"/>
        <v>0</v>
      </c>
      <c r="AH16" s="279">
        <f t="shared" si="0"/>
        <v>0</v>
      </c>
      <c r="AI16" s="281">
        <f>SUM(AI10:AI15)</f>
        <v>0</v>
      </c>
      <c r="AJ16" s="282">
        <f>AI16/4</f>
        <v>0</v>
      </c>
      <c r="AK16" s="283">
        <f>AJ16/$AK$4</f>
        <v>0</v>
      </c>
      <c r="AN16" s="59"/>
      <c r="AO16" s="59"/>
      <c r="AP16" s="59"/>
      <c r="AQ16" s="59"/>
      <c r="AR16" s="59"/>
      <c r="AS16" s="59"/>
      <c r="AT16" s="59"/>
      <c r="AU16" s="59"/>
      <c r="AV16" s="59"/>
      <c r="AW16" s="59"/>
      <c r="AX16" s="59"/>
      <c r="AY16" s="59"/>
    </row>
    <row r="17" spans="1:51" s="59" customFormat="1" ht="17.25" customHeight="1">
      <c r="A17" s="725"/>
      <c r="B17" s="780" t="s">
        <v>542</v>
      </c>
      <c r="C17" s="782"/>
      <c r="D17" s="740" t="s">
        <v>538</v>
      </c>
      <c r="E17" s="734"/>
      <c r="F17" s="736"/>
      <c r="G17" s="268"/>
      <c r="H17" s="269"/>
      <c r="I17" s="269"/>
      <c r="J17" s="269"/>
      <c r="K17" s="269"/>
      <c r="L17" s="269"/>
      <c r="M17" s="270"/>
      <c r="N17" s="268"/>
      <c r="O17" s="269"/>
      <c r="P17" s="269"/>
      <c r="Q17" s="269"/>
      <c r="R17" s="269"/>
      <c r="S17" s="269"/>
      <c r="T17" s="270"/>
      <c r="U17" s="268"/>
      <c r="V17" s="269"/>
      <c r="W17" s="269"/>
      <c r="X17" s="269"/>
      <c r="Y17" s="269"/>
      <c r="Z17" s="269"/>
      <c r="AA17" s="270"/>
      <c r="AB17" s="268"/>
      <c r="AC17" s="269"/>
      <c r="AD17" s="269"/>
      <c r="AE17" s="269"/>
      <c r="AF17" s="269"/>
      <c r="AG17" s="269"/>
      <c r="AH17" s="270"/>
      <c r="AI17" s="758">
        <f>SUMIF(G18:AH18,"&gt;0")</f>
        <v>0</v>
      </c>
      <c r="AJ17" s="760">
        <f>AI17/4</f>
        <v>0</v>
      </c>
      <c r="AK17" s="762">
        <f>ROUNDDOWN(AJ17/$AK$4,1)</f>
        <v>0</v>
      </c>
      <c r="AN17" s="284"/>
      <c r="AO17" s="284"/>
      <c r="AP17" s="284"/>
      <c r="AQ17" s="284"/>
      <c r="AR17" s="284"/>
      <c r="AS17" s="284"/>
      <c r="AT17" s="284"/>
      <c r="AU17" s="284"/>
      <c r="AV17" s="284"/>
      <c r="AW17" s="284"/>
      <c r="AX17" s="284"/>
      <c r="AY17" s="284"/>
    </row>
    <row r="18" spans="1:51" s="59" customFormat="1" ht="20">
      <c r="A18" s="725"/>
      <c r="B18" s="781"/>
      <c r="C18" s="730"/>
      <c r="D18" s="733"/>
      <c r="E18" s="735"/>
      <c r="F18" s="737"/>
      <c r="G18" s="271" t="e">
        <f>VLOOKUP(G17,$E$34:F41,2,FALSE)</f>
        <v>#N/A</v>
      </c>
      <c r="H18" s="272" t="e">
        <f>VLOOKUP(H17,$E$34:G41,2,FALSE)</f>
        <v>#N/A</v>
      </c>
      <c r="I18" s="272" t="e">
        <f>VLOOKUP(I17,$E$34:H41,2,FALSE)</f>
        <v>#N/A</v>
      </c>
      <c r="J18" s="272" t="e">
        <f>VLOOKUP(J17,$E$34:I41,2,FALSE)</f>
        <v>#N/A</v>
      </c>
      <c r="K18" s="272" t="e">
        <f>VLOOKUP(K17,$E$34:J41,2,FALSE)</f>
        <v>#N/A</v>
      </c>
      <c r="L18" s="272" t="e">
        <f>VLOOKUP(L17,$E$34:K41,2,FALSE)</f>
        <v>#N/A</v>
      </c>
      <c r="M18" s="273" t="e">
        <f>VLOOKUP(M17,$E$34:L41,2,FALSE)</f>
        <v>#N/A</v>
      </c>
      <c r="N18" s="271" t="e">
        <f>VLOOKUP(N17,$E$34:M41,2,FALSE)</f>
        <v>#N/A</v>
      </c>
      <c r="O18" s="272" t="e">
        <f>VLOOKUP(O17,$E$34:N41,2,FALSE)</f>
        <v>#N/A</v>
      </c>
      <c r="P18" s="272" t="e">
        <f>VLOOKUP(P17,$E$34:O41,2,FALSE)</f>
        <v>#N/A</v>
      </c>
      <c r="Q18" s="272" t="e">
        <f>VLOOKUP(Q17,$E$34:P41,2,FALSE)</f>
        <v>#N/A</v>
      </c>
      <c r="R18" s="272" t="e">
        <f>VLOOKUP(R17,$E$34:Q41,2,FALSE)</f>
        <v>#N/A</v>
      </c>
      <c r="S18" s="272" t="e">
        <f>VLOOKUP(S17,$E$34:R41,2,FALSE)</f>
        <v>#N/A</v>
      </c>
      <c r="T18" s="273" t="e">
        <f>VLOOKUP(T17,$E$34:S41,2,FALSE)</f>
        <v>#N/A</v>
      </c>
      <c r="U18" s="271" t="e">
        <f>VLOOKUP(U17,$E$34:T41,2,FALSE)</f>
        <v>#N/A</v>
      </c>
      <c r="V18" s="272" t="e">
        <f>VLOOKUP(V17,$E$34:U41,2,FALSE)</f>
        <v>#N/A</v>
      </c>
      <c r="W18" s="272" t="e">
        <f>VLOOKUP(W17,$E$34:V41,2,FALSE)</f>
        <v>#N/A</v>
      </c>
      <c r="X18" s="272" t="e">
        <f>VLOOKUP(X17,$E$34:W41,2,FALSE)</f>
        <v>#N/A</v>
      </c>
      <c r="Y18" s="272" t="e">
        <f>VLOOKUP(Y17,$E$34:X41,2,FALSE)</f>
        <v>#N/A</v>
      </c>
      <c r="Z18" s="272" t="e">
        <f>VLOOKUP(Z17,$E$34:Y41,2,FALSE)</f>
        <v>#N/A</v>
      </c>
      <c r="AA18" s="273" t="e">
        <f>VLOOKUP(AA17,$E$34:Z41,2,FALSE)</f>
        <v>#N/A</v>
      </c>
      <c r="AB18" s="271" t="e">
        <f>VLOOKUP(AB17,$E$34:AA41,2,FALSE)</f>
        <v>#N/A</v>
      </c>
      <c r="AC18" s="272" t="e">
        <f>VLOOKUP(AC17,$E$34:AB41,2,FALSE)</f>
        <v>#N/A</v>
      </c>
      <c r="AD18" s="272" t="e">
        <f>VLOOKUP(AD17,$E$34:AC41,2,FALSE)</f>
        <v>#N/A</v>
      </c>
      <c r="AE18" s="272" t="e">
        <f>VLOOKUP(AE17,$E$34:AD41,2,FALSE)</f>
        <v>#N/A</v>
      </c>
      <c r="AF18" s="272" t="e">
        <f>VLOOKUP(AF17,$E$34:AE41,2,FALSE)</f>
        <v>#N/A</v>
      </c>
      <c r="AG18" s="272" t="e">
        <f>VLOOKUP(AG17,$E$34:AF41,2,FALSE)</f>
        <v>#N/A</v>
      </c>
      <c r="AH18" s="273" t="e">
        <f>VLOOKUP(AH17,$E$34:AG41,2,FALSE)</f>
        <v>#N/A</v>
      </c>
      <c r="AI18" s="759"/>
      <c r="AJ18" s="761" t="e">
        <f>IF(#REF!/4&gt;=1,"1",#REF!)</f>
        <v>#REF!</v>
      </c>
      <c r="AK18" s="763"/>
    </row>
    <row r="19" spans="1:51" s="59" customFormat="1" ht="17.25" customHeight="1">
      <c r="A19" s="725"/>
      <c r="B19" s="781"/>
      <c r="C19" s="738"/>
      <c r="D19" s="740" t="s">
        <v>538</v>
      </c>
      <c r="E19" s="734"/>
      <c r="F19" s="736"/>
      <c r="G19" s="268"/>
      <c r="H19" s="269"/>
      <c r="I19" s="269"/>
      <c r="J19" s="269"/>
      <c r="K19" s="269"/>
      <c r="L19" s="269"/>
      <c r="M19" s="270"/>
      <c r="N19" s="268"/>
      <c r="O19" s="269"/>
      <c r="P19" s="269"/>
      <c r="Q19" s="269"/>
      <c r="R19" s="269"/>
      <c r="S19" s="269"/>
      <c r="T19" s="270"/>
      <c r="U19" s="268"/>
      <c r="V19" s="269"/>
      <c r="W19" s="269"/>
      <c r="X19" s="269"/>
      <c r="Y19" s="269"/>
      <c r="Z19" s="269"/>
      <c r="AA19" s="270"/>
      <c r="AB19" s="268"/>
      <c r="AC19" s="269"/>
      <c r="AD19" s="269"/>
      <c r="AE19" s="269"/>
      <c r="AF19" s="269"/>
      <c r="AG19" s="269"/>
      <c r="AH19" s="270"/>
      <c r="AI19" s="758">
        <f>SUMIF(G20:AH20,"&gt;0")</f>
        <v>0</v>
      </c>
      <c r="AJ19" s="760">
        <f>AI19/4</f>
        <v>0</v>
      </c>
      <c r="AK19" s="762">
        <f>ROUNDDOWN(AJ19/$AK$4,1)</f>
        <v>0</v>
      </c>
    </row>
    <row r="20" spans="1:51" s="59" customFormat="1" ht="20">
      <c r="A20" s="725"/>
      <c r="B20" s="781"/>
      <c r="C20" s="764"/>
      <c r="D20" s="733"/>
      <c r="E20" s="735"/>
      <c r="F20" s="737"/>
      <c r="G20" s="271" t="e">
        <f>VLOOKUP(G19,$E$34:F43,2,FALSE)</f>
        <v>#N/A</v>
      </c>
      <c r="H20" s="272" t="e">
        <f>VLOOKUP(H19,$E$34:G43,2,FALSE)</f>
        <v>#N/A</v>
      </c>
      <c r="I20" s="272" t="e">
        <f>VLOOKUP(I19,$E$34:H43,2,FALSE)</f>
        <v>#N/A</v>
      </c>
      <c r="J20" s="272" t="e">
        <f>VLOOKUP(J19,$E$34:I43,2,FALSE)</f>
        <v>#N/A</v>
      </c>
      <c r="K20" s="272" t="e">
        <f>VLOOKUP(K19,$E$34:J43,2,FALSE)</f>
        <v>#N/A</v>
      </c>
      <c r="L20" s="272" t="e">
        <f>VLOOKUP(L19,$E$34:K43,2,FALSE)</f>
        <v>#N/A</v>
      </c>
      <c r="M20" s="273" t="e">
        <f>VLOOKUP(M19,$E$34:L43,2,FALSE)</f>
        <v>#N/A</v>
      </c>
      <c r="N20" s="271" t="e">
        <f>VLOOKUP(N19,$E$34:M43,2,FALSE)</f>
        <v>#N/A</v>
      </c>
      <c r="O20" s="272" t="e">
        <f>VLOOKUP(O19,$E$34:N43,2,FALSE)</f>
        <v>#N/A</v>
      </c>
      <c r="P20" s="272" t="e">
        <f>VLOOKUP(P19,$E$34:O43,2,FALSE)</f>
        <v>#N/A</v>
      </c>
      <c r="Q20" s="272" t="e">
        <f>VLOOKUP(Q19,$E$34:P43,2,FALSE)</f>
        <v>#N/A</v>
      </c>
      <c r="R20" s="272" t="e">
        <f>VLOOKUP(R19,$E$34:Q43,2,FALSE)</f>
        <v>#N/A</v>
      </c>
      <c r="S20" s="272" t="e">
        <f>VLOOKUP(S19,$E$34:R43,2,FALSE)</f>
        <v>#N/A</v>
      </c>
      <c r="T20" s="273" t="e">
        <f>VLOOKUP(T19,$E$34:S43,2,FALSE)</f>
        <v>#N/A</v>
      </c>
      <c r="U20" s="271" t="e">
        <f>VLOOKUP(U19,$E$34:T43,2,FALSE)</f>
        <v>#N/A</v>
      </c>
      <c r="V20" s="272" t="e">
        <f>VLOOKUP(V19,$E$34:U43,2,FALSE)</f>
        <v>#N/A</v>
      </c>
      <c r="W20" s="272" t="e">
        <f>VLOOKUP(W19,$E$34:V43,2,FALSE)</f>
        <v>#N/A</v>
      </c>
      <c r="X20" s="272" t="e">
        <f>VLOOKUP(X19,$E$34:W43,2,FALSE)</f>
        <v>#N/A</v>
      </c>
      <c r="Y20" s="272" t="e">
        <f>VLOOKUP(Y19,$E$34:X43,2,FALSE)</f>
        <v>#N/A</v>
      </c>
      <c r="Z20" s="272" t="e">
        <f>VLOOKUP(Z19,$E$34:Y43,2,FALSE)</f>
        <v>#N/A</v>
      </c>
      <c r="AA20" s="273" t="e">
        <f>VLOOKUP(AA19,$E$34:Z43,2,FALSE)</f>
        <v>#N/A</v>
      </c>
      <c r="AB20" s="271" t="e">
        <f>VLOOKUP(AB19,$E$34:AA43,2,FALSE)</f>
        <v>#N/A</v>
      </c>
      <c r="AC20" s="272" t="e">
        <f>VLOOKUP(AC19,$E$34:AB43,2,FALSE)</f>
        <v>#N/A</v>
      </c>
      <c r="AD20" s="272" t="e">
        <f>VLOOKUP(AD19,$E$34:AC43,2,FALSE)</f>
        <v>#N/A</v>
      </c>
      <c r="AE20" s="272" t="e">
        <f>VLOOKUP(AE19,$E$34:AD43,2,FALSE)</f>
        <v>#N/A</v>
      </c>
      <c r="AF20" s="272" t="e">
        <f>VLOOKUP(AF19,$E$34:AE43,2,FALSE)</f>
        <v>#N/A</v>
      </c>
      <c r="AG20" s="272" t="e">
        <f>VLOOKUP(AG19,$E$34:AF43,2,FALSE)</f>
        <v>#N/A</v>
      </c>
      <c r="AH20" s="273" t="e">
        <f>VLOOKUP(AH19,$E$34:AG43,2,FALSE)</f>
        <v>#N/A</v>
      </c>
      <c r="AI20" s="759"/>
      <c r="AJ20" s="761" t="e">
        <f>IF(#REF!/4&gt;=1,"1",#REF!)</f>
        <v>#REF!</v>
      </c>
      <c r="AK20" s="763"/>
    </row>
    <row r="21" spans="1:51" s="59" customFormat="1" ht="17.25" customHeight="1">
      <c r="A21" s="725"/>
      <c r="B21" s="781"/>
      <c r="C21" s="730"/>
      <c r="D21" s="740" t="s">
        <v>539</v>
      </c>
      <c r="E21" s="742"/>
      <c r="F21" s="745"/>
      <c r="G21" s="259"/>
      <c r="H21" s="260"/>
      <c r="I21" s="260"/>
      <c r="J21" s="260"/>
      <c r="K21" s="260"/>
      <c r="L21" s="260"/>
      <c r="M21" s="262"/>
      <c r="N21" s="259"/>
      <c r="O21" s="260"/>
      <c r="P21" s="260"/>
      <c r="Q21" s="260"/>
      <c r="R21" s="260"/>
      <c r="S21" s="260"/>
      <c r="T21" s="262"/>
      <c r="U21" s="259"/>
      <c r="V21" s="260"/>
      <c r="W21" s="260"/>
      <c r="X21" s="260"/>
      <c r="Y21" s="260"/>
      <c r="Z21" s="260"/>
      <c r="AA21" s="262"/>
      <c r="AB21" s="259"/>
      <c r="AC21" s="260"/>
      <c r="AD21" s="260"/>
      <c r="AE21" s="260"/>
      <c r="AF21" s="260"/>
      <c r="AG21" s="260"/>
      <c r="AH21" s="262"/>
      <c r="AI21" s="748">
        <f>SUMIF(G22:AH22,"&gt;0")</f>
        <v>0</v>
      </c>
      <c r="AJ21" s="750">
        <f>AI21/4</f>
        <v>0</v>
      </c>
      <c r="AK21" s="752">
        <f>ROUNDDOWN(AJ21/$AK$4,1)</f>
        <v>0</v>
      </c>
    </row>
    <row r="22" spans="1:51" s="59" customFormat="1" ht="20.5" thickBot="1">
      <c r="A22" s="726"/>
      <c r="B22" s="781"/>
      <c r="C22" s="730"/>
      <c r="D22" s="783"/>
      <c r="E22" s="744"/>
      <c r="F22" s="746"/>
      <c r="G22" s="271" t="e">
        <f>VLOOKUP(G21,$E$34:F41,2,FALSE)</f>
        <v>#N/A</v>
      </c>
      <c r="H22" s="272" t="e">
        <f>VLOOKUP(H21,$E$34:G41,2,FALSE)</f>
        <v>#N/A</v>
      </c>
      <c r="I22" s="272" t="e">
        <f>VLOOKUP(I21,$E$34:H41,2,FALSE)</f>
        <v>#N/A</v>
      </c>
      <c r="J22" s="272" t="e">
        <f>VLOOKUP(J21,$E$34:I41,2,FALSE)</f>
        <v>#N/A</v>
      </c>
      <c r="K22" s="272" t="e">
        <f>VLOOKUP(K21,$E$34:J41,2,FALSE)</f>
        <v>#N/A</v>
      </c>
      <c r="L22" s="272" t="e">
        <f>VLOOKUP(L21,$E$34:K41,2,FALSE)</f>
        <v>#N/A</v>
      </c>
      <c r="M22" s="273" t="e">
        <f>VLOOKUP(M21,$E$34:L41,2,FALSE)</f>
        <v>#N/A</v>
      </c>
      <c r="N22" s="271" t="e">
        <f>VLOOKUP(N21,$E$34:M41,2,FALSE)</f>
        <v>#N/A</v>
      </c>
      <c r="O22" s="272" t="e">
        <f>VLOOKUP(O21,$E$34:N41,2,FALSE)</f>
        <v>#N/A</v>
      </c>
      <c r="P22" s="272" t="e">
        <f>VLOOKUP(P21,$E$34:O41,2,FALSE)</f>
        <v>#N/A</v>
      </c>
      <c r="Q22" s="272" t="e">
        <f>VLOOKUP(Q21,$E$34:P41,2,FALSE)</f>
        <v>#N/A</v>
      </c>
      <c r="R22" s="272" t="e">
        <f>VLOOKUP(R21,$E$34:Q41,2,FALSE)</f>
        <v>#N/A</v>
      </c>
      <c r="S22" s="272" t="e">
        <f>VLOOKUP(S21,$E$34:R41,2,FALSE)</f>
        <v>#N/A</v>
      </c>
      <c r="T22" s="273" t="e">
        <f>VLOOKUP(T21,$E$34:S41,2,FALSE)</f>
        <v>#N/A</v>
      </c>
      <c r="U22" s="271" t="e">
        <f>VLOOKUP(U21,$E$34:T41,2,FALSE)</f>
        <v>#N/A</v>
      </c>
      <c r="V22" s="272" t="e">
        <f>VLOOKUP(V21,$E$34:U41,2,FALSE)</f>
        <v>#N/A</v>
      </c>
      <c r="W22" s="272" t="e">
        <f>VLOOKUP(W21,$E$34:V41,2,FALSE)</f>
        <v>#N/A</v>
      </c>
      <c r="X22" s="272" t="e">
        <f>VLOOKUP(X21,$E$34:W41,2,FALSE)</f>
        <v>#N/A</v>
      </c>
      <c r="Y22" s="272" t="e">
        <f>VLOOKUP(Y21,$E$34:X41,2,FALSE)</f>
        <v>#N/A</v>
      </c>
      <c r="Z22" s="272" t="e">
        <f>VLOOKUP(Z21,$E$34:Y41,2,FALSE)</f>
        <v>#N/A</v>
      </c>
      <c r="AA22" s="273" t="e">
        <f>VLOOKUP(AA21,$E$34:Z41,2,FALSE)</f>
        <v>#N/A</v>
      </c>
      <c r="AB22" s="271" t="e">
        <f>VLOOKUP(AB21,$E$34:AA41,2,FALSE)</f>
        <v>#N/A</v>
      </c>
      <c r="AC22" s="272" t="e">
        <f>VLOOKUP(AC21,$E$34:AB41,2,FALSE)</f>
        <v>#N/A</v>
      </c>
      <c r="AD22" s="272" t="e">
        <f>VLOOKUP(AD21,$E$34:AC41,2,FALSE)</f>
        <v>#N/A</v>
      </c>
      <c r="AE22" s="272" t="e">
        <f>VLOOKUP(AE21,$E$34:AD41,2,FALSE)</f>
        <v>#N/A</v>
      </c>
      <c r="AF22" s="272" t="e">
        <f>VLOOKUP(AF21,$E$34:AE41,2,FALSE)</f>
        <v>#N/A</v>
      </c>
      <c r="AG22" s="272" t="e">
        <f>VLOOKUP(AG21,$E$34:AF41,2,FALSE)</f>
        <v>#N/A</v>
      </c>
      <c r="AH22" s="273" t="e">
        <f>VLOOKUP(AH21,$E$34:AG41,2,FALSE)</f>
        <v>#N/A</v>
      </c>
      <c r="AI22" s="787"/>
      <c r="AJ22" s="788" t="e">
        <f>IF(#REF!/4&gt;=1,"1",#REF!)</f>
        <v>#REF!</v>
      </c>
      <c r="AK22" s="789"/>
    </row>
    <row r="23" spans="1:51" s="59" customFormat="1" ht="17.25" customHeight="1" thickTop="1" thickBot="1">
      <c r="A23" s="765" t="s">
        <v>116</v>
      </c>
      <c r="B23" s="766"/>
      <c r="C23" s="766"/>
      <c r="D23" s="766"/>
      <c r="E23" s="766"/>
      <c r="F23" s="767"/>
      <c r="G23" s="285">
        <f t="shared" ref="G23:AH23" si="1">SUMIF(G10:G15,"&gt;0")+SUMIF(G17:G22,"&gt;0")</f>
        <v>0</v>
      </c>
      <c r="H23" s="286">
        <f t="shared" si="1"/>
        <v>0</v>
      </c>
      <c r="I23" s="286">
        <f t="shared" si="1"/>
        <v>0</v>
      </c>
      <c r="J23" s="286">
        <f t="shared" si="1"/>
        <v>0</v>
      </c>
      <c r="K23" s="286">
        <f t="shared" si="1"/>
        <v>0</v>
      </c>
      <c r="L23" s="286">
        <f t="shared" si="1"/>
        <v>0</v>
      </c>
      <c r="M23" s="287">
        <f t="shared" si="1"/>
        <v>0</v>
      </c>
      <c r="N23" s="288">
        <f t="shared" si="1"/>
        <v>0</v>
      </c>
      <c r="O23" s="286">
        <f t="shared" si="1"/>
        <v>0</v>
      </c>
      <c r="P23" s="286">
        <f t="shared" si="1"/>
        <v>0</v>
      </c>
      <c r="Q23" s="286">
        <f t="shared" si="1"/>
        <v>0</v>
      </c>
      <c r="R23" s="286">
        <f t="shared" si="1"/>
        <v>0</v>
      </c>
      <c r="S23" s="286">
        <f t="shared" si="1"/>
        <v>0</v>
      </c>
      <c r="T23" s="289">
        <f t="shared" si="1"/>
        <v>0</v>
      </c>
      <c r="U23" s="285">
        <f t="shared" si="1"/>
        <v>0</v>
      </c>
      <c r="V23" s="286">
        <f t="shared" si="1"/>
        <v>0</v>
      </c>
      <c r="W23" s="286">
        <f t="shared" si="1"/>
        <v>0</v>
      </c>
      <c r="X23" s="286">
        <f t="shared" si="1"/>
        <v>0</v>
      </c>
      <c r="Y23" s="286">
        <f t="shared" si="1"/>
        <v>0</v>
      </c>
      <c r="Z23" s="286">
        <f t="shared" si="1"/>
        <v>0</v>
      </c>
      <c r="AA23" s="287">
        <f t="shared" si="1"/>
        <v>0</v>
      </c>
      <c r="AB23" s="288">
        <f t="shared" si="1"/>
        <v>0</v>
      </c>
      <c r="AC23" s="286">
        <f t="shared" si="1"/>
        <v>0</v>
      </c>
      <c r="AD23" s="286">
        <f t="shared" si="1"/>
        <v>0</v>
      </c>
      <c r="AE23" s="286">
        <f t="shared" si="1"/>
        <v>0</v>
      </c>
      <c r="AF23" s="286">
        <f t="shared" si="1"/>
        <v>0</v>
      </c>
      <c r="AG23" s="286">
        <f t="shared" si="1"/>
        <v>0</v>
      </c>
      <c r="AH23" s="287">
        <f t="shared" si="1"/>
        <v>0</v>
      </c>
      <c r="AI23" s="290">
        <f>SUM(AI10:AI15)+SUM(AI17:AI22)</f>
        <v>0</v>
      </c>
      <c r="AJ23" s="291">
        <f>AI23/4</f>
        <v>0</v>
      </c>
      <c r="AK23" s="292">
        <f>AJ23/$AK$4</f>
        <v>0</v>
      </c>
    </row>
    <row r="24" spans="1:51" s="59" customFormat="1" ht="17.25" customHeight="1" thickBot="1">
      <c r="B24" s="293"/>
      <c r="C24" s="294"/>
      <c r="D24" s="294"/>
      <c r="E24" s="294"/>
      <c r="F24" s="294"/>
      <c r="G24" s="295"/>
      <c r="H24" s="295"/>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7"/>
      <c r="AJ24" s="297"/>
      <c r="AK24" s="297"/>
    </row>
    <row r="25" spans="1:51" s="59" customFormat="1" ht="18.75" customHeight="1">
      <c r="A25" s="768" t="s">
        <v>543</v>
      </c>
      <c r="B25" s="709"/>
      <c r="C25" s="771" t="s">
        <v>544</v>
      </c>
      <c r="D25" s="772"/>
      <c r="E25" s="777" t="s">
        <v>529</v>
      </c>
      <c r="F25" s="696" t="s">
        <v>530</v>
      </c>
      <c r="G25" s="695" t="s">
        <v>111</v>
      </c>
      <c r="H25" s="696"/>
      <c r="I25" s="696"/>
      <c r="J25" s="696"/>
      <c r="K25" s="696"/>
      <c r="L25" s="696"/>
      <c r="M25" s="697"/>
      <c r="N25" s="695" t="s">
        <v>112</v>
      </c>
      <c r="O25" s="696"/>
      <c r="P25" s="696"/>
      <c r="Q25" s="696"/>
      <c r="R25" s="696"/>
      <c r="S25" s="696"/>
      <c r="T25" s="697"/>
      <c r="U25" s="695" t="s">
        <v>113</v>
      </c>
      <c r="V25" s="696"/>
      <c r="W25" s="696"/>
      <c r="X25" s="696"/>
      <c r="Y25" s="696"/>
      <c r="Z25" s="696"/>
      <c r="AA25" s="697"/>
      <c r="AB25" s="698" t="s">
        <v>114</v>
      </c>
      <c r="AC25" s="696"/>
      <c r="AD25" s="696"/>
      <c r="AE25" s="696"/>
      <c r="AF25" s="696"/>
      <c r="AG25" s="696"/>
      <c r="AH25" s="697"/>
      <c r="AI25" s="699" t="s">
        <v>531</v>
      </c>
      <c r="AJ25" s="700"/>
      <c r="AK25" s="701"/>
    </row>
    <row r="26" spans="1:51" s="59" customFormat="1" ht="18.75" customHeight="1">
      <c r="A26" s="710"/>
      <c r="B26" s="711"/>
      <c r="C26" s="773"/>
      <c r="D26" s="774"/>
      <c r="E26" s="778"/>
      <c r="F26" s="719"/>
      <c r="G26" s="255">
        <v>1</v>
      </c>
      <c r="H26" s="256">
        <v>2</v>
      </c>
      <c r="I26" s="256">
        <v>3</v>
      </c>
      <c r="J26" s="257">
        <v>4</v>
      </c>
      <c r="K26" s="256">
        <v>5</v>
      </c>
      <c r="L26" s="256">
        <v>6</v>
      </c>
      <c r="M26" s="258">
        <v>7</v>
      </c>
      <c r="N26" s="255">
        <v>8</v>
      </c>
      <c r="O26" s="256">
        <v>9</v>
      </c>
      <c r="P26" s="256">
        <v>10</v>
      </c>
      <c r="Q26" s="256">
        <v>11</v>
      </c>
      <c r="R26" s="256">
        <v>12</v>
      </c>
      <c r="S26" s="256">
        <v>13</v>
      </c>
      <c r="T26" s="258">
        <v>14</v>
      </c>
      <c r="U26" s="255">
        <v>15</v>
      </c>
      <c r="V26" s="256">
        <v>16</v>
      </c>
      <c r="W26" s="256">
        <v>17</v>
      </c>
      <c r="X26" s="256">
        <v>18</v>
      </c>
      <c r="Y26" s="256">
        <v>19</v>
      </c>
      <c r="Z26" s="256">
        <v>20</v>
      </c>
      <c r="AA26" s="258">
        <v>21</v>
      </c>
      <c r="AB26" s="257">
        <v>22</v>
      </c>
      <c r="AC26" s="256">
        <v>23</v>
      </c>
      <c r="AD26" s="256">
        <v>24</v>
      </c>
      <c r="AE26" s="256">
        <v>25</v>
      </c>
      <c r="AF26" s="256">
        <v>26</v>
      </c>
      <c r="AG26" s="256">
        <v>27</v>
      </c>
      <c r="AH26" s="258">
        <v>28</v>
      </c>
      <c r="AI26" s="702" t="s">
        <v>532</v>
      </c>
      <c r="AJ26" s="704" t="s">
        <v>533</v>
      </c>
      <c r="AK26" s="706" t="s">
        <v>534</v>
      </c>
    </row>
    <row r="27" spans="1:51" s="59" customFormat="1" ht="18.75" customHeight="1" thickBot="1">
      <c r="A27" s="710"/>
      <c r="B27" s="711"/>
      <c r="C27" s="775"/>
      <c r="D27" s="776"/>
      <c r="E27" s="779"/>
      <c r="F27" s="719"/>
      <c r="G27" s="298"/>
      <c r="H27" s="256"/>
      <c r="I27" s="256"/>
      <c r="J27" s="256"/>
      <c r="K27" s="256"/>
      <c r="L27" s="256"/>
      <c r="M27" s="299"/>
      <c r="N27" s="298"/>
      <c r="O27" s="256"/>
      <c r="P27" s="256"/>
      <c r="Q27" s="256"/>
      <c r="R27" s="256"/>
      <c r="S27" s="256"/>
      <c r="T27" s="299"/>
      <c r="U27" s="298"/>
      <c r="V27" s="256"/>
      <c r="W27" s="256"/>
      <c r="X27" s="256"/>
      <c r="Y27" s="256"/>
      <c r="Z27" s="256"/>
      <c r="AA27" s="257"/>
      <c r="AB27" s="298"/>
      <c r="AC27" s="256"/>
      <c r="AD27" s="256"/>
      <c r="AE27" s="256"/>
      <c r="AF27" s="256"/>
      <c r="AG27" s="256"/>
      <c r="AH27" s="300"/>
      <c r="AI27" s="784"/>
      <c r="AJ27" s="785"/>
      <c r="AK27" s="786"/>
    </row>
    <row r="28" spans="1:51" s="59" customFormat="1" ht="17.25" customHeight="1">
      <c r="A28" s="710"/>
      <c r="B28" s="711"/>
      <c r="C28" s="797"/>
      <c r="D28" s="798"/>
      <c r="E28" s="801"/>
      <c r="F28" s="803"/>
      <c r="G28" s="301"/>
      <c r="H28" s="302"/>
      <c r="I28" s="303"/>
      <c r="J28" s="303"/>
      <c r="K28" s="303"/>
      <c r="L28" s="303"/>
      <c r="M28" s="304"/>
      <c r="N28" s="301"/>
      <c r="O28" s="302"/>
      <c r="P28" s="303"/>
      <c r="Q28" s="303"/>
      <c r="R28" s="303"/>
      <c r="S28" s="303"/>
      <c r="T28" s="304"/>
      <c r="U28" s="301"/>
      <c r="V28" s="302"/>
      <c r="W28" s="303"/>
      <c r="X28" s="303"/>
      <c r="Y28" s="303"/>
      <c r="Z28" s="303"/>
      <c r="AA28" s="304"/>
      <c r="AB28" s="301"/>
      <c r="AC28" s="302"/>
      <c r="AD28" s="303"/>
      <c r="AE28" s="303"/>
      <c r="AF28" s="303"/>
      <c r="AG28" s="303"/>
      <c r="AH28" s="305"/>
      <c r="AI28" s="805">
        <f t="shared" ref="AI28" si="2">SUMIF(G29:AH29,"&gt;0")</f>
        <v>0</v>
      </c>
      <c r="AJ28" s="806">
        <f t="shared" ref="AJ28" si="3">AI28/4</f>
        <v>0</v>
      </c>
      <c r="AK28" s="807">
        <f t="shared" ref="AK28" si="4">ROUNDDOWN(AJ28/$AK$4,1)</f>
        <v>0</v>
      </c>
    </row>
    <row r="29" spans="1:51" s="59" customFormat="1" ht="20">
      <c r="A29" s="710"/>
      <c r="B29" s="711"/>
      <c r="C29" s="799"/>
      <c r="D29" s="800"/>
      <c r="E29" s="802"/>
      <c r="F29" s="804"/>
      <c r="G29" s="271" t="e">
        <f>VLOOKUP(G28,$E$34:F59,2,FALSE)</f>
        <v>#N/A</v>
      </c>
      <c r="H29" s="272" t="e">
        <f>VLOOKUP(H28,$E$34:G59,2,FALSE)</f>
        <v>#N/A</v>
      </c>
      <c r="I29" s="272" t="e">
        <f>VLOOKUP(I28,$E$34:H59,2,FALSE)</f>
        <v>#N/A</v>
      </c>
      <c r="J29" s="272" t="e">
        <f>VLOOKUP(J28,$E$34:I59,2,FALSE)</f>
        <v>#N/A</v>
      </c>
      <c r="K29" s="272" t="e">
        <f>VLOOKUP(K28,$E$34:J59,2,FALSE)</f>
        <v>#N/A</v>
      </c>
      <c r="L29" s="272" t="e">
        <f>VLOOKUP(L28,$E$34:K59,2,FALSE)</f>
        <v>#N/A</v>
      </c>
      <c r="M29" s="273" t="e">
        <f>VLOOKUP(M28,$E$34:L59,2,FALSE)</f>
        <v>#N/A</v>
      </c>
      <c r="N29" s="271" t="e">
        <f>VLOOKUP(N28,$E$34:M59,2,FALSE)</f>
        <v>#N/A</v>
      </c>
      <c r="O29" s="272" t="e">
        <f>VLOOKUP(O28,$E$34:N59,2,FALSE)</f>
        <v>#N/A</v>
      </c>
      <c r="P29" s="272" t="e">
        <f>VLOOKUP(P28,$E$34:O59,2,FALSE)</f>
        <v>#N/A</v>
      </c>
      <c r="Q29" s="272" t="e">
        <f>VLOOKUP(Q28,$E$34:P59,2,FALSE)</f>
        <v>#N/A</v>
      </c>
      <c r="R29" s="272" t="e">
        <f>VLOOKUP(R28,$E$34:Q59,2,FALSE)</f>
        <v>#N/A</v>
      </c>
      <c r="S29" s="272" t="e">
        <f>VLOOKUP(S28,$E$34:R59,2,FALSE)</f>
        <v>#N/A</v>
      </c>
      <c r="T29" s="273" t="e">
        <f>VLOOKUP(T28,$E$34:S59,2,FALSE)</f>
        <v>#N/A</v>
      </c>
      <c r="U29" s="271" t="e">
        <f>VLOOKUP(U28,$E$34:T59,2,FALSE)</f>
        <v>#N/A</v>
      </c>
      <c r="V29" s="272" t="e">
        <f>VLOOKUP(V28,$E$34:U59,2,FALSE)</f>
        <v>#N/A</v>
      </c>
      <c r="W29" s="272" t="e">
        <f>VLOOKUP(W28,$E$34:V59,2,FALSE)</f>
        <v>#N/A</v>
      </c>
      <c r="X29" s="272" t="e">
        <f>VLOOKUP(X28,$E$34:W59,2,FALSE)</f>
        <v>#N/A</v>
      </c>
      <c r="Y29" s="272" t="e">
        <f>VLOOKUP(Y28,$E$34:X59,2,FALSE)</f>
        <v>#N/A</v>
      </c>
      <c r="Z29" s="272" t="e">
        <f>VLOOKUP(Z28,$E$34:Y59,2,FALSE)</f>
        <v>#N/A</v>
      </c>
      <c r="AA29" s="273" t="e">
        <f>VLOOKUP(AA28,$E$34:Z59,2,FALSE)</f>
        <v>#N/A</v>
      </c>
      <c r="AB29" s="271" t="e">
        <f>VLOOKUP(AB28,$E$34:AA59,2,FALSE)</f>
        <v>#N/A</v>
      </c>
      <c r="AC29" s="272" t="e">
        <f>VLOOKUP(AC28,$E$34:AB59,2,FALSE)</f>
        <v>#N/A</v>
      </c>
      <c r="AD29" s="272" t="e">
        <f>VLOOKUP(AD28,$E$34:AC59,2,FALSE)</f>
        <v>#N/A</v>
      </c>
      <c r="AE29" s="272" t="e">
        <f>VLOOKUP(AE28,$E$34:AD59,2,FALSE)</f>
        <v>#N/A</v>
      </c>
      <c r="AF29" s="272" t="e">
        <f>VLOOKUP(AF28,$E$34:AE59,2,FALSE)</f>
        <v>#N/A</v>
      </c>
      <c r="AG29" s="272" t="e">
        <f>VLOOKUP(AG28,$E$34:AF59,2,FALSE)</f>
        <v>#N/A</v>
      </c>
      <c r="AH29" s="306" t="e">
        <f>VLOOKUP(AH28,$E$34:AG59,2,FALSE)</f>
        <v>#N/A</v>
      </c>
      <c r="AI29" s="759"/>
      <c r="AJ29" s="761" t="e">
        <f>IF(#REF!/4&gt;=1,"1",#REF!)</f>
        <v>#REF!</v>
      </c>
      <c r="AK29" s="763"/>
    </row>
    <row r="30" spans="1:51" s="59" customFormat="1" ht="17.25" customHeight="1">
      <c r="A30" s="710"/>
      <c r="B30" s="711"/>
      <c r="C30" s="790"/>
      <c r="D30" s="791"/>
      <c r="E30" s="734"/>
      <c r="F30" s="795"/>
      <c r="G30" s="307"/>
      <c r="H30" s="308"/>
      <c r="I30" s="309"/>
      <c r="J30" s="309"/>
      <c r="K30" s="309"/>
      <c r="L30" s="309"/>
      <c r="M30" s="310"/>
      <c r="N30" s="307"/>
      <c r="O30" s="308"/>
      <c r="P30" s="309"/>
      <c r="Q30" s="309"/>
      <c r="R30" s="309"/>
      <c r="S30" s="309"/>
      <c r="T30" s="310"/>
      <c r="U30" s="307"/>
      <c r="V30" s="308"/>
      <c r="W30" s="309"/>
      <c r="X30" s="309"/>
      <c r="Y30" s="309"/>
      <c r="Z30" s="309"/>
      <c r="AA30" s="310"/>
      <c r="AB30" s="307"/>
      <c r="AC30" s="308"/>
      <c r="AD30" s="309"/>
      <c r="AE30" s="309"/>
      <c r="AF30" s="309"/>
      <c r="AG30" s="309"/>
      <c r="AH30" s="311"/>
      <c r="AI30" s="758">
        <f t="shared" ref="AI30" si="5">SUMIF(G31:AH31,"&gt;0")</f>
        <v>0</v>
      </c>
      <c r="AJ30" s="760">
        <f t="shared" ref="AJ30" si="6">AI30/4</f>
        <v>0</v>
      </c>
      <c r="AK30" s="762">
        <f t="shared" ref="AK30" si="7">ROUNDDOWN(AJ30/$AK$4,1)</f>
        <v>0</v>
      </c>
    </row>
    <row r="31" spans="1:51" s="59" customFormat="1" ht="20.5" thickBot="1">
      <c r="A31" s="769"/>
      <c r="B31" s="770"/>
      <c r="C31" s="792"/>
      <c r="D31" s="793"/>
      <c r="E31" s="794"/>
      <c r="F31" s="796"/>
      <c r="G31" s="274" t="e">
        <f>VLOOKUP(G30,$E$34:F63,2,FALSE)</f>
        <v>#N/A</v>
      </c>
      <c r="H31" s="275" t="e">
        <f>VLOOKUP(H30,$E$34:G63,2,FALSE)</f>
        <v>#N/A</v>
      </c>
      <c r="I31" s="275" t="e">
        <f>VLOOKUP(I30,$E$34:H63,2,FALSE)</f>
        <v>#N/A</v>
      </c>
      <c r="J31" s="275" t="e">
        <f>VLOOKUP(J30,$E$34:I63,2,FALSE)</f>
        <v>#N/A</v>
      </c>
      <c r="K31" s="275" t="e">
        <f>VLOOKUP(K30,$E$34:J63,2,FALSE)</f>
        <v>#N/A</v>
      </c>
      <c r="L31" s="275" t="e">
        <f>VLOOKUP(L30,$E$34:K63,2,FALSE)</f>
        <v>#N/A</v>
      </c>
      <c r="M31" s="276" t="e">
        <f>VLOOKUP(M30,$E$34:L63,2,FALSE)</f>
        <v>#N/A</v>
      </c>
      <c r="N31" s="274" t="e">
        <f>VLOOKUP(N30,$E$34:M63,2,FALSE)</f>
        <v>#N/A</v>
      </c>
      <c r="O31" s="275" t="e">
        <f>VLOOKUP(O30,$E$34:N63,2,FALSE)</f>
        <v>#N/A</v>
      </c>
      <c r="P31" s="275" t="e">
        <f>VLOOKUP(P30,$E$34:O63,2,FALSE)</f>
        <v>#N/A</v>
      </c>
      <c r="Q31" s="275" t="e">
        <f>VLOOKUP(Q30,$E$34:P63,2,FALSE)</f>
        <v>#N/A</v>
      </c>
      <c r="R31" s="275" t="e">
        <f>VLOOKUP(R30,$E$34:Q63,2,FALSE)</f>
        <v>#N/A</v>
      </c>
      <c r="S31" s="275" t="e">
        <f>VLOOKUP(S30,$E$34:R63,2,FALSE)</f>
        <v>#N/A</v>
      </c>
      <c r="T31" s="276" t="e">
        <f>VLOOKUP(T30,$E$34:S63,2,FALSE)</f>
        <v>#N/A</v>
      </c>
      <c r="U31" s="274" t="e">
        <f>VLOOKUP(U30,$E$34:T63,2,FALSE)</f>
        <v>#N/A</v>
      </c>
      <c r="V31" s="275" t="e">
        <f>VLOOKUP(V30,$E$34:U63,2,FALSE)</f>
        <v>#N/A</v>
      </c>
      <c r="W31" s="275" t="e">
        <f>VLOOKUP(W30,$E$34:V63,2,FALSE)</f>
        <v>#N/A</v>
      </c>
      <c r="X31" s="275" t="e">
        <f>VLOOKUP(X30,$E$34:W63,2,FALSE)</f>
        <v>#N/A</v>
      </c>
      <c r="Y31" s="275" t="e">
        <f>VLOOKUP(Y30,$E$34:X63,2,FALSE)</f>
        <v>#N/A</v>
      </c>
      <c r="Z31" s="275" t="e">
        <f>VLOOKUP(Z30,$E$34:Y63,2,FALSE)</f>
        <v>#N/A</v>
      </c>
      <c r="AA31" s="276" t="e">
        <f>VLOOKUP(AA30,$E$34:Z63,2,FALSE)</f>
        <v>#N/A</v>
      </c>
      <c r="AB31" s="274" t="e">
        <f>VLOOKUP(AB30,$E$34:AA63,2,FALSE)</f>
        <v>#N/A</v>
      </c>
      <c r="AC31" s="275" t="e">
        <f>VLOOKUP(AC30,$E$34:AB63,2,FALSE)</f>
        <v>#N/A</v>
      </c>
      <c r="AD31" s="275" t="e">
        <f>VLOOKUP(AD30,$E$34:AC63,2,FALSE)</f>
        <v>#N/A</v>
      </c>
      <c r="AE31" s="275" t="e">
        <f>VLOOKUP(AE30,$E$34:AD63,2,FALSE)</f>
        <v>#N/A</v>
      </c>
      <c r="AF31" s="275" t="e">
        <f>VLOOKUP(AF30,$E$34:AE63,2,FALSE)</f>
        <v>#N/A</v>
      </c>
      <c r="AG31" s="275" t="e">
        <f>VLOOKUP(AG30,$E$34:AF63,2,FALSE)</f>
        <v>#N/A</v>
      </c>
      <c r="AH31" s="312" t="e">
        <f>VLOOKUP(AH30,$E$34:AG63,2,FALSE)</f>
        <v>#N/A</v>
      </c>
      <c r="AI31" s="749"/>
      <c r="AJ31" s="751" t="e">
        <f>IF(#REF!/4&gt;=1,"1",#REF!)</f>
        <v>#REF!</v>
      </c>
      <c r="AK31" s="753"/>
    </row>
    <row r="32" spans="1:51" s="59" customFormat="1" ht="17.25" customHeight="1" thickBot="1">
      <c r="B32" s="313"/>
      <c r="C32" s="294"/>
      <c r="D32" s="294"/>
      <c r="E32" s="294"/>
      <c r="F32" s="294"/>
      <c r="G32" s="294"/>
      <c r="H32" s="294"/>
      <c r="I32" s="294"/>
      <c r="J32" s="294"/>
      <c r="K32" s="294"/>
      <c r="L32" s="294"/>
      <c r="M32" s="294"/>
      <c r="N32" s="294"/>
      <c r="O32" s="297"/>
      <c r="P32" s="297"/>
      <c r="Q32" s="297"/>
      <c r="R32" s="297"/>
      <c r="S32" s="297"/>
      <c r="T32" s="297"/>
      <c r="U32" s="297"/>
      <c r="V32" s="314"/>
      <c r="W32" s="314"/>
      <c r="X32" s="314"/>
      <c r="Y32" s="314"/>
      <c r="Z32" s="314"/>
      <c r="AA32" s="314"/>
      <c r="AB32" s="314"/>
      <c r="AC32" s="314"/>
      <c r="AD32" s="314"/>
      <c r="AE32" s="314"/>
      <c r="AF32" s="314"/>
      <c r="AG32" s="314"/>
      <c r="AH32" s="314"/>
      <c r="AI32" s="314"/>
      <c r="AJ32" s="314"/>
      <c r="AK32" s="314"/>
      <c r="AL32" s="315"/>
      <c r="AM32" s="315"/>
    </row>
    <row r="33" spans="2:51" s="59" customFormat="1" ht="18.75" customHeight="1">
      <c r="B33" s="808" t="s">
        <v>545</v>
      </c>
      <c r="C33" s="809"/>
      <c r="D33" s="810"/>
      <c r="E33" s="316" t="s">
        <v>546</v>
      </c>
      <c r="F33" s="317" t="s">
        <v>547</v>
      </c>
      <c r="G33" s="817" t="s">
        <v>548</v>
      </c>
      <c r="H33" s="818"/>
      <c r="I33" s="819" t="s">
        <v>549</v>
      </c>
      <c r="J33" s="820"/>
      <c r="K33" s="819" t="s">
        <v>550</v>
      </c>
      <c r="L33" s="821"/>
      <c r="M33" s="268"/>
      <c r="N33" s="822" t="s">
        <v>551</v>
      </c>
      <c r="O33" s="823"/>
      <c r="P33" s="823"/>
      <c r="Q33" s="823"/>
      <c r="R33" s="823"/>
      <c r="S33" s="823"/>
      <c r="T33" s="823"/>
      <c r="U33" s="823"/>
      <c r="V33" s="318"/>
      <c r="W33" s="318"/>
      <c r="X33" s="318"/>
      <c r="Y33" s="318"/>
      <c r="Z33" s="318"/>
      <c r="AA33" s="318"/>
      <c r="AB33" s="318"/>
      <c r="AC33" s="318"/>
      <c r="AD33" s="318"/>
      <c r="AE33" s="318"/>
      <c r="AF33" s="318"/>
      <c r="AG33" s="318"/>
      <c r="AH33" s="318"/>
      <c r="AI33" s="318"/>
      <c r="AJ33" s="318"/>
      <c r="AK33" s="318"/>
      <c r="AL33" s="315"/>
      <c r="AM33" s="315"/>
      <c r="AN33" s="315"/>
      <c r="AO33" s="319"/>
      <c r="AP33" s="319"/>
      <c r="AQ33" s="320"/>
      <c r="AR33" s="320"/>
      <c r="AS33" s="320"/>
      <c r="AT33" s="320"/>
      <c r="AU33" s="320"/>
      <c r="AV33" s="320"/>
    </row>
    <row r="34" spans="2:51" s="59" customFormat="1" ht="17.25" customHeight="1">
      <c r="B34" s="811"/>
      <c r="C34" s="812"/>
      <c r="D34" s="813"/>
      <c r="E34" s="321" t="s">
        <v>552</v>
      </c>
      <c r="F34" s="322">
        <v>0</v>
      </c>
      <c r="G34" s="824"/>
      <c r="H34" s="825"/>
      <c r="I34" s="824"/>
      <c r="J34" s="825"/>
      <c r="K34" s="824"/>
      <c r="L34" s="826"/>
      <c r="M34" s="294"/>
      <c r="N34" s="827" t="s">
        <v>553</v>
      </c>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315"/>
      <c r="AM34" s="315"/>
      <c r="AN34" s="315"/>
      <c r="AO34" s="319"/>
      <c r="AP34" s="319"/>
      <c r="AQ34" s="320"/>
      <c r="AR34" s="320"/>
      <c r="AS34" s="320"/>
      <c r="AT34" s="320"/>
      <c r="AU34" s="320"/>
      <c r="AV34" s="320"/>
    </row>
    <row r="35" spans="2:51" s="59" customFormat="1" ht="17.25" customHeight="1">
      <c r="B35" s="811"/>
      <c r="C35" s="812"/>
      <c r="D35" s="813"/>
      <c r="E35" s="256" t="s">
        <v>414</v>
      </c>
      <c r="F35" s="323">
        <f t="shared" ref="F35:F41" si="8">I35-G35-K35</f>
        <v>0</v>
      </c>
      <c r="G35" s="828"/>
      <c r="H35" s="829"/>
      <c r="I35" s="828"/>
      <c r="J35" s="829"/>
      <c r="K35" s="828"/>
      <c r="L35" s="830"/>
      <c r="M35" s="324"/>
      <c r="N35" s="827"/>
      <c r="O35" s="827"/>
      <c r="P35" s="827"/>
      <c r="Q35" s="827"/>
      <c r="R35" s="827"/>
      <c r="S35" s="827"/>
      <c r="T35" s="827"/>
      <c r="U35" s="827"/>
      <c r="V35" s="827"/>
      <c r="W35" s="827"/>
      <c r="X35" s="827"/>
      <c r="Y35" s="827"/>
      <c r="Z35" s="827"/>
      <c r="AA35" s="827"/>
      <c r="AB35" s="827"/>
      <c r="AC35" s="827"/>
      <c r="AD35" s="827"/>
      <c r="AE35" s="827"/>
      <c r="AF35" s="827"/>
      <c r="AG35" s="827"/>
      <c r="AH35" s="827"/>
      <c r="AI35" s="827"/>
      <c r="AJ35" s="827"/>
      <c r="AK35" s="827"/>
      <c r="AL35" s="315"/>
      <c r="AM35" s="315"/>
      <c r="AN35" s="315"/>
      <c r="AO35" s="319"/>
      <c r="AP35" s="319"/>
      <c r="AQ35" s="320"/>
      <c r="AR35" s="320"/>
      <c r="AS35" s="320"/>
      <c r="AT35" s="320"/>
      <c r="AU35" s="320"/>
      <c r="AV35" s="320"/>
    </row>
    <row r="36" spans="2:51" s="59" customFormat="1" ht="17.25" customHeight="1">
      <c r="B36" s="811"/>
      <c r="C36" s="812"/>
      <c r="D36" s="813"/>
      <c r="E36" s="256" t="s">
        <v>416</v>
      </c>
      <c r="F36" s="323">
        <f t="shared" si="8"/>
        <v>0</v>
      </c>
      <c r="G36" s="828"/>
      <c r="H36" s="829"/>
      <c r="I36" s="828"/>
      <c r="J36" s="829"/>
      <c r="K36" s="828"/>
      <c r="L36" s="830"/>
      <c r="M36" s="324"/>
      <c r="N36" s="827" t="s">
        <v>554</v>
      </c>
      <c r="O36" s="827"/>
      <c r="P36" s="827"/>
      <c r="Q36" s="827"/>
      <c r="R36" s="827"/>
      <c r="S36" s="827"/>
      <c r="T36" s="827"/>
      <c r="U36" s="827"/>
      <c r="V36" s="827"/>
      <c r="W36" s="827"/>
      <c r="X36" s="827"/>
      <c r="Y36" s="827"/>
      <c r="Z36" s="827"/>
      <c r="AA36" s="827"/>
      <c r="AB36" s="827"/>
      <c r="AC36" s="827"/>
      <c r="AD36" s="827"/>
      <c r="AE36" s="827"/>
      <c r="AF36" s="827"/>
      <c r="AG36" s="827"/>
      <c r="AH36" s="827"/>
      <c r="AI36" s="827"/>
      <c r="AJ36" s="827"/>
      <c r="AK36" s="827"/>
      <c r="AL36" s="315"/>
      <c r="AM36" s="315"/>
      <c r="AN36" s="315"/>
      <c r="AO36" s="319"/>
      <c r="AP36" s="319"/>
      <c r="AQ36" s="320"/>
      <c r="AR36" s="320"/>
      <c r="AS36" s="320"/>
      <c r="AT36" s="320"/>
      <c r="AU36" s="320"/>
      <c r="AV36" s="320"/>
    </row>
    <row r="37" spans="2:51" s="59" customFormat="1" ht="17.25" customHeight="1">
      <c r="B37" s="811"/>
      <c r="C37" s="812"/>
      <c r="D37" s="813"/>
      <c r="E37" s="256" t="s">
        <v>418</v>
      </c>
      <c r="F37" s="323">
        <f t="shared" si="8"/>
        <v>0</v>
      </c>
      <c r="G37" s="828"/>
      <c r="H37" s="829"/>
      <c r="I37" s="828"/>
      <c r="J37" s="829"/>
      <c r="K37" s="828"/>
      <c r="L37" s="830"/>
      <c r="M37" s="324"/>
      <c r="N37" s="827"/>
      <c r="O37" s="827"/>
      <c r="P37" s="827"/>
      <c r="Q37" s="827"/>
      <c r="R37" s="827"/>
      <c r="S37" s="827"/>
      <c r="T37" s="827"/>
      <c r="U37" s="827"/>
      <c r="V37" s="827"/>
      <c r="W37" s="827"/>
      <c r="X37" s="827"/>
      <c r="Y37" s="827"/>
      <c r="Z37" s="827"/>
      <c r="AA37" s="827"/>
      <c r="AB37" s="827"/>
      <c r="AC37" s="827"/>
      <c r="AD37" s="827"/>
      <c r="AE37" s="827"/>
      <c r="AF37" s="827"/>
      <c r="AG37" s="827"/>
      <c r="AH37" s="827"/>
      <c r="AI37" s="827"/>
      <c r="AJ37" s="827"/>
      <c r="AK37" s="827"/>
      <c r="AL37" s="315"/>
      <c r="AM37" s="315"/>
      <c r="AN37" s="315"/>
      <c r="AO37" s="319"/>
      <c r="AP37" s="319"/>
      <c r="AQ37" s="320"/>
      <c r="AR37" s="320"/>
      <c r="AS37" s="320"/>
      <c r="AT37" s="320"/>
      <c r="AU37" s="320"/>
      <c r="AV37" s="320"/>
    </row>
    <row r="38" spans="2:51" s="59" customFormat="1" ht="17.25" customHeight="1">
      <c r="B38" s="811"/>
      <c r="C38" s="812"/>
      <c r="D38" s="813"/>
      <c r="E38" s="256" t="s">
        <v>420</v>
      </c>
      <c r="F38" s="323">
        <f t="shared" si="8"/>
        <v>0</v>
      </c>
      <c r="G38" s="828"/>
      <c r="H38" s="829"/>
      <c r="I38" s="828"/>
      <c r="J38" s="829"/>
      <c r="K38" s="828"/>
      <c r="L38" s="830"/>
      <c r="M38" s="324"/>
      <c r="N38" s="325" t="s">
        <v>555</v>
      </c>
      <c r="O38" s="326"/>
      <c r="P38" s="326"/>
      <c r="Q38" s="326"/>
      <c r="R38" s="326"/>
      <c r="S38" s="326"/>
      <c r="T38" s="326"/>
      <c r="U38" s="326"/>
      <c r="V38" s="326"/>
      <c r="W38" s="326"/>
      <c r="X38" s="326"/>
      <c r="Y38" s="326"/>
      <c r="Z38" s="326"/>
      <c r="AA38" s="326"/>
      <c r="AB38" s="326"/>
      <c r="AC38" s="326"/>
      <c r="AD38" s="326"/>
      <c r="AE38" s="326"/>
      <c r="AF38" s="326"/>
      <c r="AG38" s="326"/>
      <c r="AH38" s="326"/>
      <c r="AI38" s="326"/>
      <c r="AJ38" s="326"/>
      <c r="AK38" s="326"/>
      <c r="AL38" s="315"/>
      <c r="AM38" s="315"/>
      <c r="AN38" s="315"/>
      <c r="AO38" s="319"/>
      <c r="AP38" s="319"/>
      <c r="AQ38" s="320"/>
      <c r="AR38" s="320"/>
      <c r="AS38" s="320"/>
      <c r="AT38" s="320"/>
      <c r="AU38" s="320"/>
      <c r="AV38" s="320"/>
    </row>
    <row r="39" spans="2:51" s="59" customFormat="1" ht="17.25" customHeight="1">
      <c r="B39" s="811"/>
      <c r="C39" s="812"/>
      <c r="D39" s="813"/>
      <c r="E39" s="256" t="s">
        <v>422</v>
      </c>
      <c r="F39" s="323">
        <f t="shared" si="8"/>
        <v>0</v>
      </c>
      <c r="G39" s="828"/>
      <c r="H39" s="829"/>
      <c r="I39" s="828"/>
      <c r="J39" s="829"/>
      <c r="K39" s="828"/>
      <c r="L39" s="830"/>
      <c r="M39" s="324"/>
      <c r="N39" s="831" t="s">
        <v>556</v>
      </c>
      <c r="O39" s="831"/>
      <c r="P39" s="831"/>
      <c r="Q39" s="831"/>
      <c r="R39" s="831"/>
      <c r="S39" s="831"/>
      <c r="T39" s="831"/>
      <c r="U39" s="831"/>
      <c r="V39" s="831"/>
      <c r="W39" s="831"/>
      <c r="X39" s="831"/>
      <c r="Y39" s="831"/>
      <c r="Z39" s="831"/>
      <c r="AA39" s="831"/>
      <c r="AB39" s="831"/>
      <c r="AC39" s="831"/>
      <c r="AD39" s="831"/>
      <c r="AE39" s="831"/>
      <c r="AF39" s="831"/>
      <c r="AG39" s="831"/>
      <c r="AH39" s="831"/>
      <c r="AI39" s="831"/>
      <c r="AJ39" s="831"/>
      <c r="AK39" s="831"/>
      <c r="AL39" s="315"/>
      <c r="AM39" s="315"/>
      <c r="AN39" s="315"/>
      <c r="AO39" s="319"/>
      <c r="AP39" s="319"/>
      <c r="AQ39" s="320"/>
      <c r="AR39" s="320"/>
      <c r="AS39" s="320"/>
      <c r="AT39" s="320"/>
      <c r="AU39" s="320"/>
      <c r="AV39" s="320"/>
    </row>
    <row r="40" spans="2:51" s="59" customFormat="1" ht="17.25" customHeight="1">
      <c r="B40" s="811"/>
      <c r="C40" s="812"/>
      <c r="D40" s="813"/>
      <c r="E40" s="256" t="s">
        <v>424</v>
      </c>
      <c r="F40" s="323">
        <f t="shared" si="8"/>
        <v>0</v>
      </c>
      <c r="G40" s="828"/>
      <c r="H40" s="829"/>
      <c r="I40" s="828"/>
      <c r="J40" s="829"/>
      <c r="K40" s="828"/>
      <c r="L40" s="830"/>
      <c r="M40" s="324"/>
      <c r="N40" s="832" t="s">
        <v>557</v>
      </c>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315"/>
      <c r="AM40" s="315"/>
      <c r="AN40" s="315"/>
      <c r="AO40" s="319"/>
      <c r="AP40" s="319"/>
      <c r="AQ40" s="320"/>
      <c r="AR40" s="320"/>
      <c r="AS40" s="320"/>
      <c r="AT40" s="320"/>
      <c r="AU40" s="320"/>
      <c r="AV40" s="320"/>
    </row>
    <row r="41" spans="2:51" s="59" customFormat="1" ht="17.25" customHeight="1" thickBot="1">
      <c r="B41" s="814"/>
      <c r="C41" s="815"/>
      <c r="D41" s="816"/>
      <c r="E41" s="327" t="s">
        <v>426</v>
      </c>
      <c r="F41" s="328">
        <f t="shared" si="8"/>
        <v>0</v>
      </c>
      <c r="G41" s="833"/>
      <c r="H41" s="834"/>
      <c r="I41" s="833"/>
      <c r="J41" s="834"/>
      <c r="K41" s="833"/>
      <c r="L41" s="835"/>
      <c r="M41" s="324"/>
      <c r="N41" s="832"/>
      <c r="O41" s="832"/>
      <c r="P41" s="832"/>
      <c r="Q41" s="832"/>
      <c r="R41" s="832"/>
      <c r="S41" s="832"/>
      <c r="T41" s="832"/>
      <c r="U41" s="832"/>
      <c r="V41" s="832"/>
      <c r="W41" s="832"/>
      <c r="X41" s="832"/>
      <c r="Y41" s="832"/>
      <c r="Z41" s="832"/>
      <c r="AA41" s="832"/>
      <c r="AB41" s="832"/>
      <c r="AC41" s="832"/>
      <c r="AD41" s="832"/>
      <c r="AE41" s="832"/>
      <c r="AF41" s="832"/>
      <c r="AG41" s="832"/>
      <c r="AH41" s="832"/>
      <c r="AI41" s="832"/>
      <c r="AJ41" s="832"/>
      <c r="AK41" s="832"/>
      <c r="AL41" s="315"/>
      <c r="AM41" s="315"/>
      <c r="AN41" s="315"/>
      <c r="AO41" s="319"/>
      <c r="AP41" s="319"/>
      <c r="AQ41" s="320"/>
      <c r="AR41" s="320"/>
      <c r="AS41" s="320"/>
      <c r="AT41" s="320"/>
      <c r="AU41" s="320"/>
      <c r="AV41" s="320"/>
    </row>
    <row r="42" spans="2:51" s="60" customFormat="1" ht="13.5" customHeight="1">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c r="AJ42" s="329"/>
      <c r="AK42" s="329"/>
      <c r="AL42" s="329"/>
      <c r="AM42" s="329"/>
      <c r="AN42" s="315"/>
      <c r="AO42" s="319"/>
      <c r="AP42" s="319"/>
      <c r="AQ42" s="320"/>
      <c r="AR42" s="320"/>
      <c r="AS42" s="320"/>
      <c r="AT42" s="320"/>
      <c r="AU42" s="320"/>
      <c r="AV42" s="320"/>
      <c r="AW42" s="59"/>
      <c r="AX42" s="59"/>
      <c r="AY42" s="59"/>
    </row>
    <row r="43" spans="2:51" ht="21" customHeight="1">
      <c r="B43" s="266"/>
      <c r="C43" s="330"/>
      <c r="D43" s="330"/>
      <c r="E43" s="330"/>
      <c r="F43" s="331" t="s">
        <v>558</v>
      </c>
      <c r="G43" s="330"/>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329"/>
      <c r="AO43" s="329"/>
      <c r="AP43" s="329"/>
      <c r="AQ43" s="329"/>
      <c r="AR43" s="329"/>
      <c r="AS43" s="329"/>
      <c r="AT43" s="329"/>
      <c r="AU43" s="329"/>
      <c r="AV43" s="329"/>
      <c r="AW43" s="60"/>
      <c r="AX43" s="60"/>
      <c r="AY43" s="60"/>
    </row>
    <row r="44" spans="2:51" ht="21" customHeight="1">
      <c r="B44" s="266"/>
      <c r="C44" s="330"/>
      <c r="D44" s="330"/>
      <c r="E44" s="330"/>
      <c r="F44" s="330"/>
      <c r="G44" s="330"/>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66"/>
      <c r="AR44" s="266"/>
      <c r="AS44" s="266"/>
      <c r="AT44" s="266"/>
      <c r="AU44" s="266"/>
      <c r="AV44" s="266"/>
    </row>
    <row r="45" spans="2:51" ht="21" customHeight="1">
      <c r="B45" s="266"/>
      <c r="C45" s="330"/>
      <c r="D45" s="330"/>
      <c r="E45" s="330"/>
      <c r="F45" s="330"/>
      <c r="G45" s="330"/>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266"/>
      <c r="AR45" s="266"/>
      <c r="AS45" s="266"/>
      <c r="AT45" s="266"/>
      <c r="AU45" s="266"/>
      <c r="AV45" s="266"/>
    </row>
    <row r="46" spans="2:51" ht="21" customHeight="1">
      <c r="B46" s="266"/>
      <c r="C46" s="330"/>
      <c r="D46" s="330"/>
      <c r="E46" s="330"/>
      <c r="F46" s="330"/>
      <c r="G46" s="330"/>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row>
    <row r="47" spans="2:51" ht="21" customHeight="1">
      <c r="AN47" s="266"/>
      <c r="AO47" s="266"/>
      <c r="AP47" s="266"/>
      <c r="AQ47" s="266"/>
      <c r="AR47" s="266"/>
      <c r="AS47" s="266"/>
      <c r="AT47" s="266"/>
      <c r="AU47" s="266"/>
      <c r="AV47" s="266"/>
    </row>
  </sheetData>
  <mergeCells count="137">
    <mergeCell ref="G41:H41"/>
    <mergeCell ref="I41:J41"/>
    <mergeCell ref="K41:L41"/>
    <mergeCell ref="G38:H38"/>
    <mergeCell ref="I38:J38"/>
    <mergeCell ref="K38:L38"/>
    <mergeCell ref="G39:H39"/>
    <mergeCell ref="I39:J39"/>
    <mergeCell ref="K39:L39"/>
    <mergeCell ref="B33:D41"/>
    <mergeCell ref="G33:H33"/>
    <mergeCell ref="I33:J33"/>
    <mergeCell ref="K33:L33"/>
    <mergeCell ref="N33:U33"/>
    <mergeCell ref="G34:H34"/>
    <mergeCell ref="I34:J34"/>
    <mergeCell ref="K34:L34"/>
    <mergeCell ref="N34:AK35"/>
    <mergeCell ref="G35:H35"/>
    <mergeCell ref="I35:J35"/>
    <mergeCell ref="K35:L35"/>
    <mergeCell ref="G36:H36"/>
    <mergeCell ref="I36:J36"/>
    <mergeCell ref="K36:L36"/>
    <mergeCell ref="N36:AK37"/>
    <mergeCell ref="G37:H37"/>
    <mergeCell ref="I37:J37"/>
    <mergeCell ref="K37:L37"/>
    <mergeCell ref="N39:AK39"/>
    <mergeCell ref="G40:H40"/>
    <mergeCell ref="I40:J40"/>
    <mergeCell ref="K40:L40"/>
    <mergeCell ref="N40:AK41"/>
    <mergeCell ref="C30:D31"/>
    <mergeCell ref="E30:E31"/>
    <mergeCell ref="F30:F31"/>
    <mergeCell ref="AI30:AI31"/>
    <mergeCell ref="AJ30:AJ31"/>
    <mergeCell ref="AK30:AK31"/>
    <mergeCell ref="C28:D29"/>
    <mergeCell ref="E28:E29"/>
    <mergeCell ref="F28:F29"/>
    <mergeCell ref="AI28:AI29"/>
    <mergeCell ref="AJ28:AJ29"/>
    <mergeCell ref="AK28:AK29"/>
    <mergeCell ref="U25:AA25"/>
    <mergeCell ref="AB25:AH25"/>
    <mergeCell ref="AI25:AK25"/>
    <mergeCell ref="AI26:AI27"/>
    <mergeCell ref="AJ26:AJ27"/>
    <mergeCell ref="AK26:AK27"/>
    <mergeCell ref="AI21:AI22"/>
    <mergeCell ref="AJ21:AJ22"/>
    <mergeCell ref="AK21:AK22"/>
    <mergeCell ref="A23:F23"/>
    <mergeCell ref="A25:B31"/>
    <mergeCell ref="C25:D27"/>
    <mergeCell ref="E25:E27"/>
    <mergeCell ref="F25:F27"/>
    <mergeCell ref="G25:M25"/>
    <mergeCell ref="N25:T25"/>
    <mergeCell ref="AJ17:AJ18"/>
    <mergeCell ref="AK17:AK18"/>
    <mergeCell ref="C19:C20"/>
    <mergeCell ref="D19:D20"/>
    <mergeCell ref="E19:E20"/>
    <mergeCell ref="F19:F20"/>
    <mergeCell ref="AI19:AI20"/>
    <mergeCell ref="AJ19:AJ20"/>
    <mergeCell ref="AK19:AK20"/>
    <mergeCell ref="B17:B22"/>
    <mergeCell ref="C17:C18"/>
    <mergeCell ref="D17:D18"/>
    <mergeCell ref="E17:E18"/>
    <mergeCell ref="F17:F18"/>
    <mergeCell ref="AI17:AI18"/>
    <mergeCell ref="C21:C22"/>
    <mergeCell ref="D21:D22"/>
    <mergeCell ref="AI14:AI15"/>
    <mergeCell ref="AJ14:AJ15"/>
    <mergeCell ref="AK14:AK15"/>
    <mergeCell ref="C16:D16"/>
    <mergeCell ref="E16:F16"/>
    <mergeCell ref="AI10:AI11"/>
    <mergeCell ref="AJ10:AJ11"/>
    <mergeCell ref="AK10:AK11"/>
    <mergeCell ref="C12:C13"/>
    <mergeCell ref="D12:D13"/>
    <mergeCell ref="E12:E13"/>
    <mergeCell ref="F12:F13"/>
    <mergeCell ref="AI12:AI13"/>
    <mergeCell ref="AJ12:AJ13"/>
    <mergeCell ref="AK12:AK13"/>
    <mergeCell ref="A9:F9"/>
    <mergeCell ref="A10:A22"/>
    <mergeCell ref="B10:B16"/>
    <mergeCell ref="C10:C11"/>
    <mergeCell ref="D10:D11"/>
    <mergeCell ref="E10:E11"/>
    <mergeCell ref="F10:F11"/>
    <mergeCell ref="C14:C15"/>
    <mergeCell ref="D14:D15"/>
    <mergeCell ref="E14:E15"/>
    <mergeCell ref="E21:E22"/>
    <mergeCell ref="F21:F22"/>
    <mergeCell ref="F14:F15"/>
    <mergeCell ref="N6:T6"/>
    <mergeCell ref="U6:AA6"/>
    <mergeCell ref="AB6:AH6"/>
    <mergeCell ref="AI6:AK6"/>
    <mergeCell ref="AI7:AI8"/>
    <mergeCell ref="AJ7:AJ8"/>
    <mergeCell ref="AK7:AK8"/>
    <mergeCell ref="A6:B8"/>
    <mergeCell ref="C6:C8"/>
    <mergeCell ref="D6:D8"/>
    <mergeCell ref="E6:E8"/>
    <mergeCell ref="F6:F8"/>
    <mergeCell ref="G6:M6"/>
    <mergeCell ref="B1:E1"/>
    <mergeCell ref="B2:AK2"/>
    <mergeCell ref="A3:E3"/>
    <mergeCell ref="F3:T3"/>
    <mergeCell ref="U3:AA3"/>
    <mergeCell ref="AB3:AK3"/>
    <mergeCell ref="X4:Z4"/>
    <mergeCell ref="AA4:AJ4"/>
    <mergeCell ref="B5:N5"/>
    <mergeCell ref="O5:X5"/>
    <mergeCell ref="Y5:AG5"/>
    <mergeCell ref="AH5:AK5"/>
    <mergeCell ref="A4:B4"/>
    <mergeCell ref="D4:G4"/>
    <mergeCell ref="H4:J4"/>
    <mergeCell ref="K4:O4"/>
    <mergeCell ref="P4:R4"/>
    <mergeCell ref="S4:W4"/>
  </mergeCells>
  <phoneticPr fontId="35"/>
  <dataValidations count="6">
    <dataValidation type="list" allowBlank="1" showInputMessage="1" showErrorMessage="1" sqref="E10:E15 E17:E22 E28 E30">
      <formula1>$AN$3:$AQ$3</formula1>
    </dataValidation>
    <dataValidation type="list" allowBlank="1" showInputMessage="1" showErrorMessage="1" sqref="P4:R4 X4:Z4">
      <formula1>"あり,なし"</formula1>
    </dataValidation>
    <dataValidation type="list" allowBlank="1" showInputMessage="1" showErrorMessage="1" sqref="C17:C22">
      <formula1>$AN$2:$AX$2</formula1>
    </dataValidation>
    <dataValidation type="list" allowBlank="1" showInputMessage="1" showErrorMessage="1" sqref="C10:C15">
      <formula1>$AN$1:$AT$1</formula1>
    </dataValidation>
    <dataValidation type="list" allowBlank="1" showInputMessage="1" showErrorMessage="1" sqref="G21:AH21 G30:AH30 G17:AH17 G14:AH14 G10:AH10 G12:AH12 G28:AH28 G19:AH19">
      <formula1>$E$34:$E$41</formula1>
    </dataValidation>
    <dataValidation type="list" allowBlank="1" showInputMessage="1" showErrorMessage="1" sqref="G8:AH8 G27:AH27">
      <formula1>$AN$4:$AU$4</formula1>
    </dataValidation>
  </dataValidations>
  <pageMargins left="0.19685039370078741" right="0" top="0.39370078740157483" bottom="0.19685039370078741" header="0.51181102362204722" footer="0.51181102362204722"/>
  <pageSetup paperSize="9" scale="83"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O81"/>
  <sheetViews>
    <sheetView showGridLines="0" view="pageBreakPreview" topLeftCell="F4" zoomScaleNormal="100" zoomScaleSheetLayoutView="100" workbookViewId="0">
      <selection activeCell="AK32" sqref="AK32"/>
    </sheetView>
  </sheetViews>
  <sheetFormatPr defaultColWidth="8.25" defaultRowHeight="21" customHeight="1"/>
  <cols>
    <col min="1" max="1" width="2.58203125" style="59" customWidth="1"/>
    <col min="2" max="2" width="14.3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309</v>
      </c>
      <c r="AL1" s="469"/>
      <c r="AM1" s="469"/>
      <c r="AN1" s="469"/>
    </row>
    <row r="2" spans="1:41"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299</v>
      </c>
      <c r="AJ5" s="81"/>
      <c r="AK5" s="471"/>
      <c r="AL5" s="471"/>
      <c r="AM5" s="471"/>
      <c r="AN5" s="471"/>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6"/>
      <c r="AI6" s="496"/>
      <c r="AJ6" s="496"/>
      <c r="AK6" s="88" t="s">
        <v>100</v>
      </c>
      <c r="AL6" s="99"/>
      <c r="AM6" s="88" t="s">
        <v>101</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57" t="s">
        <v>102</v>
      </c>
      <c r="B8" s="492" t="s">
        <v>103</v>
      </c>
      <c r="C8" s="458" t="s">
        <v>104</v>
      </c>
      <c r="D8" s="455" t="s">
        <v>105</v>
      </c>
      <c r="E8" s="461" t="s">
        <v>106</v>
      </c>
      <c r="F8" s="467" t="s">
        <v>107</v>
      </c>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72" t="s">
        <v>108</v>
      </c>
      <c r="AL8" s="473" t="s">
        <v>109</v>
      </c>
      <c r="AM8" s="468" t="s">
        <v>110</v>
      </c>
      <c r="AN8" s="468"/>
    </row>
    <row r="9" spans="1:41" ht="15" customHeight="1">
      <c r="A9" s="457"/>
      <c r="B9" s="493"/>
      <c r="C9" s="459"/>
      <c r="D9" s="455"/>
      <c r="E9" s="461"/>
      <c r="F9" s="455" t="s">
        <v>111</v>
      </c>
      <c r="G9" s="455"/>
      <c r="H9" s="455"/>
      <c r="I9" s="455"/>
      <c r="J9" s="455"/>
      <c r="K9" s="455"/>
      <c r="L9" s="455"/>
      <c r="M9" s="455" t="s">
        <v>112</v>
      </c>
      <c r="N9" s="455"/>
      <c r="O9" s="455"/>
      <c r="P9" s="455"/>
      <c r="Q9" s="455"/>
      <c r="R9" s="455"/>
      <c r="S9" s="455"/>
      <c r="T9" s="455" t="s">
        <v>113</v>
      </c>
      <c r="U9" s="455"/>
      <c r="V9" s="455"/>
      <c r="W9" s="455"/>
      <c r="X9" s="455"/>
      <c r="Y9" s="455"/>
      <c r="Z9" s="455"/>
      <c r="AA9" s="455" t="s">
        <v>114</v>
      </c>
      <c r="AB9" s="455"/>
      <c r="AC9" s="455"/>
      <c r="AD9" s="455"/>
      <c r="AE9" s="455"/>
      <c r="AF9" s="455"/>
      <c r="AG9" s="455"/>
      <c r="AH9" s="455" t="s">
        <v>115</v>
      </c>
      <c r="AI9" s="455"/>
      <c r="AJ9" s="455"/>
      <c r="AK9" s="472"/>
      <c r="AL9" s="473"/>
      <c r="AM9" s="468"/>
      <c r="AN9" s="468"/>
    </row>
    <row r="10" spans="1:41" ht="15" customHeight="1">
      <c r="A10" s="457"/>
      <c r="B10" s="494" t="s">
        <v>156</v>
      </c>
      <c r="C10" s="459"/>
      <c r="D10" s="455"/>
      <c r="E10" s="46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2"/>
      <c r="AL10" s="473"/>
      <c r="AM10" s="468"/>
      <c r="AN10" s="468"/>
    </row>
    <row r="11" spans="1:41" ht="15" customHeight="1">
      <c r="A11" s="457"/>
      <c r="B11" s="495"/>
      <c r="C11" s="460"/>
      <c r="D11" s="455"/>
      <c r="E11" s="46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2"/>
      <c r="AL11" s="473"/>
      <c r="AM11" s="468"/>
      <c r="AN11" s="468"/>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2" si="0">IF($AK$3="４週",AK12/4,AK12/(DAY(EOMONTH($F$10,0))/7))</f>
        <v>0</v>
      </c>
      <c r="AM12" s="454"/>
      <c r="AN12" s="454"/>
      <c r="AO12" s="143" t="str">
        <f>IF(B12="","",IF(ISERROR(MATCH(B12,$C$38:$AM$38,0)),"その他職員",B12))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2" si="1">+SUM(F13:AG13)</f>
        <v>0</v>
      </c>
      <c r="AL13" s="71">
        <f t="shared" si="0"/>
        <v>0</v>
      </c>
      <c r="AM13" s="454"/>
      <c r="AN13" s="454"/>
      <c r="AO13" s="143" t="str">
        <f t="shared" ref="AO13:AO31" si="2">IF(B13="","",IF(ISERROR(MATCH(B13,$C$38:$AM$38,0)),"その他職員",B13))</f>
        <v>児童発達支援管理責任者</v>
      </c>
    </row>
    <row r="14" spans="1:41" ht="18" customHeight="1">
      <c r="A14" s="74">
        <v>3</v>
      </c>
      <c r="B14" s="103" t="s">
        <v>308</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c r="AO14" s="143" t="str">
        <f t="shared" si="2"/>
        <v>嘱託医</v>
      </c>
    </row>
    <row r="15" spans="1:41" ht="18" customHeight="1">
      <c r="A15" s="74">
        <v>4</v>
      </c>
      <c r="B15" s="103" t="s">
        <v>301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c r="AO15" s="143" t="str">
        <f t="shared" si="2"/>
        <v>児童指導員</v>
      </c>
    </row>
    <row r="16" spans="1:41" ht="18" customHeight="1">
      <c r="A16" s="74">
        <v>5</v>
      </c>
      <c r="B16" s="103" t="s">
        <v>303</v>
      </c>
      <c r="C16" s="83" t="s">
        <v>129</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334">
        <f t="shared" si="1"/>
        <v>0</v>
      </c>
      <c r="AL31" s="71">
        <f t="shared" si="0"/>
        <v>0</v>
      </c>
      <c r="AM31" s="454"/>
      <c r="AN31" s="454"/>
      <c r="AO31" s="143" t="str">
        <f t="shared" si="2"/>
        <v/>
      </c>
    </row>
    <row r="32" spans="1:41" ht="18" customHeight="1">
      <c r="A32" s="461" t="s">
        <v>116</v>
      </c>
      <c r="B32" s="462"/>
      <c r="C32" s="462"/>
      <c r="D32" s="462"/>
      <c r="E32" s="46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334">
        <f t="shared" si="1"/>
        <v>0</v>
      </c>
      <c r="AL32" s="71">
        <f t="shared" si="0"/>
        <v>0</v>
      </c>
      <c r="AM32" s="457"/>
      <c r="AN32" s="457"/>
      <c r="AO32" s="143"/>
    </row>
    <row r="33" spans="1:41" ht="18" customHeight="1">
      <c r="A33" s="462" t="s">
        <v>117</v>
      </c>
      <c r="B33" s="462"/>
      <c r="C33" s="462"/>
      <c r="D33" s="462"/>
      <c r="E33" s="46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7"/>
      <c r="AN33" s="457"/>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5" customHeight="1">
      <c r="A38" s="62"/>
      <c r="B38" s="67"/>
      <c r="C38" s="483" t="str">
        <f>IF(VLOOKUP($AK$1,選択肢!$A$1:$J$32,C43,FALSE)=0,"-",VLOOKUP($AK$1,選択肢!$A$1:$J$32,C43,FALSE))</f>
        <v>管理者</v>
      </c>
      <c r="D38" s="484"/>
      <c r="E38" s="482" t="str">
        <f>IF(VLOOKUP($AK$1,選択肢!$A$1:$J$32,E43,FALSE)=0,"-",VLOOKUP($AK$1,選択肢!$A$1:$J$32,E43,FALSE))</f>
        <v>児童発達支援管理責任者</v>
      </c>
      <c r="F38" s="482"/>
      <c r="G38" s="482"/>
      <c r="H38" s="482"/>
      <c r="I38" s="483" t="str">
        <f>IF(VLOOKUP($AK$1,選択肢!$A$1:$J$32,I43,FALSE)=0,"-",VLOOKUP($AK$1,選択肢!$A$1:$J$32,I43,FALSE))</f>
        <v>嘱託医</v>
      </c>
      <c r="J38" s="484"/>
      <c r="K38" s="484"/>
      <c r="L38" s="484"/>
      <c r="M38" s="484"/>
      <c r="N38" s="485"/>
      <c r="O38" s="483" t="str">
        <f>IF(VLOOKUP($AK$1,選択肢!$A$1:$J$32,O43,FALSE)=0,"-",VLOOKUP($AK$1,選択肢!$A$1:$J$32,O43,FALSE))</f>
        <v>児童指導員</v>
      </c>
      <c r="P38" s="484"/>
      <c r="Q38" s="484"/>
      <c r="R38" s="484"/>
      <c r="S38" s="484"/>
      <c r="T38" s="485"/>
      <c r="U38" s="483" t="str">
        <f>IF(VLOOKUP($AK$1,選択肢!$A$1:$J$32,U43,FALSE)=0,"-",VLOOKUP($AK$1,選択肢!$A$1:$J$32,U43,FALSE))</f>
        <v>保育士</v>
      </c>
      <c r="V38" s="484"/>
      <c r="W38" s="484"/>
      <c r="X38" s="484"/>
      <c r="Y38" s="484"/>
      <c r="Z38" s="485"/>
      <c r="AA38" s="483" t="str">
        <f>IF(VLOOKUP($AK$1,選択肢!$A$1:$J$32,AA43,FALSE)=0,"-",VLOOKUP($AK$1,選択肢!$A$1:$J$32,AA43,FALSE))</f>
        <v>栄養士</v>
      </c>
      <c r="AB38" s="484"/>
      <c r="AC38" s="484"/>
      <c r="AD38" s="484"/>
      <c r="AE38" s="484"/>
      <c r="AF38" s="485"/>
      <c r="AG38" s="482" t="str">
        <f>IF(VLOOKUP($AK$1,選択肢!$A$1:$J$32,AG43,FALSE)=0,"-",VLOOKUP($AK$1,選択肢!$A$1:$J$32,AG43,FALSE))</f>
        <v>調理員</v>
      </c>
      <c r="AH38" s="482"/>
      <c r="AI38" s="482"/>
      <c r="AJ38" s="482"/>
      <c r="AK38" s="482"/>
      <c r="AL38" s="482" t="str">
        <f>IF(VLOOKUP($AK$1,選択肢!$A$1:$J$32,AL43,FALSE)=0,"-",VLOOKUP($AK$1,選択肢!$A$1:$J$32,AL43,FALSE))</f>
        <v>機能訓練担当職員</v>
      </c>
      <c r="AM38" s="482"/>
      <c r="AN38" s="62"/>
    </row>
    <row r="39" spans="1:41" ht="18" customHeight="1">
      <c r="A39" s="62"/>
      <c r="B39" s="67"/>
      <c r="C39" s="102" t="s">
        <v>190</v>
      </c>
      <c r="D39" s="102" t="s">
        <v>191</v>
      </c>
      <c r="E39" s="101" t="s">
        <v>190</v>
      </c>
      <c r="F39" s="481" t="s">
        <v>191</v>
      </c>
      <c r="G39" s="481"/>
      <c r="H39" s="481"/>
      <c r="I39" s="477" t="s">
        <v>190</v>
      </c>
      <c r="J39" s="478"/>
      <c r="K39" s="479"/>
      <c r="L39" s="477" t="s">
        <v>191</v>
      </c>
      <c r="M39" s="478"/>
      <c r="N39" s="479"/>
      <c r="O39" s="477" t="s">
        <v>190</v>
      </c>
      <c r="P39" s="478"/>
      <c r="Q39" s="479"/>
      <c r="R39" s="477" t="s">
        <v>191</v>
      </c>
      <c r="S39" s="478"/>
      <c r="T39" s="479"/>
      <c r="U39" s="477" t="s">
        <v>190</v>
      </c>
      <c r="V39" s="478"/>
      <c r="W39" s="479"/>
      <c r="X39" s="477" t="s">
        <v>191</v>
      </c>
      <c r="Y39" s="478"/>
      <c r="Z39" s="479"/>
      <c r="AA39" s="477" t="s">
        <v>190</v>
      </c>
      <c r="AB39" s="478"/>
      <c r="AC39" s="479"/>
      <c r="AD39" s="477" t="s">
        <v>191</v>
      </c>
      <c r="AE39" s="478"/>
      <c r="AF39" s="479"/>
      <c r="AG39" s="477" t="s">
        <v>190</v>
      </c>
      <c r="AH39" s="478"/>
      <c r="AI39" s="479"/>
      <c r="AJ39" s="477" t="s">
        <v>191</v>
      </c>
      <c r="AK39" s="479"/>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477">
        <f>COUNTIFS($AO$12:$AO$31,E$38,$C$12:$C$31,"B",$E$12:$E$31,"*")</f>
        <v>1</v>
      </c>
      <c r="G40" s="478"/>
      <c r="H40" s="479"/>
      <c r="I40" s="477">
        <f>COUNTIFS($AO$12:$AO$31,I$38,$C$12:$C$31,"A",$E$12:$E$31,"*")</f>
        <v>0</v>
      </c>
      <c r="J40" s="478"/>
      <c r="K40" s="479"/>
      <c r="L40" s="477">
        <f>COUNTIFS($AO$12:$AO$31,I$38,$C$12:$C$31,"B",$E$12:$E$31,"*")</f>
        <v>0</v>
      </c>
      <c r="M40" s="478"/>
      <c r="N40" s="479"/>
      <c r="O40" s="477">
        <f>COUNTIFS($AO$12:$AO$31,O$38,$C$12:$C$31,"A",$E$12:$E$31,"*")</f>
        <v>0</v>
      </c>
      <c r="P40" s="478"/>
      <c r="Q40" s="479"/>
      <c r="R40" s="477">
        <f>COUNTIFS($AO$12:$AO$31,O$38,$C$12:$C$31,"B",$E$12:$E$31,"*")</f>
        <v>0</v>
      </c>
      <c r="S40" s="478"/>
      <c r="T40" s="479"/>
      <c r="U40" s="477">
        <f>COUNTIFS($AO$12:$AO$31,U$38,$C$12:$C$31,"A",$E$12:$E$31,"*")</f>
        <v>0</v>
      </c>
      <c r="V40" s="478"/>
      <c r="W40" s="479"/>
      <c r="X40" s="477">
        <f>COUNTIFS($AO$12:$AO$31,U$38,$C$12:$C$31,"B",$E$12:$E$31,"*")</f>
        <v>0</v>
      </c>
      <c r="Y40" s="478"/>
      <c r="Z40" s="479"/>
      <c r="AA40" s="477">
        <f>COUNTIFS($AO$12:$AO$31,AA$38,$C$12:$C$31,"A",$E$12:$E$31,"*")</f>
        <v>0</v>
      </c>
      <c r="AB40" s="478"/>
      <c r="AC40" s="479"/>
      <c r="AD40" s="477">
        <f>COUNTIFS($AO$12:$AO$31,AA$38,$C$12:$C$31,"B",$E$12:$E$31,"*")</f>
        <v>0</v>
      </c>
      <c r="AE40" s="478"/>
      <c r="AF40" s="479"/>
      <c r="AG40" s="477">
        <f>COUNTIFS($AO$12:$AO$31,AG$38,$C$12:$C$31,"A",$E$12:$E$31,"*")</f>
        <v>0</v>
      </c>
      <c r="AH40" s="478"/>
      <c r="AI40" s="479"/>
      <c r="AJ40" s="477">
        <f>COUNTIFS($AO$12:$AO$31,AG$38,$C$12:$C$31,"B",$E$12:$E$31,"*")</f>
        <v>0</v>
      </c>
      <c r="AK40" s="479"/>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477">
        <f>COUNTIFS($AO$12:$AO$31,E$38,$C$12:$C$31,"D",$E$12:$E$31,"*")</f>
        <v>0</v>
      </c>
      <c r="G41" s="478"/>
      <c r="H41" s="479"/>
      <c r="I41" s="477">
        <f>COUNTIFS($AO$12:$AO$31,I$38,$C$12:$C$31,"C",$E$12:$E$31,"*")</f>
        <v>1</v>
      </c>
      <c r="J41" s="478"/>
      <c r="K41" s="479"/>
      <c r="L41" s="477">
        <f>COUNTIFS($AO$12:$AO$31,I$38,$C$12:$C$31,"D",$E$12:$E$31,"*")</f>
        <v>0</v>
      </c>
      <c r="M41" s="478"/>
      <c r="N41" s="479"/>
      <c r="O41" s="477">
        <f>COUNTIFS($AO$12:$AO$31,O$38,$C$12:$C$31,"C",$E$12:$E$31,"*")</f>
        <v>0</v>
      </c>
      <c r="P41" s="478"/>
      <c r="Q41" s="479"/>
      <c r="R41" s="477">
        <f>COUNTIFS($AO$12:$AO$31,O$38,$C$12:$C$31,"D",$E$12:$E$31,"*")</f>
        <v>1</v>
      </c>
      <c r="S41" s="478"/>
      <c r="T41" s="479"/>
      <c r="U41" s="477">
        <f>COUNTIFS($AO$12:$AO$31,U$38,$C$12:$C$31,"C",$E$12:$E$31,"*")</f>
        <v>0</v>
      </c>
      <c r="V41" s="478"/>
      <c r="W41" s="479"/>
      <c r="X41" s="477">
        <f>COUNTIFS($AO$12:$AO$31,U$38,$C$12:$C$31,"D",$E$12:$E$31,"*")</f>
        <v>0</v>
      </c>
      <c r="Y41" s="478"/>
      <c r="Z41" s="479"/>
      <c r="AA41" s="477">
        <f>COUNTIFS($AO$12:$AO$31,AA$38,$C$12:$C$31,"C",$E$12:$E$31,"*")</f>
        <v>0</v>
      </c>
      <c r="AB41" s="478"/>
      <c r="AC41" s="479"/>
      <c r="AD41" s="477">
        <f>COUNTIFS($AO$12:$AO$31,AA$38,$C$12:$C$31,"D",$E$12:$E$31,"*")</f>
        <v>0</v>
      </c>
      <c r="AE41" s="478"/>
      <c r="AF41" s="479"/>
      <c r="AG41" s="477">
        <f>COUNTIFS($AO$12:$AO$31,AG$38,$C$12:$C$31,"C",$E$12:$E$31,"*")</f>
        <v>0</v>
      </c>
      <c r="AH41" s="478"/>
      <c r="AI41" s="479"/>
      <c r="AJ41" s="477">
        <f>COUNTIFS($AO$12:$AO$31,AG$38,$C$12:$C$31,"D",$E$12:$E$31,"*")</f>
        <v>0</v>
      </c>
      <c r="AK41" s="479"/>
      <c r="AL41" s="101">
        <f>COUNTIFS($AO$12:$AO$31,AL$38,$C$12:$C$31,"C",$E$12:$E$31,"*")</f>
        <v>0</v>
      </c>
      <c r="AM41" s="101">
        <f>COUNTIFS($AO$12:$AO$31,AL$38,$C$12:$C$31,"D",$E$12:$E$31,"*")</f>
        <v>0</v>
      </c>
      <c r="AN41" s="62"/>
    </row>
    <row r="42" spans="1:41" ht="25" customHeight="1">
      <c r="A42" s="62"/>
      <c r="B42" s="82" t="s">
        <v>194</v>
      </c>
      <c r="C42" s="483" t="e">
        <f>IF($AK$3="４週",SUMIFS($AK$12:$AK$31,$AO$12:$AO$31,C38)/4/$AH$6,IF($AK$3="歴月",SUMIFS($AK$12:$AK$31,$AO$12:$AO$31,C38)/$AL$6,"記載する期間を選択してください"))</f>
        <v>#DIV/0!</v>
      </c>
      <c r="D42" s="485"/>
      <c r="E42" s="483" t="e">
        <f>IF($AK$3="４週",SUMIFS($AK$12:$AK$31,$AO$12:$AO$31,E38)/4/$AH$6,IF($AK$3="歴月",SUMIFS($AK$12:$AK$31,$AO$12:$AO$31,E38)/$AL$6,"記載する期間を選択してください"))</f>
        <v>#DIV/0!</v>
      </c>
      <c r="F42" s="484"/>
      <c r="G42" s="484"/>
      <c r="H42" s="485"/>
      <c r="I42" s="483" t="e">
        <f>IF($AK$3="４週",SUMIFS($AK$12:$AK$31,$AO$12:$AO$31,I38)/4/$AH$6,IF($AK$3="歴月",SUMIFS($AK$12:$AK$31,$AO$12:$AO$31,I38)/$AL$6,"記載する期間を選択してください"))</f>
        <v>#DIV/0!</v>
      </c>
      <c r="J42" s="484"/>
      <c r="K42" s="484"/>
      <c r="L42" s="484"/>
      <c r="M42" s="484"/>
      <c r="N42" s="485"/>
      <c r="O42" s="483" t="e">
        <f>IF($AK$3="４週",SUMIFS($AK$12:$AK$31,$AO$12:$AO$31,O38)/4/$AH$6,IF($AK$3="歴月",SUMIFS($AK$12:$AK$31,$AO$12:$AO$31,O38)/$AL$6,"記載する期間を選択してください"))</f>
        <v>#DIV/0!</v>
      </c>
      <c r="P42" s="484"/>
      <c r="Q42" s="484"/>
      <c r="R42" s="484"/>
      <c r="S42" s="484"/>
      <c r="T42" s="485"/>
      <c r="U42" s="483" t="e">
        <f>IF($AK$3="４週",SUMIFS($AK$12:$AK$31,$AO$12:$AO$31,U38)/4/$AH$6,IF($AK$3="歴月",SUMIFS($AK$12:$AK$31,$AO$12:$AO$31,U38)/$AL$6,"記載する期間を選択してください"))</f>
        <v>#DIV/0!</v>
      </c>
      <c r="V42" s="484"/>
      <c r="W42" s="484"/>
      <c r="X42" s="484"/>
      <c r="Y42" s="484"/>
      <c r="Z42" s="485"/>
      <c r="AA42" s="483" t="e">
        <f>IF($AK$3="４週",SUMIFS($AK$12:$AK$31,$AO$12:$AO$31,AA38)/4/$AH$6,IF($AK$3="歴月",SUMIFS($AK$12:$AK$31,$AO$12:$AO$31,AA38)/$AL$6,"記載する期間を選択してください"))</f>
        <v>#DIV/0!</v>
      </c>
      <c r="AB42" s="484"/>
      <c r="AC42" s="484"/>
      <c r="AD42" s="484"/>
      <c r="AE42" s="484"/>
      <c r="AF42" s="485"/>
      <c r="AG42" s="483" t="e">
        <f>IF($AK$3="４週",SUMIFS($AK$12:$AK$31,$AO$12:$AO$31,AG38)/4/$AH$6,IF($AK$3="歴月",SUMIFS($AK$12:$AK$31,$AO$12:$AO$31,AG38)/$AL$6,"記載する期間を選択してください"))</f>
        <v>#DIV/0!</v>
      </c>
      <c r="AH42" s="484"/>
      <c r="AI42" s="484"/>
      <c r="AJ42" s="484"/>
      <c r="AK42" s="485"/>
      <c r="AL42" s="483" t="e">
        <f>IF($AK$3="４週",SUMIFS($AK$12:$AK$31,$AO$12:$AO$31,AL38)/4/$AH$6,IF($AK$3="歴月",SUMIFS($AK$12:$AK$31,$AO$12:$AO$31,AL38)/$AL$6,"記載する期間を選択してください"))</f>
        <v>#DIV/0!</v>
      </c>
      <c r="AM42" s="485"/>
      <c r="AN42" s="62"/>
    </row>
    <row r="43" spans="1:41" ht="5.15"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482" t="str">
        <f>IF(VLOOKUP($AK$1,選択肢!$A:$Z,C49,FALSE)=0,"-",VLOOKUP($AK$1,選択肢!$A:$Z,C49,FALSE))</f>
        <v>看護職員</v>
      </c>
      <c r="D44" s="482"/>
      <c r="E44" s="482" t="str">
        <f>IF(VLOOKUP($AK$1,選択肢!$A:$Z,E49,FALSE)=0,"-",VLOOKUP($AK$1,選択肢!$A:$Z,E49,FALSE))</f>
        <v>その他職員</v>
      </c>
      <c r="F44" s="482"/>
      <c r="G44" s="482"/>
      <c r="H44" s="48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481" t="s">
        <v>191</v>
      </c>
      <c r="G45" s="481"/>
      <c r="H45" s="48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477">
        <f>COUNTIFS($AO$11:$AO$30,E$44,$C$11:$C$30,"B",$E$11:$E$30,"*")</f>
        <v>1</v>
      </c>
      <c r="G46" s="478"/>
      <c r="H46" s="479"/>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477">
        <f>COUNTIFS($AO$11:$AO$30,E$44,$C$11:$C$30,"D",$E$11:$E$30,"*")</f>
        <v>0</v>
      </c>
      <c r="G47" s="478"/>
      <c r="H47" s="479"/>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483" t="e">
        <f>IF($AK$3="４週",SUMIFS($AK$12:$AK$31,$AO$12:$AO$31,C44)/4/$AH$6,IF($AK$3="歴月",SUMIFS($AK$12:$AK$31,$AO$12:$AO$31,C44)/$AL$6,"記載する期間を選択してください"))</f>
        <v>#DIV/0!</v>
      </c>
      <c r="D48" s="485"/>
      <c r="E48" s="483" t="e">
        <f>IF($AK$3="４週",SUMIFS($AK$12:$AK$31,$AO$12:$AO$31,E44)/4/$AH$6,IF($AK$3="歴月",SUMIFS($AK$12:$AK$31,$AO$12:$AO$31,E44)/$AL$6,"記載する期間を選択してください"))</f>
        <v>#DIV/0!</v>
      </c>
      <c r="F48" s="484"/>
      <c r="G48" s="484"/>
      <c r="H48" s="485"/>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305</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5" t="s">
        <v>126</v>
      </c>
      <c r="D58" s="455"/>
      <c r="E58" s="455"/>
      <c r="F58" s="60"/>
      <c r="G58" s="60"/>
    </row>
    <row r="59" spans="1:40" ht="15" customHeight="1">
      <c r="A59" s="60"/>
      <c r="B59" s="97" t="s">
        <v>127</v>
      </c>
      <c r="C59" s="456" t="s">
        <v>128</v>
      </c>
      <c r="D59" s="456"/>
      <c r="E59" s="456"/>
      <c r="F59" s="60"/>
      <c r="G59" s="60"/>
    </row>
    <row r="60" spans="1:40" ht="15" customHeight="1">
      <c r="A60" s="60"/>
      <c r="B60" s="97" t="s">
        <v>129</v>
      </c>
      <c r="C60" s="456" t="s">
        <v>130</v>
      </c>
      <c r="D60" s="456"/>
      <c r="E60" s="456"/>
      <c r="F60" s="60"/>
      <c r="G60" s="60"/>
    </row>
    <row r="61" spans="1:40" ht="15" customHeight="1">
      <c r="A61" s="60"/>
      <c r="B61" s="97" t="s">
        <v>131</v>
      </c>
      <c r="C61" s="456" t="s">
        <v>132</v>
      </c>
      <c r="D61" s="456"/>
      <c r="E61" s="456"/>
      <c r="F61" s="60"/>
      <c r="G61" s="60"/>
    </row>
    <row r="62" spans="1:40" ht="15" customHeight="1">
      <c r="A62" s="60"/>
      <c r="B62" s="97" t="s">
        <v>133</v>
      </c>
      <c r="C62" s="456" t="s">
        <v>134</v>
      </c>
      <c r="D62" s="456"/>
      <c r="E62" s="456"/>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306</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4"/>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73"/>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310</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03" t="s">
        <v>312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483" t="str">
        <f>IF(VLOOKUP($AK$1,選択肢!$A$1:$J$32,C42,FALSE)=0,"-",VLOOKUP($AK$1,選択肢!$A$1:$J$32,C42,FALSE))</f>
        <v>管理者</v>
      </c>
      <c r="D37" s="484"/>
      <c r="E37" s="482" t="str">
        <f>IF(VLOOKUP($AK$1,選択肢!$A$1:$J$32,E42,FALSE)=0,"-",VLOOKUP($AK$1,選択肢!$A$1:$J$32,E42,FALSE))</f>
        <v>児童発達支援管理責任者</v>
      </c>
      <c r="F37" s="482"/>
      <c r="G37" s="482"/>
      <c r="H37" s="482"/>
      <c r="I37" s="483" t="str">
        <f>IF(VLOOKUP($AK$1,選択肢!$A$1:$J$32,I42,FALSE)=0,"-",VLOOKUP($AK$1,選択肢!$A$1:$J$32,I42,FALSE))</f>
        <v>訪問支援員</v>
      </c>
      <c r="J37" s="484"/>
      <c r="K37" s="484"/>
      <c r="L37" s="484"/>
      <c r="M37" s="484"/>
      <c r="N37" s="485"/>
      <c r="O37" s="483" t="str">
        <f>IF(VLOOKUP($AK$1,選択肢!$A$1:$J$32,O42,FALSE)=0,"-",VLOOKUP($AK$1,選択肢!$A$1:$J$32,O42,FALSE))</f>
        <v>-</v>
      </c>
      <c r="P37" s="484"/>
      <c r="Q37" s="484"/>
      <c r="R37" s="484"/>
      <c r="S37" s="484"/>
      <c r="T37" s="485"/>
      <c r="U37" s="483" t="str">
        <f>IF(VLOOKUP($AK$1,選択肢!$A$1:$J$32,U42,FALSE)=0,"-",VLOOKUP($AK$1,選択肢!$A$1:$J$32,U42,FALSE))</f>
        <v>-</v>
      </c>
      <c r="V37" s="484"/>
      <c r="W37" s="484"/>
      <c r="X37" s="484"/>
      <c r="Y37" s="484"/>
      <c r="Z37" s="485"/>
      <c r="AA37" s="483" t="str">
        <f>IF(VLOOKUP($AK$1,選択肢!$A$1:$J$32,AA42,FALSE)=0,"-",VLOOKUP($AK$1,選択肢!$A$1:$J$32,AA42,FALSE))</f>
        <v>-</v>
      </c>
      <c r="AB37" s="484"/>
      <c r="AC37" s="484"/>
      <c r="AD37" s="484"/>
      <c r="AE37" s="484"/>
      <c r="AF37" s="485"/>
      <c r="AG37" s="482" t="str">
        <f>IF(VLOOKUP($AK$1,選択肢!$A$1:$J$32,AG42,FALSE)=0,"-",VLOOKUP($AK$1,選択肢!$A$1:$J$32,AG42,FALSE))</f>
        <v>-</v>
      </c>
      <c r="AH37" s="482"/>
      <c r="AI37" s="482"/>
      <c r="AJ37" s="482"/>
      <c r="AK37" s="482"/>
      <c r="AL37" s="482" t="str">
        <f>IF(VLOOKUP($AK$1,選択肢!$A$1:$J$32,AL42,FALSE)=0,"-",VLOOKUP($AK$1,選択肢!$A$1:$J$32,AL42,FALSE))</f>
        <v>-</v>
      </c>
      <c r="AM37" s="482"/>
      <c r="AN37" s="62"/>
    </row>
    <row r="38" spans="1:40" ht="18" customHeight="1">
      <c r="A38" s="62"/>
      <c r="B38" s="67"/>
      <c r="C38" s="102" t="s">
        <v>190</v>
      </c>
      <c r="D38" s="102" t="s">
        <v>191</v>
      </c>
      <c r="E38" s="101" t="s">
        <v>190</v>
      </c>
      <c r="F38" s="481" t="s">
        <v>191</v>
      </c>
      <c r="G38" s="481"/>
      <c r="H38" s="481"/>
      <c r="I38" s="477" t="s">
        <v>190</v>
      </c>
      <c r="J38" s="478"/>
      <c r="K38" s="479"/>
      <c r="L38" s="477" t="s">
        <v>191</v>
      </c>
      <c r="M38" s="478"/>
      <c r="N38" s="479"/>
      <c r="O38" s="477" t="s">
        <v>190</v>
      </c>
      <c r="P38" s="478"/>
      <c r="Q38" s="479"/>
      <c r="R38" s="477" t="s">
        <v>191</v>
      </c>
      <c r="S38" s="478"/>
      <c r="T38" s="479"/>
      <c r="U38" s="477" t="s">
        <v>190</v>
      </c>
      <c r="V38" s="478"/>
      <c r="W38" s="479"/>
      <c r="X38" s="477" t="s">
        <v>191</v>
      </c>
      <c r="Y38" s="478"/>
      <c r="Z38" s="479"/>
      <c r="AA38" s="477" t="s">
        <v>190</v>
      </c>
      <c r="AB38" s="478"/>
      <c r="AC38" s="479"/>
      <c r="AD38" s="477" t="s">
        <v>191</v>
      </c>
      <c r="AE38" s="478"/>
      <c r="AF38" s="479"/>
      <c r="AG38" s="477" t="s">
        <v>190</v>
      </c>
      <c r="AH38" s="478"/>
      <c r="AI38" s="479"/>
      <c r="AJ38" s="477" t="s">
        <v>191</v>
      </c>
      <c r="AK38" s="479"/>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477">
        <f>COUNTIFS($B$11:$B$30,E$37,$C$11:$C$30,"B",$E$11:$E$30,"*")</f>
        <v>1</v>
      </c>
      <c r="G39" s="478"/>
      <c r="H39" s="479"/>
      <c r="I39" s="477">
        <f>COUNTIFS($B$11:$B$30,I$37,$C$11:$C$30,"A",$E$11:$E$30,"*")</f>
        <v>0</v>
      </c>
      <c r="J39" s="478"/>
      <c r="K39" s="479"/>
      <c r="L39" s="477">
        <f>COUNTIFS($B$11:$B$30,I$37,$C$11:$C$30,"B",$E$11:$E$30,"*")</f>
        <v>0</v>
      </c>
      <c r="M39" s="478"/>
      <c r="N39" s="479"/>
      <c r="O39" s="477">
        <f>COUNTIFS($B$11:$B$30,O$37,$C$11:$C$30,"A",$E$11:$E$30,"*")</f>
        <v>0</v>
      </c>
      <c r="P39" s="478"/>
      <c r="Q39" s="479"/>
      <c r="R39" s="477">
        <f>COUNTIFS($B$11:$B$30,O$37,$C$11:$C$30,"B",$E$11:$E$30,"*")</f>
        <v>0</v>
      </c>
      <c r="S39" s="478"/>
      <c r="T39" s="479"/>
      <c r="U39" s="477">
        <f>COUNTIFS($B$11:$B$30,U$37,$C$11:$C$30,"A",$E$11:$E$30,"*")</f>
        <v>0</v>
      </c>
      <c r="V39" s="478"/>
      <c r="W39" s="479"/>
      <c r="X39" s="477">
        <f>COUNTIFS($B$11:$B$30,U$37,$C$11:$C$30,"B",$E$11:$E$30,"*")</f>
        <v>0</v>
      </c>
      <c r="Y39" s="478"/>
      <c r="Z39" s="479"/>
      <c r="AA39" s="477">
        <f>COUNTIFS($B$11:$B$30,AA$37,$C$11:$C$30,"A",$E$11:$E$30,"*")</f>
        <v>0</v>
      </c>
      <c r="AB39" s="478"/>
      <c r="AC39" s="479"/>
      <c r="AD39" s="477">
        <f>COUNTIFS($B$11:$B$30,AA$37,$C$11:$C$30,"B",$E$11:$E$30,"*")</f>
        <v>0</v>
      </c>
      <c r="AE39" s="478"/>
      <c r="AF39" s="479"/>
      <c r="AG39" s="477">
        <f>COUNTIFS($B$11:$B$30,AG$37,$C$11:$C$30,"A",$E$11:$E$30,"*")</f>
        <v>0</v>
      </c>
      <c r="AH39" s="478"/>
      <c r="AI39" s="479"/>
      <c r="AJ39" s="477">
        <f>COUNTIFS($B$11:$B$30,AG$37,$C$11:$C$30,"B",$E$11:$E$30,"*")</f>
        <v>0</v>
      </c>
      <c r="AK39" s="479"/>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477">
        <f>COUNTIFS($B$11:$B$30,E$37,$C$11:$C$30,"D",$E$11:$E$30,"*")</f>
        <v>0</v>
      </c>
      <c r="G40" s="478"/>
      <c r="H40" s="479"/>
      <c r="I40" s="477">
        <f>COUNTIFS($B$11:$B$30,I$37,$C$11:$C$30,"C",$E$11:$E$30,"*")</f>
        <v>0</v>
      </c>
      <c r="J40" s="478"/>
      <c r="K40" s="479"/>
      <c r="L40" s="477">
        <f>COUNTIFS($B$11:$B$30,I$37,$C$11:$C$30,"D",$E$11:$E$30,"*")</f>
        <v>1</v>
      </c>
      <c r="M40" s="478"/>
      <c r="N40" s="479"/>
      <c r="O40" s="477">
        <f>COUNTIFS($B$11:$B$30,O$37,$C$11:$C$30,"C",$E$11:$E$30,"*")</f>
        <v>0</v>
      </c>
      <c r="P40" s="478"/>
      <c r="Q40" s="479"/>
      <c r="R40" s="477">
        <f>COUNTIFS($B$11:$B$30,O$37,$C$11:$C$30,"D",$E$11:$E$30,"*")</f>
        <v>0</v>
      </c>
      <c r="S40" s="478"/>
      <c r="T40" s="479"/>
      <c r="U40" s="477">
        <f>COUNTIFS($B$11:$B$30,U$37,$C$11:$C$30,"C",$E$11:$E$30,"*")</f>
        <v>0</v>
      </c>
      <c r="V40" s="478"/>
      <c r="W40" s="479"/>
      <c r="X40" s="477">
        <f>COUNTIFS($B$11:$B$30,U$37,$C$11:$C$30,"D",$E$11:$E$30,"*")</f>
        <v>0</v>
      </c>
      <c r="Y40" s="478"/>
      <c r="Z40" s="479"/>
      <c r="AA40" s="477">
        <f>COUNTIFS($B$11:$B$30,AA$37,$C$11:$C$30,"C",$E$11:$E$30,"*")</f>
        <v>0</v>
      </c>
      <c r="AB40" s="478"/>
      <c r="AC40" s="479"/>
      <c r="AD40" s="477">
        <f>COUNTIFS($B$11:$B$30,AA$37,$C$11:$C$30,"D",$E$11:$E$30,"*")</f>
        <v>0</v>
      </c>
      <c r="AE40" s="478"/>
      <c r="AF40" s="479"/>
      <c r="AG40" s="477">
        <f>COUNTIFS($B$11:$B$30,AG$37,$C$11:$C$30,"C",$E$11:$E$30,"*")</f>
        <v>0</v>
      </c>
      <c r="AH40" s="478"/>
      <c r="AI40" s="479"/>
      <c r="AJ40" s="477">
        <f>COUNTIFS($B$11:$B$30,AG$37,$C$11:$C$30,"D",$E$11:$E$30,"*")</f>
        <v>0</v>
      </c>
      <c r="AK40" s="479"/>
      <c r="AL40" s="101">
        <f>COUNTIFS($B$11:$B$30,AL$37,$C$11:$C$30,"C",$E$11:$E$30,"*")</f>
        <v>0</v>
      </c>
      <c r="AM40" s="101">
        <f>COUNTIFS($B$11:$B$30,AL$37,$C$11:$C$30,"D",$E$11:$E$30,"*")</f>
        <v>0</v>
      </c>
      <c r="AN40" s="62"/>
    </row>
    <row r="41" spans="1:40" ht="25" customHeight="1">
      <c r="A41" s="62"/>
      <c r="B41" s="82" t="s">
        <v>194</v>
      </c>
      <c r="C41" s="483" t="e">
        <f>IF($AK$3="４週",SUMIFS($AK$11:$AK$30,$B$11:$B$30,C37)/4/$AH$5,IF($AK$3="歴月",SUMIFS($AK$11:$AK$30,$B$11:$B$30,C37)/$AL$5,"記載する期間を選択してください"))</f>
        <v>#DIV/0!</v>
      </c>
      <c r="D41" s="485"/>
      <c r="E41" s="483" t="e">
        <f>IF($AK$3="４週",SUMIFS($AK$11:$AK$30,$B$11:$B$30,E37)/4/$AH$5,IF($AK$3="歴月",SUMIFS($AK$11:$AK$30,$B$11:$B$30,E37)/$AL$5,"記載する期間を選択してください"))</f>
        <v>#DIV/0!</v>
      </c>
      <c r="F41" s="484"/>
      <c r="G41" s="484"/>
      <c r="H41" s="485"/>
      <c r="I41" s="483" t="e">
        <f>IF($AK$3="４週",SUMIFS($AK$11:$AK$30,$B$11:$B$30,I37)/4/$AH$5,IF($AK$3="歴月",SUMIFS($AK$11:$AK$30,$B$11:$B$30,I37)/$AL$5,"記載する期間を選択してください"))</f>
        <v>#DIV/0!</v>
      </c>
      <c r="J41" s="484"/>
      <c r="K41" s="484"/>
      <c r="L41" s="484"/>
      <c r="M41" s="484"/>
      <c r="N41" s="485"/>
      <c r="O41" s="483" t="e">
        <f>IF($AK$3="４週",SUMIFS($AK$11:$AK$30,$B$11:$B$30,O37)/4/$AH$5,IF($AK$3="歴月",SUMIFS($AK$11:$AK$30,$B$11:$B$30,O37)/$AL$5,"記載する期間を選択してください"))</f>
        <v>#DIV/0!</v>
      </c>
      <c r="P41" s="484"/>
      <c r="Q41" s="484"/>
      <c r="R41" s="484"/>
      <c r="S41" s="484"/>
      <c r="T41" s="485"/>
      <c r="U41" s="483" t="e">
        <f>IF($AK$3="４週",SUMIFS($AK$11:$AK$30,$B$11:$B$30,U37)/4/$AH$5,IF($AK$3="歴月",SUMIFS($AK$11:$AK$30,$B$11:$B$30,U37)/$AL$5,"記載する期間を選択してください"))</f>
        <v>#DIV/0!</v>
      </c>
      <c r="V41" s="484"/>
      <c r="W41" s="484"/>
      <c r="X41" s="484"/>
      <c r="Y41" s="484"/>
      <c r="Z41" s="485"/>
      <c r="AA41" s="483" t="e">
        <f>IF($AK$3="４週",SUMIFS($AK$11:$AK$30,$B$11:$B$30,AA37)/4/$AH$5,IF($AK$3="歴月",SUMIFS($AK$11:$AK$30,$B$11:$B$30,AA37)/$AL$5,"記載する期間を選択してください"))</f>
        <v>#DIV/0!</v>
      </c>
      <c r="AB41" s="484"/>
      <c r="AC41" s="484"/>
      <c r="AD41" s="484"/>
      <c r="AE41" s="484"/>
      <c r="AF41" s="485"/>
      <c r="AG41" s="483" t="e">
        <f>IF($AK$3="４週",SUMIFS($AK$11:$AK$30,$B$11:$B$30,AG37)/4/$AH$5,IF($AK$3="歴月",SUMIFS($AK$11:$AK$30,$B$11:$B$30,AG37)/$AL$5,"記載する期間を選択してください"))</f>
        <v>#DIV/0!</v>
      </c>
      <c r="AH41" s="484"/>
      <c r="AI41" s="484"/>
      <c r="AJ41" s="484"/>
      <c r="AK41" s="485"/>
      <c r="AL41" s="483" t="e">
        <f>IF($AK$3="４週",SUMIFS($AK$11:$AK$30,$B$11:$B$30,AL37)/4/$AH$5,IF($AK$3="歴月",SUMIFS($AK$11:$AK$30,$B$11:$B$30,AL37)/$AL$5,"記載する期間を選択してください"))</f>
        <v>#DIV/0!</v>
      </c>
      <c r="AM41" s="485"/>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5" t="s">
        <v>126</v>
      </c>
      <c r="D50" s="455"/>
      <c r="E50" s="455"/>
      <c r="F50" s="60"/>
      <c r="G50" s="60"/>
    </row>
    <row r="51" spans="1:7" ht="15" customHeight="1">
      <c r="A51" s="60"/>
      <c r="B51" s="97" t="s">
        <v>127</v>
      </c>
      <c r="C51" s="456" t="s">
        <v>128</v>
      </c>
      <c r="D51" s="456"/>
      <c r="E51" s="456"/>
      <c r="F51" s="60"/>
      <c r="G51" s="60"/>
    </row>
    <row r="52" spans="1:7" ht="15" customHeight="1">
      <c r="A52" s="60"/>
      <c r="B52" s="97" t="s">
        <v>129</v>
      </c>
      <c r="C52" s="456" t="s">
        <v>130</v>
      </c>
      <c r="D52" s="456"/>
      <c r="E52" s="456"/>
      <c r="F52" s="60"/>
      <c r="G52" s="60"/>
    </row>
    <row r="53" spans="1:7" ht="15" customHeight="1">
      <c r="A53" s="60"/>
      <c r="B53" s="97" t="s">
        <v>131</v>
      </c>
      <c r="C53" s="456" t="s">
        <v>132</v>
      </c>
      <c r="D53" s="456"/>
      <c r="E53" s="456"/>
      <c r="F53" s="60"/>
      <c r="G53" s="60"/>
    </row>
    <row r="54" spans="1:7" ht="15" customHeight="1">
      <c r="A54" s="60"/>
      <c r="B54" s="97" t="s">
        <v>133</v>
      </c>
      <c r="C54" s="456" t="s">
        <v>134</v>
      </c>
      <c r="D54" s="456"/>
      <c r="E54" s="456"/>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4"/>
  <dataValidations count="5">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73"/>
  <sheetViews>
    <sheetView showGridLines="0" view="pageBreakPreview" topLeftCell="F6" zoomScaleNormal="100" zoomScaleSheetLayoutView="100" workbookViewId="0">
      <selection activeCell="AK31" sqref="AK31"/>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313</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IF($AK$3="４週",AK12/4,AK12/(DAY(EOMONTH($F$9,0))/7))</f>
        <v>0</v>
      </c>
      <c r="AM12" s="454"/>
      <c r="AN12" s="454"/>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IF($AK$3="４週",AK13/4,AK13/(DAY(EOMONTH($F$9,0))/7))</f>
        <v>0</v>
      </c>
      <c r="AM13" s="454"/>
      <c r="AN13" s="454"/>
    </row>
    <row r="14" spans="1:40" ht="18" customHeight="1">
      <c r="A14" s="74">
        <v>4</v>
      </c>
      <c r="B14" s="103" t="s">
        <v>312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IF($AK$3="４週",AK14/4,AK14/(DAY(EOMONTH($F$9,0))/7))</f>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ref="AL15:AL30" si="1">IF($AK$3="４週",AK15/4,AK15/(DAY(EOMONTH($F$9,0))/7))</f>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483" t="str">
        <f>IF(VLOOKUP($AK$1,選択肢!$A$1:$J$32,C42,FALSE)=0,"-",VLOOKUP($AK$1,選択肢!$A$1:$J$32,C42,FALSE))</f>
        <v>管理者</v>
      </c>
      <c r="D37" s="484"/>
      <c r="E37" s="482" t="str">
        <f>IF(VLOOKUP($AK$1,選択肢!$A$1:$J$32,E42,FALSE)=0,"-",VLOOKUP($AK$1,選択肢!$A$1:$J$32,E42,FALSE))</f>
        <v>児童発達支援管理責任者</v>
      </c>
      <c r="F37" s="482"/>
      <c r="G37" s="482"/>
      <c r="H37" s="482"/>
      <c r="I37" s="483" t="str">
        <f>IF(VLOOKUP($AK$1,選択肢!$A$1:$J$32,I42,FALSE)=0,"-",VLOOKUP($AK$1,選択肢!$A$1:$J$32,I42,FALSE))</f>
        <v>訪問支援員</v>
      </c>
      <c r="J37" s="484"/>
      <c r="K37" s="484"/>
      <c r="L37" s="484"/>
      <c r="M37" s="484"/>
      <c r="N37" s="485"/>
      <c r="O37" s="483" t="str">
        <f>IF(VLOOKUP($AK$1,選択肢!$A$1:$J$32,O42,FALSE)=0,"-",VLOOKUP($AK$1,選択肢!$A$1:$J$32,O42,FALSE))</f>
        <v>-</v>
      </c>
      <c r="P37" s="484"/>
      <c r="Q37" s="484"/>
      <c r="R37" s="484"/>
      <c r="S37" s="484"/>
      <c r="T37" s="485"/>
      <c r="U37" s="483" t="str">
        <f>IF(VLOOKUP($AK$1,選択肢!$A$1:$J$32,U42,FALSE)=0,"-",VLOOKUP($AK$1,選択肢!$A$1:$J$32,U42,FALSE))</f>
        <v>-</v>
      </c>
      <c r="V37" s="484"/>
      <c r="W37" s="484"/>
      <c r="X37" s="484"/>
      <c r="Y37" s="484"/>
      <c r="Z37" s="485"/>
      <c r="AA37" s="483" t="str">
        <f>IF(VLOOKUP($AK$1,選択肢!$A$1:$J$32,AA42,FALSE)=0,"-",VLOOKUP($AK$1,選択肢!$A$1:$J$32,AA42,FALSE))</f>
        <v>-</v>
      </c>
      <c r="AB37" s="484"/>
      <c r="AC37" s="484"/>
      <c r="AD37" s="484"/>
      <c r="AE37" s="484"/>
      <c r="AF37" s="485"/>
      <c r="AG37" s="482" t="str">
        <f>IF(VLOOKUP($AK$1,選択肢!$A$1:$J$32,AG42,FALSE)=0,"-",VLOOKUP($AK$1,選択肢!$A$1:$J$32,AG42,FALSE))</f>
        <v>-</v>
      </c>
      <c r="AH37" s="482"/>
      <c r="AI37" s="482"/>
      <c r="AJ37" s="482"/>
      <c r="AK37" s="482"/>
      <c r="AL37" s="482" t="str">
        <f>IF(VLOOKUP($AK$1,選択肢!$A$1:$J$32,AL42,FALSE)=0,"-",VLOOKUP($AK$1,選択肢!$A$1:$J$32,AL42,FALSE))</f>
        <v>-</v>
      </c>
      <c r="AM37" s="482"/>
      <c r="AN37" s="62"/>
    </row>
    <row r="38" spans="1:40" ht="18" customHeight="1">
      <c r="A38" s="62"/>
      <c r="B38" s="67"/>
      <c r="C38" s="102" t="s">
        <v>190</v>
      </c>
      <c r="D38" s="102" t="s">
        <v>191</v>
      </c>
      <c r="E38" s="101" t="s">
        <v>190</v>
      </c>
      <c r="F38" s="481" t="s">
        <v>191</v>
      </c>
      <c r="G38" s="481"/>
      <c r="H38" s="481"/>
      <c r="I38" s="477" t="s">
        <v>190</v>
      </c>
      <c r="J38" s="478"/>
      <c r="K38" s="479"/>
      <c r="L38" s="477" t="s">
        <v>191</v>
      </c>
      <c r="M38" s="478"/>
      <c r="N38" s="479"/>
      <c r="O38" s="477" t="s">
        <v>190</v>
      </c>
      <c r="P38" s="478"/>
      <c r="Q38" s="479"/>
      <c r="R38" s="477" t="s">
        <v>191</v>
      </c>
      <c r="S38" s="478"/>
      <c r="T38" s="479"/>
      <c r="U38" s="477" t="s">
        <v>190</v>
      </c>
      <c r="V38" s="478"/>
      <c r="W38" s="479"/>
      <c r="X38" s="477" t="s">
        <v>191</v>
      </c>
      <c r="Y38" s="478"/>
      <c r="Z38" s="479"/>
      <c r="AA38" s="477" t="s">
        <v>190</v>
      </c>
      <c r="AB38" s="478"/>
      <c r="AC38" s="479"/>
      <c r="AD38" s="477" t="s">
        <v>191</v>
      </c>
      <c r="AE38" s="478"/>
      <c r="AF38" s="479"/>
      <c r="AG38" s="477" t="s">
        <v>190</v>
      </c>
      <c r="AH38" s="478"/>
      <c r="AI38" s="479"/>
      <c r="AJ38" s="477" t="s">
        <v>191</v>
      </c>
      <c r="AK38" s="479"/>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477">
        <f>COUNTIFS($B$11:$B$30,E$37,$C$11:$C$30,"B",$E$11:$E$30,"*")</f>
        <v>1</v>
      </c>
      <c r="G39" s="478"/>
      <c r="H39" s="479"/>
      <c r="I39" s="477">
        <f>COUNTIFS($B$11:$B$30,I$37,$C$11:$C$30,"A",$E$11:$E$30,"*")</f>
        <v>0</v>
      </c>
      <c r="J39" s="478"/>
      <c r="K39" s="479"/>
      <c r="L39" s="477">
        <f>COUNTIFS($B$11:$B$30,I$37,$C$11:$C$30,"B",$E$11:$E$30,"*")</f>
        <v>0</v>
      </c>
      <c r="M39" s="478"/>
      <c r="N39" s="479"/>
      <c r="O39" s="477">
        <f>COUNTIFS($B$11:$B$30,O$37,$C$11:$C$30,"A",$E$11:$E$30,"*")</f>
        <v>0</v>
      </c>
      <c r="P39" s="478"/>
      <c r="Q39" s="479"/>
      <c r="R39" s="477">
        <f>COUNTIFS($B$11:$B$30,O$37,$C$11:$C$30,"B",$E$11:$E$30,"*")</f>
        <v>0</v>
      </c>
      <c r="S39" s="478"/>
      <c r="T39" s="479"/>
      <c r="U39" s="477">
        <f>COUNTIFS($B$11:$B$30,U$37,$C$11:$C$30,"A",$E$11:$E$30,"*")</f>
        <v>0</v>
      </c>
      <c r="V39" s="478"/>
      <c r="W39" s="479"/>
      <c r="X39" s="477">
        <f>COUNTIFS($B$11:$B$30,U$37,$C$11:$C$30,"B",$E$11:$E$30,"*")</f>
        <v>0</v>
      </c>
      <c r="Y39" s="478"/>
      <c r="Z39" s="479"/>
      <c r="AA39" s="477">
        <f>COUNTIFS($B$11:$B$30,AA$37,$C$11:$C$30,"A",$E$11:$E$30,"*")</f>
        <v>0</v>
      </c>
      <c r="AB39" s="478"/>
      <c r="AC39" s="479"/>
      <c r="AD39" s="477">
        <f>COUNTIFS($B$11:$B$30,AA$37,$C$11:$C$30,"B",$E$11:$E$30,"*")</f>
        <v>0</v>
      </c>
      <c r="AE39" s="478"/>
      <c r="AF39" s="479"/>
      <c r="AG39" s="477">
        <f>COUNTIFS($B$11:$B$30,AG$37,$C$11:$C$30,"A",$E$11:$E$30,"*")</f>
        <v>0</v>
      </c>
      <c r="AH39" s="478"/>
      <c r="AI39" s="479"/>
      <c r="AJ39" s="477">
        <f>COUNTIFS($B$11:$B$30,AG$37,$C$11:$C$30,"B",$E$11:$E$30,"*")</f>
        <v>0</v>
      </c>
      <c r="AK39" s="479"/>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477">
        <f>COUNTIFS($B$11:$B$30,E$37,$C$11:$C$30,"D",$E$11:$E$30,"*")</f>
        <v>0</v>
      </c>
      <c r="G40" s="478"/>
      <c r="H40" s="479"/>
      <c r="I40" s="477">
        <f>COUNTIFS($B$11:$B$30,I$37,$C$11:$C$30,"C",$E$11:$E$30,"*")</f>
        <v>0</v>
      </c>
      <c r="J40" s="478"/>
      <c r="K40" s="479"/>
      <c r="L40" s="477">
        <f>COUNTIFS($B$11:$B$30,I$37,$C$11:$C$30,"D",$E$11:$E$30,"*")</f>
        <v>1</v>
      </c>
      <c r="M40" s="478"/>
      <c r="N40" s="479"/>
      <c r="O40" s="477">
        <f>COUNTIFS($B$11:$B$30,O$37,$C$11:$C$30,"C",$E$11:$E$30,"*")</f>
        <v>0</v>
      </c>
      <c r="P40" s="478"/>
      <c r="Q40" s="479"/>
      <c r="R40" s="477">
        <f>COUNTIFS($B$11:$B$30,O$37,$C$11:$C$30,"D",$E$11:$E$30,"*")</f>
        <v>0</v>
      </c>
      <c r="S40" s="478"/>
      <c r="T40" s="479"/>
      <c r="U40" s="477">
        <f>COUNTIFS($B$11:$B$30,U$37,$C$11:$C$30,"C",$E$11:$E$30,"*")</f>
        <v>0</v>
      </c>
      <c r="V40" s="478"/>
      <c r="W40" s="479"/>
      <c r="X40" s="477">
        <f>COUNTIFS($B$11:$B$30,U$37,$C$11:$C$30,"D",$E$11:$E$30,"*")</f>
        <v>0</v>
      </c>
      <c r="Y40" s="478"/>
      <c r="Z40" s="479"/>
      <c r="AA40" s="477">
        <f>COUNTIFS($B$11:$B$30,AA$37,$C$11:$C$30,"C",$E$11:$E$30,"*")</f>
        <v>0</v>
      </c>
      <c r="AB40" s="478"/>
      <c r="AC40" s="479"/>
      <c r="AD40" s="477">
        <f>COUNTIFS($B$11:$B$30,AA$37,$C$11:$C$30,"D",$E$11:$E$30,"*")</f>
        <v>0</v>
      </c>
      <c r="AE40" s="478"/>
      <c r="AF40" s="479"/>
      <c r="AG40" s="477">
        <f>COUNTIFS($B$11:$B$30,AG$37,$C$11:$C$30,"C",$E$11:$E$30,"*")</f>
        <v>0</v>
      </c>
      <c r="AH40" s="478"/>
      <c r="AI40" s="479"/>
      <c r="AJ40" s="477">
        <f>COUNTIFS($B$11:$B$30,AG$37,$C$11:$C$30,"D",$E$11:$E$30,"*")</f>
        <v>0</v>
      </c>
      <c r="AK40" s="479"/>
      <c r="AL40" s="101">
        <f>COUNTIFS($B$11:$B$30,AL$37,$C$11:$C$30,"C",$E$11:$E$30,"*")</f>
        <v>0</v>
      </c>
      <c r="AM40" s="101">
        <f>COUNTIFS($B$11:$B$30,AL$37,$C$11:$C$30,"D",$E$11:$E$30,"*")</f>
        <v>0</v>
      </c>
      <c r="AN40" s="62"/>
    </row>
    <row r="41" spans="1:40" ht="25" customHeight="1">
      <c r="A41" s="62"/>
      <c r="B41" s="82" t="s">
        <v>194</v>
      </c>
      <c r="C41" s="483" t="e">
        <f>IF($AK$3="４週",SUMIFS($AK$11:$AK$30,$B$11:$B$30,C37)/4/$AH$5,IF($AK$3="歴月",SUMIFS($AK$11:$AK$30,$B$11:$B$30,C37)/$AL$5,"記載する期間を選択してください"))</f>
        <v>#DIV/0!</v>
      </c>
      <c r="D41" s="485"/>
      <c r="E41" s="483" t="e">
        <f>IF($AK$3="４週",SUMIFS($AK$11:$AK$30,$B$11:$B$30,E37)/4/$AH$5,IF($AK$3="歴月",SUMIFS($AK$11:$AK$30,$B$11:$B$30,E37)/$AL$5,"記載する期間を選択してください"))</f>
        <v>#DIV/0!</v>
      </c>
      <c r="F41" s="484"/>
      <c r="G41" s="484"/>
      <c r="H41" s="485"/>
      <c r="I41" s="483" t="e">
        <f>IF($AK$3="４週",SUMIFS($AK$11:$AK$30,$B$11:$B$30,I37)/4/$AH$5,IF($AK$3="歴月",SUMIFS($AK$11:$AK$30,$B$11:$B$30,I37)/$AL$5,"記載する期間を選択してください"))</f>
        <v>#DIV/0!</v>
      </c>
      <c r="J41" s="484"/>
      <c r="K41" s="484"/>
      <c r="L41" s="484"/>
      <c r="M41" s="484"/>
      <c r="N41" s="485"/>
      <c r="O41" s="483" t="e">
        <f>IF($AK$3="４週",SUMIFS($AK$11:$AK$30,$B$11:$B$30,O37)/4/$AH$5,IF($AK$3="歴月",SUMIFS($AK$11:$AK$30,$B$11:$B$30,O37)/$AL$5,"記載する期間を選択してください"))</f>
        <v>#DIV/0!</v>
      </c>
      <c r="P41" s="484"/>
      <c r="Q41" s="484"/>
      <c r="R41" s="484"/>
      <c r="S41" s="484"/>
      <c r="T41" s="485"/>
      <c r="U41" s="483" t="e">
        <f>IF($AK$3="４週",SUMIFS($AK$11:$AK$30,$B$11:$B$30,U37)/4/$AH$5,IF($AK$3="歴月",SUMIFS($AK$11:$AK$30,$B$11:$B$30,U37)/$AL$5,"記載する期間を選択してください"))</f>
        <v>#DIV/0!</v>
      </c>
      <c r="V41" s="484"/>
      <c r="W41" s="484"/>
      <c r="X41" s="484"/>
      <c r="Y41" s="484"/>
      <c r="Z41" s="485"/>
      <c r="AA41" s="483" t="e">
        <f>IF($AK$3="４週",SUMIFS($AK$11:$AK$30,$B$11:$B$30,AA37)/4/$AH$5,IF($AK$3="歴月",SUMIFS($AK$11:$AK$30,$B$11:$B$30,AA37)/$AL$5,"記載する期間を選択してください"))</f>
        <v>#DIV/0!</v>
      </c>
      <c r="AB41" s="484"/>
      <c r="AC41" s="484"/>
      <c r="AD41" s="484"/>
      <c r="AE41" s="484"/>
      <c r="AF41" s="485"/>
      <c r="AG41" s="483" t="e">
        <f>IF($AK$3="４週",SUMIFS($AK$11:$AK$30,$B$11:$B$30,AG37)/4/$AH$5,IF($AK$3="歴月",SUMIFS($AK$11:$AK$30,$B$11:$B$30,AG37)/$AL$5,"記載する期間を選択してください"))</f>
        <v>#DIV/0!</v>
      </c>
      <c r="AH41" s="484"/>
      <c r="AI41" s="484"/>
      <c r="AJ41" s="484"/>
      <c r="AK41" s="485"/>
      <c r="AL41" s="483" t="e">
        <f>IF($AK$3="４週",SUMIFS($AK$11:$AK$30,$B$11:$B$30,AL37)/4/$AH$5,IF($AK$3="歴月",SUMIFS($AK$11:$AK$30,$B$11:$B$30,AL37)/$AL$5,"記載する期間を選択してください"))</f>
        <v>#DIV/0!</v>
      </c>
      <c r="AM41" s="485"/>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5" t="s">
        <v>126</v>
      </c>
      <c r="D50" s="455"/>
      <c r="E50" s="455"/>
      <c r="F50" s="60"/>
      <c r="G50" s="60"/>
    </row>
    <row r="51" spans="1:7" ht="15" customHeight="1">
      <c r="A51" s="60"/>
      <c r="B51" s="97" t="s">
        <v>127</v>
      </c>
      <c r="C51" s="456" t="s">
        <v>128</v>
      </c>
      <c r="D51" s="456"/>
      <c r="E51" s="456"/>
      <c r="F51" s="60"/>
      <c r="G51" s="60"/>
    </row>
    <row r="52" spans="1:7" ht="15" customHeight="1">
      <c r="A52" s="60"/>
      <c r="B52" s="97" t="s">
        <v>129</v>
      </c>
      <c r="C52" s="456" t="s">
        <v>130</v>
      </c>
      <c r="D52" s="456"/>
      <c r="E52" s="456"/>
      <c r="F52" s="60"/>
      <c r="G52" s="60"/>
    </row>
    <row r="53" spans="1:7" ht="15" customHeight="1">
      <c r="A53" s="60"/>
      <c r="B53" s="97" t="s">
        <v>131</v>
      </c>
      <c r="C53" s="456" t="s">
        <v>132</v>
      </c>
      <c r="D53" s="456"/>
      <c r="E53" s="456"/>
      <c r="F53" s="60"/>
      <c r="G53" s="60"/>
    </row>
    <row r="54" spans="1:7" ht="15" customHeight="1">
      <c r="A54" s="60"/>
      <c r="B54" s="97" t="s">
        <v>133</v>
      </c>
      <c r="C54" s="456" t="s">
        <v>134</v>
      </c>
      <c r="D54" s="456"/>
      <c r="E54" s="456"/>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Q87"/>
  <sheetViews>
    <sheetView showGridLines="0" view="pageBreakPreview" topLeftCell="F4" zoomScaleNormal="100" zoomScaleSheetLayoutView="100" workbookViewId="0">
      <selection activeCell="AK31" sqref="AK31"/>
    </sheetView>
  </sheetViews>
  <sheetFormatPr defaultColWidth="8.25" defaultRowHeight="21" customHeight="1"/>
  <cols>
    <col min="1" max="1" width="2.58203125" style="59" customWidth="1"/>
    <col min="2" max="2" width="14.5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314</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t="s">
        <v>315</v>
      </c>
      <c r="C15" s="83" t="s">
        <v>131</v>
      </c>
      <c r="D15" s="104"/>
      <c r="E15" s="105" t="s">
        <v>316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317</v>
      </c>
      <c r="B36" s="67"/>
      <c r="C36" s="67"/>
      <c r="D36" s="67"/>
      <c r="E36" s="67"/>
      <c r="F36" s="67"/>
      <c r="G36" s="60"/>
      <c r="H36" s="60"/>
      <c r="I36" s="60"/>
      <c r="J36" s="60"/>
      <c r="K36" s="60"/>
      <c r="L36" s="60"/>
      <c r="M36" s="60"/>
      <c r="N36" s="60"/>
      <c r="O36" s="60"/>
      <c r="AM36" s="67"/>
      <c r="AN36" s="62"/>
    </row>
    <row r="37" spans="1:43" ht="25" customHeight="1">
      <c r="A37"/>
      <c r="B37" s="461" t="s">
        <v>318</v>
      </c>
      <c r="C37" s="462"/>
      <c r="D37" s="462"/>
      <c r="E37" s="462"/>
      <c r="F37" s="462"/>
      <c r="G37" s="462"/>
      <c r="H37" s="462"/>
      <c r="I37" s="462"/>
      <c r="J37" s="462"/>
      <c r="K37" s="463"/>
      <c r="L37" s="525" t="s">
        <v>319</v>
      </c>
      <c r="M37" s="525"/>
      <c r="N37" s="525"/>
      <c r="O37" s="525"/>
      <c r="P37"/>
      <c r="Q37"/>
      <c r="R37"/>
      <c r="S37"/>
      <c r="T37"/>
      <c r="U37"/>
      <c r="V37"/>
      <c r="W37"/>
      <c r="X37"/>
      <c r="Y37"/>
      <c r="Z37"/>
      <c r="AA37"/>
      <c r="AB37"/>
      <c r="AC37"/>
      <c r="AD37"/>
      <c r="AE37"/>
      <c r="AF37"/>
      <c r="AG37"/>
      <c r="AH37"/>
      <c r="AI37"/>
      <c r="AJ37"/>
      <c r="AK37"/>
      <c r="AL37"/>
      <c r="AM37"/>
      <c r="AN37"/>
      <c r="AO37"/>
      <c r="AP37"/>
      <c r="AQ37"/>
    </row>
    <row r="38" spans="1:43" ht="18" customHeight="1">
      <c r="A38"/>
      <c r="B38" s="836" t="s">
        <v>320</v>
      </c>
      <c r="C38" s="837"/>
      <c r="D38" s="837"/>
      <c r="E38" s="837"/>
      <c r="F38" s="837"/>
      <c r="G38" s="837"/>
      <c r="H38" s="837"/>
      <c r="I38" s="837"/>
      <c r="J38" s="837"/>
      <c r="K38" s="838"/>
      <c r="L38" s="839">
        <v>30</v>
      </c>
      <c r="M38" s="839"/>
      <c r="N38" s="839"/>
      <c r="O38" s="839"/>
      <c r="P38"/>
      <c r="Q38"/>
      <c r="R38"/>
      <c r="S38"/>
      <c r="T38"/>
      <c r="U38"/>
      <c r="V38"/>
      <c r="W38"/>
      <c r="X38"/>
      <c r="Y38"/>
      <c r="Z38"/>
      <c r="AA38"/>
      <c r="AB38"/>
      <c r="AC38"/>
      <c r="AD38"/>
      <c r="AE38"/>
      <c r="AF38"/>
      <c r="AG38"/>
      <c r="AH38"/>
      <c r="AI38"/>
      <c r="AJ38"/>
      <c r="AK38"/>
      <c r="AL38"/>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c r="A41" s="455" t="s">
        <v>170</v>
      </c>
      <c r="B41" s="455"/>
      <c r="C41" s="455" t="s">
        <v>209</v>
      </c>
      <c r="D41" s="455"/>
      <c r="E41" s="473" t="s">
        <v>321</v>
      </c>
      <c r="F41" s="473"/>
      <c r="G41" s="473"/>
      <c r="H41" s="473"/>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473" t="s">
        <v>172</v>
      </c>
      <c r="B42" s="473"/>
      <c r="C42" s="530">
        <f>ROUNDDOWN(IF(B38="主として知的障害のある児童を入所させる福祉型障害児入所施設",L38/20,IF(B38="主として肢体不自由のある児童を入所させる福祉型障害児入所施設",1,"0")),1)</f>
        <v>0</v>
      </c>
      <c r="D42" s="530"/>
      <c r="E42" s="530">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530"/>
      <c r="G42" s="530"/>
      <c r="H42" s="530"/>
      <c r="I42"/>
      <c r="J42"/>
      <c r="K42"/>
      <c r="L42"/>
      <c r="M42"/>
      <c r="N42"/>
      <c r="O42"/>
      <c r="P42"/>
      <c r="Q42"/>
      <c r="R42"/>
      <c r="S42"/>
      <c r="T42"/>
      <c r="U42"/>
      <c r="V42"/>
      <c r="W42"/>
      <c r="X42"/>
      <c r="Y42"/>
      <c r="Z42"/>
      <c r="AA42"/>
      <c r="AB42"/>
      <c r="AC42"/>
      <c r="AD42"/>
      <c r="AE42"/>
      <c r="AF42"/>
      <c r="AG42"/>
      <c r="AH42"/>
      <c r="AI42"/>
      <c r="AJ42"/>
      <c r="AK42"/>
      <c r="AL42"/>
      <c r="AM42" s="67"/>
      <c r="AN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483" t="str">
        <f>IF(VLOOKUP($AK$1,選択肢!$A$1:$J$32,C50,FALSE)=0,"-",VLOOKUP($AK$1,選択肢!$A$1:$J$32,C50,FALSE))</f>
        <v>管理者</v>
      </c>
      <c r="D45" s="484"/>
      <c r="E45" s="482" t="str">
        <f>IF(VLOOKUP($AK$1,選択肢!$A$1:$J$32,E50,FALSE)=0,"-",VLOOKUP($AK$1,選択肢!$A$1:$J$32,E50,FALSE))</f>
        <v>児童発達支援管理責任者</v>
      </c>
      <c r="F45" s="482"/>
      <c r="G45" s="482"/>
      <c r="H45" s="482"/>
      <c r="I45" s="483" t="str">
        <f>IF(VLOOKUP($AK$1,選択肢!$A$1:$J$32,I50,FALSE)=0,"-",VLOOKUP($AK$1,選択肢!$A$1:$J$32,I50,FALSE))</f>
        <v>医師</v>
      </c>
      <c r="J45" s="484"/>
      <c r="K45" s="484"/>
      <c r="L45" s="484"/>
      <c r="M45" s="484"/>
      <c r="N45" s="485"/>
      <c r="O45" s="483" t="str">
        <f>IF(VLOOKUP($AK$1,選択肢!$A$1:$J$32,O50,FALSE)=0,"-",VLOOKUP($AK$1,選択肢!$A$1:$J$32,O50,FALSE))</f>
        <v>看護職員</v>
      </c>
      <c r="P45" s="484"/>
      <c r="Q45" s="484"/>
      <c r="R45" s="484"/>
      <c r="S45" s="484"/>
      <c r="T45" s="485"/>
      <c r="U45" s="483" t="str">
        <f>IF(VLOOKUP($AK$1,選択肢!$A$1:$J$32,U50,FALSE)=0,"-",VLOOKUP($AK$1,選択肢!$A$1:$J$32,U50,FALSE))</f>
        <v>児童指導員</v>
      </c>
      <c r="V45" s="484"/>
      <c r="W45" s="484"/>
      <c r="X45" s="484"/>
      <c r="Y45" s="484"/>
      <c r="Z45" s="485"/>
      <c r="AA45" s="483" t="str">
        <f>IF(VLOOKUP($AK$1,選択肢!$A$1:$J$32,AA50,FALSE)=0,"-",VLOOKUP($AK$1,選択肢!$A$1:$J$32,AA50,FALSE))</f>
        <v>保育士</v>
      </c>
      <c r="AB45" s="484"/>
      <c r="AC45" s="484"/>
      <c r="AD45" s="484"/>
      <c r="AE45" s="484"/>
      <c r="AF45" s="485"/>
      <c r="AG45" s="482" t="str">
        <f>IF(VLOOKUP($AK$1,選択肢!$A$1:$J$32,AG50,FALSE)=0,"-",VLOOKUP($AK$1,選択肢!$A$1:$J$32,AG50,FALSE))</f>
        <v>栄養士</v>
      </c>
      <c r="AH45" s="482"/>
      <c r="AI45" s="482"/>
      <c r="AJ45" s="482"/>
      <c r="AK45" s="482"/>
      <c r="AL45" s="482" t="str">
        <f>IF(VLOOKUP($AK$1,選択肢!$A$1:$J$32,AL50,FALSE)=0,"-",VLOOKUP($AK$1,選択肢!$A$1:$J$32,AL50,FALSE))</f>
        <v>調理員</v>
      </c>
      <c r="AM45" s="482"/>
      <c r="AN45" s="62"/>
    </row>
    <row r="46" spans="1:43" ht="18" customHeight="1">
      <c r="A46" s="62"/>
      <c r="B46" s="67"/>
      <c r="C46" s="102" t="s">
        <v>190</v>
      </c>
      <c r="D46" s="102" t="s">
        <v>191</v>
      </c>
      <c r="E46" s="101" t="s">
        <v>190</v>
      </c>
      <c r="F46" s="481" t="s">
        <v>191</v>
      </c>
      <c r="G46" s="481"/>
      <c r="H46" s="481"/>
      <c r="I46" s="477" t="s">
        <v>190</v>
      </c>
      <c r="J46" s="478"/>
      <c r="K46" s="479"/>
      <c r="L46" s="477" t="s">
        <v>191</v>
      </c>
      <c r="M46" s="478"/>
      <c r="N46" s="479"/>
      <c r="O46" s="477" t="s">
        <v>190</v>
      </c>
      <c r="P46" s="478"/>
      <c r="Q46" s="479"/>
      <c r="R46" s="477" t="s">
        <v>191</v>
      </c>
      <c r="S46" s="478"/>
      <c r="T46" s="479"/>
      <c r="U46" s="477" t="s">
        <v>190</v>
      </c>
      <c r="V46" s="478"/>
      <c r="W46" s="479"/>
      <c r="X46" s="477" t="s">
        <v>191</v>
      </c>
      <c r="Y46" s="478"/>
      <c r="Z46" s="479"/>
      <c r="AA46" s="477" t="s">
        <v>190</v>
      </c>
      <c r="AB46" s="478"/>
      <c r="AC46" s="479"/>
      <c r="AD46" s="477" t="s">
        <v>191</v>
      </c>
      <c r="AE46" s="478"/>
      <c r="AF46" s="479"/>
      <c r="AG46" s="477" t="s">
        <v>190</v>
      </c>
      <c r="AH46" s="478"/>
      <c r="AI46" s="479"/>
      <c r="AJ46" s="477" t="s">
        <v>191</v>
      </c>
      <c r="AK46" s="479"/>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477">
        <f>COUNTIFS($B$11:$B$30,E$45,$C$11:$C$30,"B",$E$11:$E$30,"*")</f>
        <v>1</v>
      </c>
      <c r="G47" s="478"/>
      <c r="H47" s="479"/>
      <c r="I47" s="477">
        <f>COUNTIFS($B$11:$B$30,I$45,$C$11:$C$30,"A",$E$11:$E$30,"*")</f>
        <v>0</v>
      </c>
      <c r="J47" s="478"/>
      <c r="K47" s="479"/>
      <c r="L47" s="477">
        <f>COUNTIFS($B$11:$B$30,I$45,$C$11:$C$30,"B",$E$11:$E$30,"*")</f>
        <v>0</v>
      </c>
      <c r="M47" s="478"/>
      <c r="N47" s="479"/>
      <c r="O47" s="477">
        <f>COUNTIFS($B$11:$B$30,O$45,$C$11:$C$30,"A",$E$11:$E$30,"*")</f>
        <v>0</v>
      </c>
      <c r="P47" s="478"/>
      <c r="Q47" s="479"/>
      <c r="R47" s="477">
        <f>COUNTIFS($B$11:$B$30,O$45,$C$11:$C$30,"B",$E$11:$E$30,"*")</f>
        <v>0</v>
      </c>
      <c r="S47" s="478"/>
      <c r="T47" s="479"/>
      <c r="U47" s="477">
        <f>COUNTIFS($B$11:$B$30,U$45,$C$11:$C$30,"A",$E$11:$E$30,"*")</f>
        <v>0</v>
      </c>
      <c r="V47" s="478"/>
      <c r="W47" s="479"/>
      <c r="X47" s="477">
        <f>COUNTIFS($B$11:$B$30,U$45,$C$11:$C$30,"B",$E$11:$E$30,"*")</f>
        <v>0</v>
      </c>
      <c r="Y47" s="478"/>
      <c r="Z47" s="479"/>
      <c r="AA47" s="477">
        <f>COUNTIFS($B$11:$B$30,AA$45,$C$11:$C$30,"A",$E$11:$E$30,"*")</f>
        <v>0</v>
      </c>
      <c r="AB47" s="478"/>
      <c r="AC47" s="479"/>
      <c r="AD47" s="477">
        <f>COUNTIFS($B$11:$B$30,AA$45,$C$11:$C$30,"B",$E$11:$E$30,"*")</f>
        <v>0</v>
      </c>
      <c r="AE47" s="478"/>
      <c r="AF47" s="479"/>
      <c r="AG47" s="477">
        <f>COUNTIFS($B$11:$B$30,AG$45,$C$11:$C$30,"A",$E$11:$E$30,"*")</f>
        <v>0</v>
      </c>
      <c r="AH47" s="478"/>
      <c r="AI47" s="479"/>
      <c r="AJ47" s="477">
        <f>COUNTIFS($B$11:$B$30,AG$45,$C$11:$C$30,"B",$E$11:$E$30,"*")</f>
        <v>0</v>
      </c>
      <c r="AK47" s="479"/>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477">
        <f>COUNTIFS($B$11:$B$30,E$45,$C$11:$C$30,"D",$E$11:$E$30,"*")</f>
        <v>0</v>
      </c>
      <c r="G48" s="478"/>
      <c r="H48" s="479"/>
      <c r="I48" s="477">
        <f>COUNTIFS($B$11:$B$30,I$45,$C$11:$C$30,"C",$E$11:$E$30,"*")</f>
        <v>0</v>
      </c>
      <c r="J48" s="478"/>
      <c r="K48" s="479"/>
      <c r="L48" s="477">
        <f>COUNTIFS($B$11:$B$30,I$45,$C$11:$C$30,"D",$E$11:$E$30,"*")</f>
        <v>1</v>
      </c>
      <c r="M48" s="478"/>
      <c r="N48" s="479"/>
      <c r="O48" s="477">
        <f>COUNTIFS($B$11:$B$30,O$45,$C$11:$C$30,"C",$E$11:$E$30,"*")</f>
        <v>0</v>
      </c>
      <c r="P48" s="478"/>
      <c r="Q48" s="479"/>
      <c r="R48" s="477">
        <f>COUNTIFS($B$11:$B$30,O$45,$C$11:$C$30,"D",$E$11:$E$30,"*")</f>
        <v>0</v>
      </c>
      <c r="S48" s="478"/>
      <c r="T48" s="479"/>
      <c r="U48" s="477">
        <f>COUNTIFS($B$11:$B$30,U$45,$C$11:$C$30,"C",$E$11:$E$30,"*")</f>
        <v>0</v>
      </c>
      <c r="V48" s="478"/>
      <c r="W48" s="479"/>
      <c r="X48" s="477">
        <f>COUNTIFS($B$11:$B$30,U$45,$C$11:$C$30,"D",$E$11:$E$30,"*")</f>
        <v>0</v>
      </c>
      <c r="Y48" s="478"/>
      <c r="Z48" s="479"/>
      <c r="AA48" s="477">
        <f>COUNTIFS($B$11:$B$30,AA$45,$C$11:$C$30,"C",$E$11:$E$30,"*")</f>
        <v>0</v>
      </c>
      <c r="AB48" s="478"/>
      <c r="AC48" s="479"/>
      <c r="AD48" s="477">
        <f>COUNTIFS($B$11:$B$30,AA$45,$C$11:$C$30,"D",$E$11:$E$30,"*")</f>
        <v>0</v>
      </c>
      <c r="AE48" s="478"/>
      <c r="AF48" s="479"/>
      <c r="AG48" s="477">
        <f>COUNTIFS($B$11:$B$30,AG$45,$C$11:$C$30,"C",$E$11:$E$30,"*")</f>
        <v>0</v>
      </c>
      <c r="AH48" s="478"/>
      <c r="AI48" s="479"/>
      <c r="AJ48" s="477">
        <f>COUNTIFS($B$11:$B$30,AG$45,$C$11:$C$30,"D",$E$11:$E$30,"*")</f>
        <v>0</v>
      </c>
      <c r="AK48" s="479"/>
      <c r="AL48" s="101">
        <f>COUNTIFS($B$11:$B$30,AL$45,$C$11:$C$30,"C",$E$11:$E$30,"*")</f>
        <v>0</v>
      </c>
      <c r="AM48" s="101">
        <f>COUNTIFS($B$11:$B$30,AL$45,$C$11:$C$30,"D",$E$11:$E$30,"*")</f>
        <v>0</v>
      </c>
      <c r="AN48" s="62"/>
    </row>
    <row r="49" spans="1:40" ht="25" customHeight="1">
      <c r="A49" s="62"/>
      <c r="B49" s="82" t="s">
        <v>194</v>
      </c>
      <c r="C49" s="483" t="e">
        <f>IF($AK$3="４週",SUMIFS($AK$11:$AK$30,$B$11:$B$30,C45)/4/$AH$5,IF($AK$3="歴月",SUMIFS($AK$11:$AK$30,$B$11:$B$30,C45)/$AL$5,"記載する期間を選択してください"))</f>
        <v>#DIV/0!</v>
      </c>
      <c r="D49" s="485"/>
      <c r="E49" s="483" t="e">
        <f>IF($AK$3="４週",SUMIFS($AK$11:$AK$30,$B$11:$B$30,E45)/4/$AH$5,IF($AK$3="歴月",SUMIFS($AK$11:$AK$30,$B$11:$B$30,E45)/$AL$5,"記載する期間を選択してください"))</f>
        <v>#DIV/0!</v>
      </c>
      <c r="F49" s="484"/>
      <c r="G49" s="484"/>
      <c r="H49" s="485"/>
      <c r="I49" s="483" t="e">
        <f>IF($AK$3="４週",SUMIFS($AK$11:$AK$30,$B$11:$B$30,I45)/4/$AH$5,IF($AK$3="歴月",SUMIFS($AK$11:$AK$30,$B$11:$B$30,I45)/$AL$5,"記載する期間を選択してください"))</f>
        <v>#DIV/0!</v>
      </c>
      <c r="J49" s="484"/>
      <c r="K49" s="484"/>
      <c r="L49" s="484"/>
      <c r="M49" s="484"/>
      <c r="N49" s="485"/>
      <c r="O49" s="483" t="e">
        <f>IF($AK$3="４週",SUMIFS($AK$11:$AK$30,$B$11:$B$30,O45)/4/$AH$5,IF($AK$3="歴月",SUMIFS($AK$11:$AK$30,$B$11:$B$30,O45)/$AL$5,"記載する期間を選択してください"))</f>
        <v>#DIV/0!</v>
      </c>
      <c r="P49" s="484"/>
      <c r="Q49" s="484"/>
      <c r="R49" s="484"/>
      <c r="S49" s="484"/>
      <c r="T49" s="485"/>
      <c r="U49" s="483" t="e">
        <f>IF($AK$3="４週",SUMIFS($AK$11:$AK$30,$B$11:$B$30,U45)/4/$AH$5,IF($AK$3="歴月",SUMIFS($AK$11:$AK$30,$B$11:$B$30,U45)/$AL$5,"記載する期間を選択してください"))</f>
        <v>#DIV/0!</v>
      </c>
      <c r="V49" s="484"/>
      <c r="W49" s="484"/>
      <c r="X49" s="484"/>
      <c r="Y49" s="484"/>
      <c r="Z49" s="485"/>
      <c r="AA49" s="483" t="e">
        <f>IF($AK$3="４週",SUMIFS($AK$11:$AK$30,$B$11:$B$30,AA45)/4/$AH$5,IF($AK$3="歴月",SUMIFS($AK$11:$AK$30,$B$11:$B$30,AA45)/$AL$5,"記載する期間を選択してください"))</f>
        <v>#DIV/0!</v>
      </c>
      <c r="AB49" s="484"/>
      <c r="AC49" s="484"/>
      <c r="AD49" s="484"/>
      <c r="AE49" s="484"/>
      <c r="AF49" s="485"/>
      <c r="AG49" s="483" t="e">
        <f>IF($AK$3="４週",SUMIFS($AK$11:$AK$30,$B$11:$B$30,AG45)/4/$AH$5,IF($AK$3="歴月",SUMIFS($AK$11:$AK$30,$B$11:$B$30,AG45)/$AL$5,"記載する期間を選択してください"))</f>
        <v>#DIV/0!</v>
      </c>
      <c r="AH49" s="484"/>
      <c r="AI49" s="484"/>
      <c r="AJ49" s="484"/>
      <c r="AK49" s="485"/>
      <c r="AL49" s="483" t="e">
        <f>IF($AK$3="４週",SUMIFS($AK$11:$AK$30,$B$11:$B$30,AL45)/4/$AH$5,IF($AK$3="歴月",SUMIFS($AK$11:$AK$30,$B$11:$B$30,AL45)/$AL$5,"記載する期間を選択してください"))</f>
        <v>#DIV/0!</v>
      </c>
      <c r="AM49" s="485"/>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482" t="str">
        <f>IF(VLOOKUP($AK$1,選択肢!$A:$Z,C56,FALSE)=0,"-",VLOOKUP($AK$1,選択肢!$A:$Z,C56,FALSE))</f>
        <v>心理担当職員</v>
      </c>
      <c r="D51" s="482"/>
      <c r="E51" s="482" t="str">
        <f>IF(VLOOKUP($AK$1,選択肢!$A:$Z,E56,FALSE)=0,"-",VLOOKUP($AK$1,選択肢!$A:$Z,E56,FALSE))</f>
        <v>-</v>
      </c>
      <c r="F51" s="482"/>
      <c r="G51" s="482"/>
      <c r="H51" s="48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481" t="s">
        <v>191</v>
      </c>
      <c r="G52" s="481"/>
      <c r="H52" s="48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477">
        <f>COUNTIFS($B$11:$B$30,E$59,$C$11:$C$30,"B",$E$11:$E$30,"*")</f>
        <v>0</v>
      </c>
      <c r="G53" s="478"/>
      <c r="H53" s="479"/>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477">
        <f>COUNTIFS($B$11:$B$30,E$59,$C$11:$C$30,"D",$E$11:$E$30,"*")</f>
        <v>0</v>
      </c>
      <c r="G54" s="478"/>
      <c r="H54" s="479"/>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483" t="e">
        <f>IF($AK$3="４週",SUMIFS($AK$11:$AK$30,$B$11:$B$30,C51)/4/$AH$5,IF($AK$3="歴月",SUMIFS($AK$11:$AK$30,$B$11:$B$30,C51)/$AL$5,"記載する期間を選択してください"))</f>
        <v>#DIV/0!</v>
      </c>
      <c r="D55" s="485"/>
      <c r="E55" s="483" t="e">
        <f>IF($AK$3="４週",SUMIFS($AK$11:$AK$30,$B$11:$B$30,E51)/4/$AH$5,IF($AK$3="歴月",SUMIFS($AK$11:$AK$30,$B$11:$B$30,E51)/$AL$5,"記載する期間を選択してください"))</f>
        <v>#DIV/0!</v>
      </c>
      <c r="F55" s="484"/>
      <c r="G55" s="484"/>
      <c r="H55" s="485"/>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455" t="s">
        <v>126</v>
      </c>
      <c r="D64" s="455"/>
      <c r="E64" s="455"/>
      <c r="F64" s="60"/>
      <c r="G64" s="60"/>
    </row>
    <row r="65" spans="1:7" ht="15" customHeight="1">
      <c r="A65" s="60"/>
      <c r="B65" s="97" t="s">
        <v>127</v>
      </c>
      <c r="C65" s="456" t="s">
        <v>128</v>
      </c>
      <c r="D65" s="456"/>
      <c r="E65" s="456"/>
      <c r="F65" s="60"/>
      <c r="G65" s="60"/>
    </row>
    <row r="66" spans="1:7" ht="15" customHeight="1">
      <c r="A66" s="60"/>
      <c r="B66" s="97" t="s">
        <v>129</v>
      </c>
      <c r="C66" s="456" t="s">
        <v>130</v>
      </c>
      <c r="D66" s="456"/>
      <c r="E66" s="456"/>
      <c r="F66" s="60"/>
      <c r="G66" s="60"/>
    </row>
    <row r="67" spans="1:7" ht="15" customHeight="1">
      <c r="A67" s="60"/>
      <c r="B67" s="97" t="s">
        <v>131</v>
      </c>
      <c r="C67" s="456" t="s">
        <v>132</v>
      </c>
      <c r="D67" s="456"/>
      <c r="E67" s="456"/>
      <c r="F67" s="60"/>
      <c r="G67" s="60"/>
    </row>
    <row r="68" spans="1:7" ht="15" customHeight="1">
      <c r="A68" s="60"/>
      <c r="B68" s="97" t="s">
        <v>133</v>
      </c>
      <c r="C68" s="456" t="s">
        <v>134</v>
      </c>
      <c r="D68" s="456"/>
      <c r="E68" s="456"/>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306</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4"/>
  <dataValidations count="8">
    <dataValidation type="list" allowBlank="1" showInputMessage="1" sqref="B13: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Q81"/>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7.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322</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311</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317</v>
      </c>
      <c r="B36" s="67"/>
      <c r="C36" s="67"/>
      <c r="D36" s="67"/>
      <c r="E36" s="67"/>
      <c r="F36" s="67"/>
      <c r="G36" s="60"/>
      <c r="H36" s="60"/>
      <c r="I36" s="60"/>
      <c r="J36" s="60"/>
      <c r="K36" s="60"/>
      <c r="L36" s="60"/>
      <c r="M36" s="60"/>
      <c r="N36" s="60"/>
      <c r="O36" s="60"/>
      <c r="AM36" s="67"/>
      <c r="AN36" s="62"/>
    </row>
    <row r="37" spans="1:43" ht="25" customHeight="1">
      <c r="A37"/>
      <c r="B37" s="461" t="s">
        <v>318</v>
      </c>
      <c r="C37" s="462"/>
      <c r="D37" s="462"/>
      <c r="E37" s="462"/>
      <c r="F37" s="462"/>
      <c r="G37" s="462"/>
      <c r="H37" s="462"/>
      <c r="I37" s="462"/>
      <c r="J37" s="462"/>
      <c r="K37" s="463"/>
      <c r="L37" s="840" t="s">
        <v>323</v>
      </c>
      <c r="M37" s="840"/>
      <c r="N37" s="840"/>
      <c r="O37" s="840"/>
      <c r="P37" s="840" t="s">
        <v>324</v>
      </c>
      <c r="Q37" s="840"/>
      <c r="R37" s="840"/>
      <c r="S37" s="840"/>
      <c r="T37" s="840" t="s">
        <v>319</v>
      </c>
      <c r="U37" s="840"/>
      <c r="V37" s="840"/>
      <c r="W37" s="840"/>
      <c r="X37"/>
      <c r="Y37"/>
      <c r="Z37"/>
      <c r="AA37"/>
      <c r="AB37"/>
      <c r="AC37"/>
      <c r="AD37"/>
      <c r="AE37"/>
      <c r="AF37"/>
      <c r="AG37"/>
      <c r="AH37"/>
      <c r="AI37"/>
      <c r="AJ37"/>
      <c r="AK37"/>
      <c r="AL37"/>
      <c r="AM37"/>
      <c r="AN37"/>
      <c r="AO37"/>
      <c r="AP37"/>
      <c r="AQ37"/>
    </row>
    <row r="38" spans="1:43" ht="18" customHeight="1">
      <c r="A38"/>
      <c r="B38" s="836" t="s">
        <v>325</v>
      </c>
      <c r="C38" s="837"/>
      <c r="D38" s="837"/>
      <c r="E38" s="837"/>
      <c r="F38" s="837"/>
      <c r="G38" s="837"/>
      <c r="H38" s="837"/>
      <c r="I38" s="837"/>
      <c r="J38" s="837"/>
      <c r="K38" s="838"/>
      <c r="L38" s="839">
        <v>30</v>
      </c>
      <c r="M38" s="839"/>
      <c r="N38" s="839"/>
      <c r="O38" s="839"/>
      <c r="P38" s="839">
        <v>30</v>
      </c>
      <c r="Q38" s="839"/>
      <c r="R38" s="839"/>
      <c r="S38" s="839"/>
      <c r="T38" s="530">
        <f>SUM(L38:S38)</f>
        <v>60</v>
      </c>
      <c r="U38" s="530"/>
      <c r="V38" s="530"/>
      <c r="W38" s="530"/>
      <c r="X38"/>
      <c r="Y38"/>
      <c r="Z38"/>
      <c r="AA38"/>
      <c r="AB38"/>
      <c r="AC38"/>
      <c r="AD38"/>
      <c r="AE38"/>
      <c r="AF38"/>
      <c r="AG38"/>
      <c r="AH38"/>
      <c r="AI38"/>
      <c r="AJ38"/>
      <c r="AK38"/>
      <c r="AL38"/>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c r="A41" s="455" t="s">
        <v>170</v>
      </c>
      <c r="B41" s="455"/>
      <c r="C41" s="499" t="s">
        <v>321</v>
      </c>
      <c r="D41" s="472"/>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473" t="s">
        <v>172</v>
      </c>
      <c r="B42" s="473"/>
      <c r="C42" s="538">
        <f>ROUNDDOWN(IF(B38="主として知的障害のある児童を入所させる福祉型障害児入所施設",T38/6.7,IF(B38="主として肢体不自由のある児童を入所させる福祉型障害児入所施設",L38/10+P38/20,0)),1)</f>
        <v>8.9</v>
      </c>
      <c r="D42" s="53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483" t="str">
        <f>IF(VLOOKUP($AK$1,選択肢!$A$1:$J$32,C50,FALSE)=0,"-",VLOOKUP($AK$1,選択肢!$A$1:$J$32,C50,FALSE))</f>
        <v>児童発達支援管理責任者</v>
      </c>
      <c r="D45" s="484"/>
      <c r="E45" s="482" t="str">
        <f>IF(VLOOKUP($AK$1,選択肢!$A$1:$J$32,E50,FALSE)=0,"-",VLOOKUP($AK$1,選択肢!$A$1:$J$32,E50,FALSE))</f>
        <v>医師</v>
      </c>
      <c r="F45" s="482"/>
      <c r="G45" s="482"/>
      <c r="H45" s="482"/>
      <c r="I45" s="483" t="str">
        <f>IF(VLOOKUP($AK$1,選択肢!$A$1:$J$32,I50,FALSE)=0,"-",VLOOKUP($AK$1,選択肢!$A$1:$J$32,I50,FALSE))</f>
        <v>看護職員</v>
      </c>
      <c r="J45" s="484"/>
      <c r="K45" s="484"/>
      <c r="L45" s="484"/>
      <c r="M45" s="484"/>
      <c r="N45" s="485"/>
      <c r="O45" s="483" t="str">
        <f>IF(VLOOKUP($AK$1,選択肢!$A$1:$J$32,O50,FALSE)=0,"-",VLOOKUP($AK$1,選択肢!$A$1:$J$32,O50,FALSE))</f>
        <v>児童指導員</v>
      </c>
      <c r="P45" s="484"/>
      <c r="Q45" s="484"/>
      <c r="R45" s="484"/>
      <c r="S45" s="484"/>
      <c r="T45" s="485"/>
      <c r="U45" s="483" t="str">
        <f>IF(VLOOKUP($AK$1,選択肢!$A$1:$J$32,U50,FALSE)=0,"-",VLOOKUP($AK$1,選択肢!$A$1:$J$32,U50,FALSE))</f>
        <v>保育士</v>
      </c>
      <c r="V45" s="484"/>
      <c r="W45" s="484"/>
      <c r="X45" s="484"/>
      <c r="Y45" s="484"/>
      <c r="Z45" s="485"/>
      <c r="AA45" s="483" t="str">
        <f>IF(VLOOKUP($AK$1,選択肢!$A$1:$J$32,AA50,FALSE)=0,"-",VLOOKUP($AK$1,選択肢!$A$1:$J$32,AA50,FALSE))</f>
        <v>心理担当職員</v>
      </c>
      <c r="AB45" s="484"/>
      <c r="AC45" s="484"/>
      <c r="AD45" s="484"/>
      <c r="AE45" s="484"/>
      <c r="AF45" s="485"/>
      <c r="AG45" s="482" t="str">
        <f>IF(VLOOKUP($AK$1,選択肢!$A$1:$J$32,AG50,FALSE)=0,"-",VLOOKUP($AK$1,選択肢!$A$1:$J$32,AG50,FALSE))</f>
        <v>理学療法士又は作業療法士</v>
      </c>
      <c r="AH45" s="482"/>
      <c r="AI45" s="482"/>
      <c r="AJ45" s="482"/>
      <c r="AK45" s="482"/>
      <c r="AL45" s="482" t="str">
        <f>IF(VLOOKUP($AK$1,選択肢!$A$1:$J$32,AL50,FALSE)=0,"-",VLOOKUP($AK$1,選択肢!$A$1:$J$32,AL50,FALSE))</f>
        <v>職業指導員</v>
      </c>
      <c r="AM45" s="482"/>
      <c r="AN45" s="62"/>
    </row>
    <row r="46" spans="1:43" ht="18" customHeight="1">
      <c r="A46" s="62"/>
      <c r="B46" s="67"/>
      <c r="C46" s="102" t="s">
        <v>190</v>
      </c>
      <c r="D46" s="102" t="s">
        <v>191</v>
      </c>
      <c r="E46" s="101" t="s">
        <v>190</v>
      </c>
      <c r="F46" s="481" t="s">
        <v>191</v>
      </c>
      <c r="G46" s="481"/>
      <c r="H46" s="481"/>
      <c r="I46" s="477" t="s">
        <v>190</v>
      </c>
      <c r="J46" s="478"/>
      <c r="K46" s="479"/>
      <c r="L46" s="477" t="s">
        <v>191</v>
      </c>
      <c r="M46" s="478"/>
      <c r="N46" s="479"/>
      <c r="O46" s="477" t="s">
        <v>190</v>
      </c>
      <c r="P46" s="478"/>
      <c r="Q46" s="479"/>
      <c r="R46" s="477" t="s">
        <v>191</v>
      </c>
      <c r="S46" s="478"/>
      <c r="T46" s="479"/>
      <c r="U46" s="477" t="s">
        <v>190</v>
      </c>
      <c r="V46" s="478"/>
      <c r="W46" s="479"/>
      <c r="X46" s="477" t="s">
        <v>191</v>
      </c>
      <c r="Y46" s="478"/>
      <c r="Z46" s="479"/>
      <c r="AA46" s="477" t="s">
        <v>190</v>
      </c>
      <c r="AB46" s="478"/>
      <c r="AC46" s="479"/>
      <c r="AD46" s="477" t="s">
        <v>191</v>
      </c>
      <c r="AE46" s="478"/>
      <c r="AF46" s="479"/>
      <c r="AG46" s="477" t="s">
        <v>190</v>
      </c>
      <c r="AH46" s="478"/>
      <c r="AI46" s="479"/>
      <c r="AJ46" s="477" t="s">
        <v>191</v>
      </c>
      <c r="AK46" s="479"/>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477">
        <f>COUNTIFS($B$11:$B$30,E$45,$C$11:$C$30,"B",$E$11:$E$30,"*")</f>
        <v>1</v>
      </c>
      <c r="G47" s="478"/>
      <c r="H47" s="479"/>
      <c r="I47" s="477">
        <f>COUNTIFS($B$11:$B$30,I$45,$C$11:$C$30,"A",$E$11:$E$30,"*")</f>
        <v>0</v>
      </c>
      <c r="J47" s="478"/>
      <c r="K47" s="479"/>
      <c r="L47" s="477">
        <f>COUNTIFS($B$11:$B$30,I$45,$C$11:$C$30,"B",$E$11:$E$30,"*")</f>
        <v>0</v>
      </c>
      <c r="M47" s="478"/>
      <c r="N47" s="479"/>
      <c r="O47" s="477">
        <f>COUNTIFS($B$11:$B$30,O$45,$C$11:$C$30,"A",$E$11:$E$30,"*")</f>
        <v>0</v>
      </c>
      <c r="P47" s="478"/>
      <c r="Q47" s="479"/>
      <c r="R47" s="477">
        <f>COUNTIFS($B$11:$B$30,O$45,$C$11:$C$30,"B",$E$11:$E$30,"*")</f>
        <v>0</v>
      </c>
      <c r="S47" s="478"/>
      <c r="T47" s="479"/>
      <c r="U47" s="477">
        <f>COUNTIFS($B$11:$B$30,U$45,$C$11:$C$30,"A",$E$11:$E$30,"*")</f>
        <v>0</v>
      </c>
      <c r="V47" s="478"/>
      <c r="W47" s="479"/>
      <c r="X47" s="477">
        <f>COUNTIFS($B$11:$B$30,U$45,$C$11:$C$30,"B",$E$11:$E$30,"*")</f>
        <v>0</v>
      </c>
      <c r="Y47" s="478"/>
      <c r="Z47" s="479"/>
      <c r="AA47" s="477">
        <f>COUNTIFS($B$11:$B$30,AA$45,$C$11:$C$30,"A",$E$11:$E$30,"*")</f>
        <v>0</v>
      </c>
      <c r="AB47" s="478"/>
      <c r="AC47" s="479"/>
      <c r="AD47" s="477">
        <f>COUNTIFS($B$11:$B$30,AA$45,$C$11:$C$30,"B",$E$11:$E$30,"*")</f>
        <v>0</v>
      </c>
      <c r="AE47" s="478"/>
      <c r="AF47" s="479"/>
      <c r="AG47" s="477">
        <f>COUNTIFS($B$11:$B$30,AG$45,$C$11:$C$30,"A",$E$11:$E$30,"*")</f>
        <v>0</v>
      </c>
      <c r="AH47" s="478"/>
      <c r="AI47" s="479"/>
      <c r="AJ47" s="477">
        <f>COUNTIFS($B$11:$B$30,AG$45,$C$11:$C$30,"B",$E$11:$E$30,"*")</f>
        <v>0</v>
      </c>
      <c r="AK47" s="479"/>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477">
        <f>COUNTIFS($B$11:$B$30,E$45,$C$11:$C$30,"D",$E$11:$E$30,"*")</f>
        <v>1</v>
      </c>
      <c r="G48" s="478"/>
      <c r="H48" s="479"/>
      <c r="I48" s="477">
        <f>COUNTIFS($B$11:$B$30,I$45,$C$11:$C$30,"C",$E$11:$E$30,"*")</f>
        <v>1</v>
      </c>
      <c r="J48" s="478"/>
      <c r="K48" s="479"/>
      <c r="L48" s="477">
        <f>COUNTIFS($B$11:$B$30,I$45,$C$11:$C$30,"D",$E$11:$E$30,"*")</f>
        <v>0</v>
      </c>
      <c r="M48" s="478"/>
      <c r="N48" s="479"/>
      <c r="O48" s="477">
        <f>COUNTIFS($B$11:$B$30,O$45,$C$11:$C$30,"C",$E$11:$E$30,"*")</f>
        <v>0</v>
      </c>
      <c r="P48" s="478"/>
      <c r="Q48" s="479"/>
      <c r="R48" s="477">
        <f>COUNTIFS($B$11:$B$30,O$45,$C$11:$C$30,"D",$E$11:$E$30,"*")</f>
        <v>0</v>
      </c>
      <c r="S48" s="478"/>
      <c r="T48" s="479"/>
      <c r="U48" s="477">
        <f>COUNTIFS($B$11:$B$30,U$45,$C$11:$C$30,"C",$E$11:$E$30,"*")</f>
        <v>0</v>
      </c>
      <c r="V48" s="478"/>
      <c r="W48" s="479"/>
      <c r="X48" s="477">
        <f>COUNTIFS($B$11:$B$30,U$45,$C$11:$C$30,"D",$E$11:$E$30,"*")</f>
        <v>0</v>
      </c>
      <c r="Y48" s="478"/>
      <c r="Z48" s="479"/>
      <c r="AA48" s="477">
        <f>COUNTIFS($B$11:$B$30,AA$45,$C$11:$C$30,"C",$E$11:$E$30,"*")</f>
        <v>0</v>
      </c>
      <c r="AB48" s="478"/>
      <c r="AC48" s="479"/>
      <c r="AD48" s="477">
        <f>COUNTIFS($B$11:$B$30,AA$45,$C$11:$C$30,"D",$E$11:$E$30,"*")</f>
        <v>0</v>
      </c>
      <c r="AE48" s="478"/>
      <c r="AF48" s="479"/>
      <c r="AG48" s="477">
        <f>COUNTIFS($B$11:$B$30,AG$45,$C$11:$C$30,"C",$E$11:$E$30,"*")</f>
        <v>0</v>
      </c>
      <c r="AH48" s="478"/>
      <c r="AI48" s="479"/>
      <c r="AJ48" s="477">
        <f>COUNTIFS($B$11:$B$30,AG$45,$C$11:$C$30,"D",$E$11:$E$30,"*")</f>
        <v>0</v>
      </c>
      <c r="AK48" s="479"/>
      <c r="AL48" s="101">
        <f>COUNTIFS($B$11:$B$30,AL$45,$C$11:$C$30,"C",$E$11:$E$30,"*")</f>
        <v>0</v>
      </c>
      <c r="AM48" s="101">
        <f>COUNTIFS($B$11:$B$30,AL$45,$C$11:$C$30,"D",$E$11:$E$30,"*")</f>
        <v>0</v>
      </c>
      <c r="AN48" s="62"/>
    </row>
    <row r="49" spans="1:40" ht="25" customHeight="1">
      <c r="A49" s="62"/>
      <c r="B49" s="82" t="s">
        <v>194</v>
      </c>
      <c r="C49" s="483" t="e">
        <f>IF($AK$3="４週",SUMIFS($AK$11:$AK$30,$B$11:$B$30,C45)/4/$AH$5,IF($AK$3="歴月",SUMIFS($AK$11:$AK$30,$B$11:$B$30,C45)/$AL$5,"記載する期間を選択してください"))</f>
        <v>#DIV/0!</v>
      </c>
      <c r="D49" s="485"/>
      <c r="E49" s="483" t="e">
        <f>IF($AK$3="４週",SUMIFS($AK$11:$AK$30,$B$11:$B$30,E45)/4/$AH$5,IF($AK$3="歴月",SUMIFS($AK$11:$AK$30,$B$11:$B$30,E45)/$AL$5,"記載する期間を選択してください"))</f>
        <v>#DIV/0!</v>
      </c>
      <c r="F49" s="484"/>
      <c r="G49" s="484"/>
      <c r="H49" s="485"/>
      <c r="I49" s="483" t="e">
        <f>IF($AK$3="４週",SUMIFS($AK$11:$AK$30,$B$11:$B$30,I45)/4/$AH$5,IF($AK$3="歴月",SUMIFS($AK$11:$AK$30,$B$11:$B$30,I45)/$AL$5,"記載する期間を選択してください"))</f>
        <v>#DIV/0!</v>
      </c>
      <c r="J49" s="484"/>
      <c r="K49" s="484"/>
      <c r="L49" s="484"/>
      <c r="M49" s="484"/>
      <c r="N49" s="485"/>
      <c r="O49" s="483" t="e">
        <f>IF($AK$3="４週",SUMIFS($AK$11:$AK$30,$B$11:$B$30,O45)/4/$AH$5,IF($AK$3="歴月",SUMIFS($AK$11:$AK$30,$B$11:$B$30,O45)/$AL$5,"記載する期間を選択してください"))</f>
        <v>#DIV/0!</v>
      </c>
      <c r="P49" s="484"/>
      <c r="Q49" s="484"/>
      <c r="R49" s="484"/>
      <c r="S49" s="484"/>
      <c r="T49" s="485"/>
      <c r="U49" s="483" t="e">
        <f>IF($AK$3="４週",SUMIFS($AK$11:$AK$30,$B$11:$B$30,U45)/4/$AH$5,IF($AK$3="歴月",SUMIFS($AK$11:$AK$30,$B$11:$B$30,U45)/$AL$5,"記載する期間を選択してください"))</f>
        <v>#DIV/0!</v>
      </c>
      <c r="V49" s="484"/>
      <c r="W49" s="484"/>
      <c r="X49" s="484"/>
      <c r="Y49" s="484"/>
      <c r="Z49" s="485"/>
      <c r="AA49" s="483" t="e">
        <f>IF($AK$3="４週",SUMIFS($AK$11:$AK$30,$B$11:$B$30,AA45)/4/$AH$5,IF($AK$3="歴月",SUMIFS($AK$11:$AK$30,$B$11:$B$30,AA45)/$AL$5,"記載する期間を選択してください"))</f>
        <v>#DIV/0!</v>
      </c>
      <c r="AB49" s="484"/>
      <c r="AC49" s="484"/>
      <c r="AD49" s="484"/>
      <c r="AE49" s="484"/>
      <c r="AF49" s="485"/>
      <c r="AG49" s="483" t="e">
        <f>IF($AK$3="４週",SUMIFS($AK$11:$AK$30,$B$11:$B$30,AG45)/4/$AH$5,IF($AK$3="歴月",SUMIFS($AK$11:$AK$30,$B$11:$B$30,AG45)/$AL$5,"記載する期間を選択してください"))</f>
        <v>#DIV/0!</v>
      </c>
      <c r="AH49" s="484"/>
      <c r="AI49" s="484"/>
      <c r="AJ49" s="484"/>
      <c r="AK49" s="485"/>
      <c r="AL49" s="483" t="e">
        <f>IF($AK$3="４週",SUMIFS($AK$11:$AK$30,$B$11:$B$30,AL45)/4/$AH$5,IF($AK$3="歴月",SUMIFS($AK$11:$AK$30,$B$11:$B$30,AL45)/$AL$5,"記載する期間を選択してください"))</f>
        <v>#DIV/0!</v>
      </c>
      <c r="AM49" s="485"/>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5" t="s">
        <v>126</v>
      </c>
      <c r="D58" s="455"/>
      <c r="E58" s="455"/>
      <c r="F58" s="60"/>
      <c r="G58" s="60"/>
    </row>
    <row r="59" spans="1:40" ht="15" customHeight="1">
      <c r="A59" s="60"/>
      <c r="B59" s="97" t="s">
        <v>127</v>
      </c>
      <c r="C59" s="456" t="s">
        <v>128</v>
      </c>
      <c r="D59" s="456"/>
      <c r="E59" s="456"/>
      <c r="F59" s="60"/>
      <c r="G59" s="60"/>
    </row>
    <row r="60" spans="1:40" ht="15" customHeight="1">
      <c r="A60" s="60"/>
      <c r="B60" s="97" t="s">
        <v>129</v>
      </c>
      <c r="C60" s="456" t="s">
        <v>130</v>
      </c>
      <c r="D60" s="456"/>
      <c r="E60" s="456"/>
      <c r="F60" s="60"/>
      <c r="G60" s="60"/>
    </row>
    <row r="61" spans="1:40" ht="15" customHeight="1">
      <c r="A61" s="60"/>
      <c r="B61" s="97" t="s">
        <v>131</v>
      </c>
      <c r="C61" s="456" t="s">
        <v>132</v>
      </c>
      <c r="D61" s="456"/>
      <c r="E61" s="456"/>
      <c r="F61" s="60"/>
      <c r="G61" s="60"/>
    </row>
    <row r="62" spans="1:40" ht="15" customHeight="1">
      <c r="A62" s="60"/>
      <c r="B62" s="97" t="s">
        <v>133</v>
      </c>
      <c r="C62" s="456" t="s">
        <v>134</v>
      </c>
      <c r="D62" s="456"/>
      <c r="E62" s="456"/>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306</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4"/>
  <dataValidations count="8">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
  <cols>
    <col min="1" max="1" width="26.33203125" customWidth="1"/>
    <col min="2" max="2" width="9" customWidth="1"/>
    <col min="3" max="3" width="22" customWidth="1"/>
  </cols>
  <sheetData>
    <row r="1" spans="1:12">
      <c r="A1" t="s">
        <v>93</v>
      </c>
      <c r="B1" t="s">
        <v>326</v>
      </c>
      <c r="C1" t="s">
        <v>327</v>
      </c>
      <c r="D1" t="s">
        <v>328</v>
      </c>
      <c r="E1" t="s">
        <v>329</v>
      </c>
      <c r="F1" t="s">
        <v>330</v>
      </c>
      <c r="G1" t="s">
        <v>331</v>
      </c>
      <c r="H1" t="s">
        <v>332</v>
      </c>
      <c r="I1" t="s">
        <v>333</v>
      </c>
      <c r="J1" t="s">
        <v>334</v>
      </c>
      <c r="K1" t="s">
        <v>335</v>
      </c>
    </row>
    <row r="2" spans="1:12">
      <c r="A2" t="s">
        <v>336</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337</v>
      </c>
      <c r="H7" s="126" t="s">
        <v>338</v>
      </c>
      <c r="I7" s="126" t="s">
        <v>215</v>
      </c>
      <c r="J7" s="126"/>
    </row>
    <row r="8" spans="1:12">
      <c r="A8" s="126" t="s">
        <v>339</v>
      </c>
      <c r="B8" s="126" t="s">
        <v>157</v>
      </c>
      <c r="C8" s="126" t="s">
        <v>215</v>
      </c>
      <c r="D8" s="126"/>
      <c r="E8" s="126"/>
      <c r="F8" s="126"/>
      <c r="G8" s="126"/>
      <c r="H8" s="126"/>
      <c r="I8" s="126"/>
      <c r="J8" s="126"/>
    </row>
    <row r="9" spans="1:12">
      <c r="A9" s="126" t="s">
        <v>340</v>
      </c>
      <c r="B9" s="126" t="s">
        <v>157</v>
      </c>
      <c r="C9" s="126" t="s">
        <v>215</v>
      </c>
      <c r="D9" s="126"/>
      <c r="E9" s="126"/>
      <c r="F9" s="126"/>
      <c r="G9" s="126"/>
      <c r="H9" s="126"/>
      <c r="I9" s="126"/>
      <c r="J9" s="126"/>
    </row>
    <row r="10" spans="1:12">
      <c r="A10" s="126" t="s">
        <v>341</v>
      </c>
      <c r="B10" s="126" t="s">
        <v>157</v>
      </c>
      <c r="C10" s="126" t="s">
        <v>215</v>
      </c>
      <c r="D10" s="126"/>
      <c r="E10" s="126"/>
      <c r="F10" s="126"/>
      <c r="G10" s="126"/>
      <c r="H10" s="126"/>
      <c r="I10" s="126"/>
      <c r="J10" s="126"/>
    </row>
    <row r="11" spans="1:12">
      <c r="A11" s="126" t="s">
        <v>342</v>
      </c>
      <c r="B11" s="126" t="s">
        <v>157</v>
      </c>
      <c r="C11" s="126" t="s">
        <v>158</v>
      </c>
      <c r="D11" s="126" t="s">
        <v>159</v>
      </c>
      <c r="E11" s="126"/>
      <c r="F11" s="126"/>
      <c r="G11" s="126"/>
      <c r="H11" s="126"/>
      <c r="I11" s="126"/>
      <c r="J11" s="126"/>
    </row>
    <row r="12" spans="1:12">
      <c r="A12" s="126" t="s">
        <v>262</v>
      </c>
      <c r="B12" s="126" t="s">
        <v>157</v>
      </c>
      <c r="C12" s="126" t="s">
        <v>207</v>
      </c>
      <c r="D12" s="126" t="s">
        <v>263</v>
      </c>
      <c r="E12" s="126" t="s">
        <v>215</v>
      </c>
      <c r="F12" s="126"/>
      <c r="G12" s="126"/>
      <c r="H12" s="126"/>
      <c r="I12" s="126"/>
      <c r="J12" s="126"/>
    </row>
    <row r="13" spans="1:12">
      <c r="A13" s="126" t="s">
        <v>269</v>
      </c>
      <c r="B13" s="126" t="s">
        <v>157</v>
      </c>
      <c r="C13" s="126" t="s">
        <v>207</v>
      </c>
      <c r="D13" s="126" t="s">
        <v>263</v>
      </c>
      <c r="E13" s="126"/>
      <c r="F13" s="126"/>
      <c r="G13" s="126"/>
      <c r="H13" s="126"/>
      <c r="I13" s="126"/>
      <c r="J13" s="126"/>
    </row>
    <row r="14" spans="1:12">
      <c r="A14" s="126" t="s">
        <v>270</v>
      </c>
      <c r="B14" s="126" t="s">
        <v>157</v>
      </c>
      <c r="C14" s="126" t="s">
        <v>207</v>
      </c>
      <c r="D14" s="126" t="s">
        <v>263</v>
      </c>
      <c r="E14" s="126" t="s">
        <v>215</v>
      </c>
      <c r="F14" s="126" t="s">
        <v>343</v>
      </c>
      <c r="G14" s="126"/>
      <c r="H14" s="126"/>
      <c r="I14" s="126"/>
      <c r="J14" s="126"/>
    </row>
    <row r="15" spans="1:12">
      <c r="A15" s="126" t="s">
        <v>272</v>
      </c>
      <c r="B15" s="126" t="s">
        <v>157</v>
      </c>
      <c r="C15" s="126" t="s">
        <v>207</v>
      </c>
      <c r="D15" s="126" t="s">
        <v>208</v>
      </c>
      <c r="E15" s="126" t="s">
        <v>209</v>
      </c>
      <c r="F15" s="126" t="s">
        <v>234</v>
      </c>
      <c r="G15" s="126" t="s">
        <v>337</v>
      </c>
      <c r="H15" s="126" t="s">
        <v>338</v>
      </c>
      <c r="I15" s="126" t="s">
        <v>344</v>
      </c>
      <c r="J15" s="126" t="s">
        <v>345</v>
      </c>
      <c r="K15" t="s">
        <v>215</v>
      </c>
      <c r="L15" s="126"/>
    </row>
    <row r="16" spans="1:12">
      <c r="A16" s="126" t="s">
        <v>233</v>
      </c>
      <c r="B16" s="126" t="s">
        <v>157</v>
      </c>
      <c r="C16" s="126" t="s">
        <v>207</v>
      </c>
      <c r="D16" s="126" t="s">
        <v>209</v>
      </c>
      <c r="E16" s="126" t="s">
        <v>234</v>
      </c>
      <c r="F16" s="126" t="s">
        <v>337</v>
      </c>
      <c r="G16" s="126" t="s">
        <v>338</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346</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252</v>
      </c>
      <c r="G19" s="126"/>
      <c r="H19" s="126"/>
      <c r="I19" s="126"/>
      <c r="J19" s="126"/>
    </row>
    <row r="20" spans="1:11">
      <c r="A20" s="126" t="s">
        <v>251</v>
      </c>
      <c r="B20" s="126" t="s">
        <v>157</v>
      </c>
      <c r="C20" s="126" t="s">
        <v>207</v>
      </c>
      <c r="D20" s="126" t="s">
        <v>247</v>
      </c>
      <c r="E20" s="126" t="s">
        <v>252</v>
      </c>
      <c r="F20" s="126"/>
      <c r="G20" s="126"/>
      <c r="H20" s="126"/>
      <c r="I20" s="126"/>
      <c r="J20" s="126"/>
    </row>
    <row r="21" spans="1:11">
      <c r="A21" s="126" t="s">
        <v>253</v>
      </c>
      <c r="B21" s="126" t="s">
        <v>157</v>
      </c>
      <c r="C21" s="126" t="s">
        <v>207</v>
      </c>
      <c r="D21" s="126" t="s">
        <v>247</v>
      </c>
      <c r="E21" s="126" t="s">
        <v>252</v>
      </c>
      <c r="F21" s="126"/>
      <c r="G21" s="126"/>
      <c r="H21" s="126"/>
      <c r="I21" s="126"/>
      <c r="J21" s="126"/>
    </row>
    <row r="22" spans="1:11">
      <c r="A22" s="126" t="s">
        <v>290</v>
      </c>
      <c r="B22" s="126" t="s">
        <v>157</v>
      </c>
      <c r="C22" s="126" t="s">
        <v>159</v>
      </c>
      <c r="D22" s="126"/>
      <c r="E22" s="126"/>
      <c r="F22" s="126"/>
      <c r="G22" s="126"/>
      <c r="H22" s="126"/>
      <c r="I22" s="126"/>
      <c r="J22" s="126"/>
    </row>
    <row r="23" spans="1:11">
      <c r="A23" s="126" t="s">
        <v>254</v>
      </c>
      <c r="B23" s="126" t="s">
        <v>157</v>
      </c>
      <c r="C23" s="126" t="s">
        <v>207</v>
      </c>
      <c r="D23" s="126" t="s">
        <v>255</v>
      </c>
      <c r="E23" s="126"/>
      <c r="F23" s="126"/>
      <c r="G23" s="126"/>
      <c r="H23" s="126"/>
      <c r="I23" s="126"/>
      <c r="J23" s="126"/>
    </row>
    <row r="24" spans="1:11">
      <c r="A24" s="126" t="s">
        <v>257</v>
      </c>
      <c r="B24" s="126" t="s">
        <v>157</v>
      </c>
      <c r="C24" s="126" t="s">
        <v>207</v>
      </c>
      <c r="D24" s="126" t="s">
        <v>258</v>
      </c>
      <c r="E24" s="126"/>
      <c r="F24" s="126"/>
      <c r="G24" s="126"/>
      <c r="H24" s="126"/>
      <c r="I24" s="126"/>
      <c r="J24" s="126"/>
    </row>
    <row r="25" spans="1:11">
      <c r="A25" s="126" t="s">
        <v>291</v>
      </c>
      <c r="B25" s="126" t="s">
        <v>157</v>
      </c>
      <c r="C25" s="126" t="s">
        <v>292</v>
      </c>
      <c r="D25" s="126" t="s">
        <v>293</v>
      </c>
      <c r="E25" s="126"/>
      <c r="F25" s="126"/>
      <c r="G25" s="126"/>
      <c r="H25" s="126"/>
      <c r="I25" s="126"/>
      <c r="J25" s="126"/>
    </row>
    <row r="26" spans="1:11">
      <c r="A26" s="126" t="s">
        <v>298</v>
      </c>
      <c r="B26" s="126" t="s">
        <v>157</v>
      </c>
      <c r="C26" s="126" t="s">
        <v>311</v>
      </c>
      <c r="D26" s="126" t="s">
        <v>301</v>
      </c>
      <c r="E26" s="126" t="s">
        <v>302</v>
      </c>
      <c r="F26" s="126" t="s">
        <v>347</v>
      </c>
      <c r="G26" s="126" t="s">
        <v>209</v>
      </c>
      <c r="H26" s="126" t="s">
        <v>303</v>
      </c>
      <c r="I26" s="126"/>
      <c r="J26" s="126"/>
    </row>
    <row r="27" spans="1:11">
      <c r="A27" s="126" t="s">
        <v>307</v>
      </c>
      <c r="B27" s="126" t="s">
        <v>157</v>
      </c>
      <c r="C27" s="126" t="s">
        <v>311</v>
      </c>
      <c r="D27" s="126" t="s">
        <v>308</v>
      </c>
      <c r="E27" s="126" t="s">
        <v>209</v>
      </c>
      <c r="F27" s="126" t="s">
        <v>301</v>
      </c>
      <c r="G27" s="126" t="s">
        <v>302</v>
      </c>
      <c r="H27" s="126" t="s">
        <v>347</v>
      </c>
      <c r="I27" s="126" t="s">
        <v>303</v>
      </c>
      <c r="J27" s="126"/>
    </row>
    <row r="28" spans="1:11">
      <c r="A28" s="126" t="s">
        <v>309</v>
      </c>
      <c r="B28" s="126" t="s">
        <v>157</v>
      </c>
      <c r="C28" s="126" t="s">
        <v>311</v>
      </c>
      <c r="D28" s="126" t="s">
        <v>308</v>
      </c>
      <c r="E28" s="126" t="s">
        <v>301</v>
      </c>
      <c r="F28" s="126" t="s">
        <v>302</v>
      </c>
      <c r="G28" s="126" t="s">
        <v>348</v>
      </c>
      <c r="H28" s="126" t="s">
        <v>349</v>
      </c>
      <c r="I28" s="126" t="s">
        <v>347</v>
      </c>
      <c r="J28" s="126" t="s">
        <v>209</v>
      </c>
      <c r="K28" s="126" t="s">
        <v>303</v>
      </c>
    </row>
    <row r="29" spans="1:11">
      <c r="A29" s="126" t="s">
        <v>313</v>
      </c>
      <c r="B29" s="126" t="s">
        <v>157</v>
      </c>
      <c r="C29" s="126" t="s">
        <v>311</v>
      </c>
      <c r="D29" s="126" t="s">
        <v>312</v>
      </c>
      <c r="E29" s="126"/>
      <c r="F29" s="126"/>
      <c r="G29" s="126"/>
      <c r="H29" s="126"/>
      <c r="I29" s="126"/>
      <c r="J29" s="126"/>
      <c r="K29" s="126"/>
    </row>
    <row r="30" spans="1:11">
      <c r="A30" s="126" t="s">
        <v>310</v>
      </c>
      <c r="B30" s="126" t="s">
        <v>157</v>
      </c>
      <c r="C30" s="126" t="s">
        <v>311</v>
      </c>
      <c r="D30" s="126" t="s">
        <v>312</v>
      </c>
      <c r="E30" s="126"/>
      <c r="F30" s="126"/>
      <c r="G30" s="126"/>
      <c r="H30" s="126"/>
      <c r="I30" s="126"/>
      <c r="J30" s="126"/>
      <c r="K30" s="126"/>
    </row>
    <row r="31" spans="1:11">
      <c r="A31" s="126" t="s">
        <v>314</v>
      </c>
      <c r="B31" s="126" t="s">
        <v>157</v>
      </c>
      <c r="C31" s="126" t="s">
        <v>311</v>
      </c>
      <c r="D31" s="126" t="s">
        <v>208</v>
      </c>
      <c r="E31" s="126" t="s">
        <v>209</v>
      </c>
      <c r="F31" s="126" t="s">
        <v>301</v>
      </c>
      <c r="G31" s="126" t="s">
        <v>302</v>
      </c>
      <c r="H31" s="126" t="s">
        <v>348</v>
      </c>
      <c r="I31" s="126" t="s">
        <v>349</v>
      </c>
      <c r="J31" s="126" t="s">
        <v>315</v>
      </c>
      <c r="K31" s="126"/>
    </row>
    <row r="32" spans="1:11">
      <c r="A32" s="126" t="s">
        <v>322</v>
      </c>
      <c r="B32" s="126" t="s">
        <v>311</v>
      </c>
      <c r="C32" s="126" t="s">
        <v>208</v>
      </c>
      <c r="D32" s="126" t="s">
        <v>209</v>
      </c>
      <c r="E32" s="126" t="s">
        <v>301</v>
      </c>
      <c r="F32" s="126" t="s">
        <v>302</v>
      </c>
      <c r="G32" s="126" t="s">
        <v>315</v>
      </c>
      <c r="H32" s="126" t="s">
        <v>350</v>
      </c>
      <c r="I32" s="126" t="s">
        <v>351</v>
      </c>
      <c r="J32" s="126"/>
    </row>
  </sheetData>
  <phoneticPr fontId="4"/>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63"/>
  <sheetViews>
    <sheetView view="pageBreakPreview" topLeftCell="A58" zoomScale="110" zoomScaleNormal="100" zoomScaleSheetLayoutView="110" workbookViewId="0">
      <selection sqref="A1:I2"/>
    </sheetView>
  </sheetViews>
  <sheetFormatPr defaultColWidth="2.4140625" defaultRowHeight="10" customHeight="1"/>
  <cols>
    <col min="1" max="16384" width="2.4140625" style="230"/>
  </cols>
  <sheetData>
    <row r="1" spans="1:33" ht="10" customHeight="1">
      <c r="A1" s="842" t="s">
        <v>490</v>
      </c>
      <c r="B1" s="842"/>
      <c r="C1" s="842"/>
      <c r="D1" s="842"/>
      <c r="E1" s="842"/>
      <c r="F1" s="842"/>
      <c r="G1" s="842"/>
      <c r="H1" s="842"/>
      <c r="I1" s="842"/>
    </row>
    <row r="2" spans="1:33" ht="10" customHeight="1">
      <c r="A2" s="842"/>
      <c r="B2" s="842"/>
      <c r="C2" s="842"/>
      <c r="D2" s="842"/>
      <c r="E2" s="842"/>
      <c r="F2" s="842"/>
      <c r="G2" s="842"/>
      <c r="H2" s="842"/>
      <c r="I2" s="842"/>
    </row>
    <row r="3" spans="1:33" ht="10" customHeight="1">
      <c r="J3" s="231"/>
      <c r="K3" s="231"/>
      <c r="L3" s="231"/>
      <c r="M3" s="231"/>
      <c r="N3" s="231"/>
      <c r="O3" s="231"/>
      <c r="P3" s="231"/>
      <c r="Q3" s="231"/>
      <c r="R3" s="231"/>
      <c r="S3" s="231"/>
      <c r="T3" s="231"/>
      <c r="U3" s="231"/>
      <c r="V3" s="231"/>
      <c r="W3" s="231"/>
      <c r="X3" s="231"/>
      <c r="Y3" s="231"/>
      <c r="Z3" s="231"/>
      <c r="AA3" s="231"/>
      <c r="AB3" s="231"/>
      <c r="AC3" s="231"/>
      <c r="AD3" s="231"/>
      <c r="AE3" s="231"/>
      <c r="AF3" s="231"/>
      <c r="AG3" s="231"/>
    </row>
    <row r="4" spans="1:33" ht="10" customHeight="1">
      <c r="J4" s="231"/>
      <c r="K4" s="231"/>
      <c r="L4" s="231"/>
      <c r="M4" s="231"/>
      <c r="N4" s="231"/>
      <c r="O4" s="231"/>
      <c r="P4" s="231"/>
      <c r="Q4" s="231"/>
      <c r="R4" s="231"/>
      <c r="S4" s="231"/>
      <c r="T4" s="231"/>
      <c r="U4" s="231"/>
      <c r="V4" s="231"/>
      <c r="W4" s="231"/>
      <c r="X4" s="231"/>
      <c r="Y4" s="231"/>
      <c r="Z4" s="231"/>
      <c r="AA4" s="231"/>
      <c r="AB4" s="231"/>
      <c r="AC4" s="231"/>
      <c r="AD4" s="231"/>
      <c r="AE4" s="231"/>
      <c r="AF4" s="231"/>
      <c r="AG4" s="231"/>
    </row>
    <row r="5" spans="1:33" ht="10" customHeight="1">
      <c r="A5" s="231"/>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row>
    <row r="6" spans="1:33" ht="10" customHeight="1">
      <c r="A6" s="231"/>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row>
    <row r="7" spans="1:33" ht="10" customHeight="1">
      <c r="A7" s="231"/>
      <c r="B7" s="843" t="s">
        <v>472</v>
      </c>
      <c r="C7" s="844"/>
      <c r="D7" s="844"/>
      <c r="E7" s="844"/>
      <c r="F7" s="844"/>
      <c r="G7" s="844"/>
      <c r="H7" s="844"/>
      <c r="I7" s="844"/>
      <c r="J7" s="844"/>
      <c r="K7" s="844"/>
      <c r="L7" s="844"/>
      <c r="M7" s="844"/>
      <c r="N7" s="844"/>
      <c r="O7" s="844"/>
      <c r="P7" s="844"/>
      <c r="Q7" s="844"/>
      <c r="R7" s="844"/>
      <c r="S7" s="844"/>
      <c r="T7" s="844"/>
      <c r="U7" s="844"/>
      <c r="V7" s="844"/>
      <c r="W7" s="844"/>
      <c r="X7" s="844"/>
      <c r="Y7" s="844"/>
      <c r="Z7" s="844"/>
      <c r="AA7" s="844"/>
      <c r="AB7" s="844"/>
      <c r="AC7" s="844"/>
      <c r="AD7" s="844"/>
      <c r="AE7" s="844"/>
      <c r="AF7" s="844"/>
      <c r="AG7" s="231"/>
    </row>
    <row r="8" spans="1:33" ht="10" customHeight="1">
      <c r="A8" s="231"/>
      <c r="B8" s="844"/>
      <c r="C8" s="844"/>
      <c r="D8" s="844"/>
      <c r="E8" s="844"/>
      <c r="F8" s="844"/>
      <c r="G8" s="844"/>
      <c r="H8" s="844"/>
      <c r="I8" s="844"/>
      <c r="J8" s="844"/>
      <c r="K8" s="844"/>
      <c r="L8" s="844"/>
      <c r="M8" s="844"/>
      <c r="N8" s="844"/>
      <c r="O8" s="844"/>
      <c r="P8" s="844"/>
      <c r="Q8" s="844"/>
      <c r="R8" s="844"/>
      <c r="S8" s="844"/>
      <c r="T8" s="844"/>
      <c r="U8" s="844"/>
      <c r="V8" s="844"/>
      <c r="W8" s="844"/>
      <c r="X8" s="844"/>
      <c r="Y8" s="844"/>
      <c r="Z8" s="844"/>
      <c r="AA8" s="844"/>
      <c r="AB8" s="844"/>
      <c r="AC8" s="844"/>
      <c r="AD8" s="844"/>
      <c r="AE8" s="844"/>
      <c r="AF8" s="844"/>
      <c r="AG8" s="231"/>
    </row>
    <row r="9" spans="1:33" ht="10" customHeight="1">
      <c r="A9" s="231"/>
      <c r="B9" s="844"/>
      <c r="C9" s="844"/>
      <c r="D9" s="844"/>
      <c r="E9" s="844"/>
      <c r="F9" s="844"/>
      <c r="G9" s="844"/>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231"/>
    </row>
    <row r="10" spans="1:33" ht="10" customHeight="1">
      <c r="A10" s="231"/>
      <c r="B10" s="844"/>
      <c r="C10" s="844"/>
      <c r="D10" s="844"/>
      <c r="E10" s="844"/>
      <c r="F10" s="844"/>
      <c r="G10" s="844"/>
      <c r="H10" s="844"/>
      <c r="I10" s="844"/>
      <c r="J10" s="844"/>
      <c r="K10" s="844"/>
      <c r="L10" s="844"/>
      <c r="M10" s="844"/>
      <c r="N10" s="844"/>
      <c r="O10" s="844"/>
      <c r="P10" s="844"/>
      <c r="Q10" s="844"/>
      <c r="R10" s="844"/>
      <c r="S10" s="844"/>
      <c r="T10" s="844"/>
      <c r="U10" s="844"/>
      <c r="V10" s="844"/>
      <c r="W10" s="844"/>
      <c r="X10" s="844"/>
      <c r="Y10" s="844"/>
      <c r="Z10" s="844"/>
      <c r="AA10" s="844"/>
      <c r="AB10" s="844"/>
      <c r="AC10" s="844"/>
      <c r="AD10" s="844"/>
      <c r="AE10" s="844"/>
      <c r="AF10" s="844"/>
      <c r="AG10" s="231"/>
    </row>
    <row r="11" spans="1:33" ht="10" customHeight="1">
      <c r="B11" s="844"/>
      <c r="C11" s="844"/>
      <c r="D11" s="844"/>
      <c r="E11" s="844"/>
      <c r="F11" s="844"/>
      <c r="G11" s="844"/>
      <c r="H11" s="844"/>
      <c r="I11" s="844"/>
      <c r="J11" s="844"/>
      <c r="K11" s="844"/>
      <c r="L11" s="844"/>
      <c r="M11" s="844"/>
      <c r="N11" s="844"/>
      <c r="O11" s="844"/>
      <c r="P11" s="844"/>
      <c r="Q11" s="844"/>
      <c r="R11" s="844"/>
      <c r="S11" s="844"/>
      <c r="T11" s="844"/>
      <c r="U11" s="844"/>
      <c r="V11" s="844"/>
      <c r="W11" s="844"/>
      <c r="X11" s="844"/>
      <c r="Y11" s="844"/>
      <c r="Z11" s="844"/>
      <c r="AA11" s="844"/>
      <c r="AB11" s="844"/>
      <c r="AC11" s="844"/>
      <c r="AD11" s="844"/>
      <c r="AE11" s="844"/>
      <c r="AF11" s="844"/>
    </row>
    <row r="13" spans="1:33" ht="10" customHeight="1">
      <c r="W13" s="845" t="s">
        <v>473</v>
      </c>
      <c r="X13" s="845"/>
      <c r="Y13" s="845"/>
      <c r="Z13" s="845"/>
      <c r="AA13" s="845"/>
      <c r="AB13" s="845"/>
      <c r="AC13" s="845"/>
      <c r="AD13" s="845"/>
      <c r="AE13" s="845"/>
      <c r="AF13" s="845"/>
      <c r="AG13" s="231"/>
    </row>
    <row r="14" spans="1:33" ht="10" customHeight="1">
      <c r="W14" s="845"/>
      <c r="X14" s="845"/>
      <c r="Y14" s="845"/>
      <c r="Z14" s="845"/>
      <c r="AA14" s="845"/>
      <c r="AB14" s="845"/>
      <c r="AC14" s="845"/>
      <c r="AD14" s="845"/>
      <c r="AE14" s="845"/>
      <c r="AF14" s="845"/>
      <c r="AG14" s="231"/>
    </row>
    <row r="15" spans="1:33" ht="10" customHeight="1">
      <c r="W15" s="845"/>
      <c r="X15" s="845"/>
      <c r="Y15" s="845"/>
      <c r="Z15" s="845"/>
      <c r="AA15" s="845"/>
      <c r="AB15" s="845"/>
      <c r="AC15" s="845"/>
      <c r="AD15" s="845"/>
      <c r="AE15" s="845"/>
      <c r="AF15" s="845"/>
      <c r="AG15" s="231"/>
    </row>
    <row r="17" spans="1:33" ht="10" customHeight="1">
      <c r="A17" s="231"/>
      <c r="B17" s="845" t="s">
        <v>474</v>
      </c>
      <c r="C17" s="845"/>
      <c r="D17" s="845"/>
      <c r="E17" s="845"/>
      <c r="F17" s="845"/>
      <c r="G17" s="845"/>
      <c r="H17" s="845"/>
      <c r="I17" s="845"/>
      <c r="J17" s="845"/>
    </row>
    <row r="18" spans="1:33" ht="10" customHeight="1">
      <c r="A18" s="231"/>
      <c r="B18" s="845"/>
      <c r="C18" s="845"/>
      <c r="D18" s="845"/>
      <c r="E18" s="845"/>
      <c r="F18" s="845"/>
      <c r="G18" s="845"/>
      <c r="H18" s="845"/>
      <c r="I18" s="845"/>
      <c r="J18" s="845"/>
    </row>
    <row r="19" spans="1:33" ht="10" customHeight="1">
      <c r="A19" s="231"/>
      <c r="B19" s="845"/>
      <c r="C19" s="845"/>
      <c r="D19" s="845"/>
      <c r="E19" s="845"/>
      <c r="F19" s="845"/>
      <c r="G19" s="845"/>
      <c r="H19" s="845"/>
      <c r="I19" s="845"/>
      <c r="J19" s="845"/>
    </row>
    <row r="22" spans="1:33" ht="10" customHeight="1">
      <c r="R22" s="846" t="s">
        <v>475</v>
      </c>
      <c r="S22" s="846"/>
      <c r="T22" s="846"/>
      <c r="U22" s="846"/>
      <c r="V22" s="846"/>
      <c r="W22" s="846"/>
      <c r="X22" s="846"/>
      <c r="Y22" s="846"/>
      <c r="Z22" s="846"/>
      <c r="AA22" s="846"/>
      <c r="AB22" s="846"/>
      <c r="AC22" s="846"/>
      <c r="AD22" s="846"/>
      <c r="AE22" s="846"/>
      <c r="AF22" s="846"/>
      <c r="AG22" s="231"/>
    </row>
    <row r="23" spans="1:33" ht="10" customHeight="1">
      <c r="R23" s="846"/>
      <c r="S23" s="846"/>
      <c r="T23" s="846"/>
      <c r="U23" s="846"/>
      <c r="V23" s="846"/>
      <c r="W23" s="846"/>
      <c r="X23" s="846"/>
      <c r="Y23" s="846"/>
      <c r="Z23" s="846"/>
      <c r="AA23" s="846"/>
      <c r="AB23" s="846"/>
      <c r="AC23" s="846"/>
      <c r="AD23" s="846"/>
      <c r="AE23" s="846"/>
      <c r="AF23" s="846"/>
      <c r="AG23" s="231"/>
    </row>
    <row r="24" spans="1:33" ht="10" customHeight="1">
      <c r="R24" s="846"/>
      <c r="S24" s="846"/>
      <c r="T24" s="846"/>
      <c r="U24" s="846"/>
      <c r="V24" s="846"/>
      <c r="W24" s="846"/>
      <c r="X24" s="846"/>
      <c r="Y24" s="846"/>
      <c r="Z24" s="846"/>
      <c r="AA24" s="846"/>
      <c r="AB24" s="846"/>
      <c r="AC24" s="846"/>
      <c r="AD24" s="846"/>
      <c r="AE24" s="846"/>
      <c r="AF24" s="846"/>
      <c r="AG24" s="231"/>
    </row>
    <row r="25" spans="1:33" ht="10" customHeight="1">
      <c r="R25" s="846"/>
      <c r="S25" s="846"/>
      <c r="T25" s="846"/>
      <c r="U25" s="846"/>
      <c r="V25" s="846"/>
      <c r="W25" s="846"/>
      <c r="X25" s="846"/>
      <c r="Y25" s="846"/>
      <c r="Z25" s="846"/>
      <c r="AA25" s="846"/>
      <c r="AB25" s="846"/>
      <c r="AC25" s="846"/>
      <c r="AD25" s="846"/>
      <c r="AE25" s="846"/>
      <c r="AF25" s="846"/>
      <c r="AG25" s="231"/>
    </row>
    <row r="26" spans="1:33" ht="10" customHeight="1">
      <c r="R26" s="846"/>
      <c r="S26" s="846"/>
      <c r="T26" s="846"/>
      <c r="U26" s="846"/>
      <c r="V26" s="846"/>
      <c r="W26" s="846"/>
      <c r="X26" s="846"/>
      <c r="Y26" s="846"/>
      <c r="Z26" s="846"/>
      <c r="AA26" s="846"/>
      <c r="AB26" s="846"/>
      <c r="AC26" s="846"/>
      <c r="AD26" s="846"/>
      <c r="AE26" s="846"/>
      <c r="AF26" s="846"/>
      <c r="AG26" s="231"/>
    </row>
    <row r="27" spans="1:33" ht="10" customHeight="1">
      <c r="R27" s="846"/>
      <c r="S27" s="846"/>
      <c r="T27" s="846"/>
      <c r="U27" s="846"/>
      <c r="V27" s="846"/>
      <c r="W27" s="846"/>
      <c r="X27" s="846"/>
      <c r="Y27" s="846"/>
      <c r="Z27" s="846"/>
      <c r="AA27" s="846"/>
      <c r="AB27" s="846"/>
      <c r="AC27" s="846"/>
      <c r="AD27" s="846"/>
      <c r="AE27" s="846"/>
      <c r="AF27" s="846"/>
      <c r="AG27" s="231"/>
    </row>
    <row r="28" spans="1:33" ht="10" customHeight="1">
      <c r="R28" s="846"/>
      <c r="S28" s="846"/>
      <c r="T28" s="846"/>
      <c r="U28" s="846"/>
      <c r="V28" s="846"/>
      <c r="W28" s="846"/>
      <c r="X28" s="846"/>
      <c r="Y28" s="846"/>
      <c r="Z28" s="846"/>
      <c r="AA28" s="846"/>
      <c r="AB28" s="846"/>
      <c r="AC28" s="846"/>
      <c r="AD28" s="846"/>
      <c r="AE28" s="846"/>
      <c r="AF28" s="846"/>
      <c r="AG28" s="231"/>
    </row>
    <row r="29" spans="1:33" ht="10" customHeight="1">
      <c r="R29" s="846"/>
      <c r="S29" s="846"/>
      <c r="T29" s="846"/>
      <c r="U29" s="846"/>
      <c r="V29" s="846"/>
      <c r="W29" s="846"/>
      <c r="X29" s="846"/>
      <c r="Y29" s="846"/>
      <c r="Z29" s="846"/>
      <c r="AA29" s="846"/>
      <c r="AB29" s="846"/>
      <c r="AC29" s="846"/>
      <c r="AD29" s="846"/>
      <c r="AE29" s="846"/>
      <c r="AF29" s="846"/>
      <c r="AG29" s="231"/>
    </row>
    <row r="31" spans="1:33" ht="10" customHeight="1">
      <c r="B31" s="231"/>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row>
    <row r="32" spans="1:33" ht="10" customHeight="1">
      <c r="B32" s="841" t="s">
        <v>476</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row>
    <row r="33" spans="2:32" ht="10" customHeight="1">
      <c r="B33" s="841"/>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row>
    <row r="34" spans="2:32" ht="10" customHeight="1">
      <c r="B34" s="841"/>
      <c r="C34" s="841"/>
      <c r="D34" s="841"/>
      <c r="E34" s="841"/>
      <c r="F34" s="841"/>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row>
    <row r="35" spans="2:32" ht="10" customHeight="1">
      <c r="B35" s="841"/>
      <c r="C35" s="841"/>
      <c r="D35" s="841"/>
      <c r="E35" s="841"/>
      <c r="F35" s="841"/>
      <c r="G35" s="841"/>
      <c r="H35" s="841"/>
      <c r="I35" s="841"/>
      <c r="J35" s="841"/>
      <c r="K35" s="841"/>
      <c r="L35" s="841"/>
      <c r="M35" s="841"/>
      <c r="N35" s="841"/>
      <c r="O35" s="841"/>
      <c r="P35" s="841"/>
      <c r="Q35" s="841"/>
      <c r="R35" s="841"/>
      <c r="S35" s="841"/>
      <c r="T35" s="841"/>
      <c r="U35" s="841"/>
      <c r="V35" s="841"/>
      <c r="W35" s="841"/>
      <c r="X35" s="841"/>
      <c r="Y35" s="841"/>
      <c r="Z35" s="841"/>
      <c r="AA35" s="841"/>
      <c r="AB35" s="841"/>
      <c r="AC35" s="841"/>
      <c r="AD35" s="841"/>
      <c r="AE35" s="841"/>
      <c r="AF35" s="841"/>
    </row>
    <row r="36" spans="2:32" ht="10" customHeight="1">
      <c r="B36" s="841"/>
      <c r="C36" s="841"/>
      <c r="D36" s="841"/>
      <c r="E36" s="841"/>
      <c r="F36" s="841"/>
      <c r="G36" s="841"/>
      <c r="H36" s="841"/>
      <c r="I36" s="841"/>
      <c r="J36" s="841"/>
      <c r="K36" s="841"/>
      <c r="L36" s="841"/>
      <c r="M36" s="841"/>
      <c r="N36" s="841"/>
      <c r="O36" s="841"/>
      <c r="P36" s="841"/>
      <c r="Q36" s="841"/>
      <c r="R36" s="841"/>
      <c r="S36" s="841"/>
      <c r="T36" s="841"/>
      <c r="U36" s="841"/>
      <c r="V36" s="841"/>
      <c r="W36" s="841"/>
      <c r="X36" s="841"/>
      <c r="Y36" s="841"/>
      <c r="Z36" s="841"/>
      <c r="AA36" s="841"/>
      <c r="AB36" s="841"/>
      <c r="AC36" s="841"/>
      <c r="AD36" s="841"/>
      <c r="AE36" s="841"/>
      <c r="AF36" s="841"/>
    </row>
    <row r="37" spans="2:32" ht="10" customHeight="1">
      <c r="B37" s="841"/>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row>
    <row r="38" spans="2:32" ht="10" customHeight="1">
      <c r="B38" s="841"/>
      <c r="C38" s="841"/>
      <c r="D38" s="841"/>
      <c r="E38" s="841"/>
      <c r="F38" s="841"/>
      <c r="G38" s="841"/>
      <c r="H38" s="841"/>
      <c r="I38" s="841"/>
      <c r="J38" s="841"/>
      <c r="K38" s="841"/>
      <c r="L38" s="841"/>
      <c r="M38" s="841"/>
      <c r="N38" s="841"/>
      <c r="O38" s="841"/>
      <c r="P38" s="841"/>
      <c r="Q38" s="841"/>
      <c r="R38" s="841"/>
      <c r="S38" s="841"/>
      <c r="T38" s="841"/>
      <c r="U38" s="841"/>
      <c r="V38" s="841"/>
      <c r="W38" s="841"/>
      <c r="X38" s="841"/>
      <c r="Y38" s="841"/>
      <c r="Z38" s="841"/>
      <c r="AA38" s="841"/>
      <c r="AB38" s="841"/>
      <c r="AC38" s="841"/>
      <c r="AD38" s="841"/>
      <c r="AE38" s="841"/>
      <c r="AF38" s="841"/>
    </row>
    <row r="39" spans="2:32" ht="10" customHeight="1">
      <c r="B39" s="841"/>
      <c r="C39" s="841"/>
      <c r="D39" s="841"/>
      <c r="E39" s="841"/>
      <c r="F39" s="841"/>
      <c r="G39" s="841"/>
      <c r="H39" s="841"/>
      <c r="I39" s="841"/>
      <c r="J39" s="841"/>
      <c r="K39" s="841"/>
      <c r="L39" s="841"/>
      <c r="M39" s="841"/>
      <c r="N39" s="841"/>
      <c r="O39" s="841"/>
      <c r="P39" s="841"/>
      <c r="Q39" s="841"/>
      <c r="R39" s="841"/>
      <c r="S39" s="841"/>
      <c r="T39" s="841"/>
      <c r="U39" s="841"/>
      <c r="V39" s="841"/>
      <c r="W39" s="841"/>
      <c r="X39" s="841"/>
      <c r="Y39" s="841"/>
      <c r="Z39" s="841"/>
      <c r="AA39" s="841"/>
      <c r="AB39" s="841"/>
      <c r="AC39" s="841"/>
      <c r="AD39" s="841"/>
      <c r="AE39" s="841"/>
      <c r="AF39" s="841"/>
    </row>
    <row r="40" spans="2:32" ht="10" customHeight="1">
      <c r="B40" s="841"/>
      <c r="C40" s="841"/>
      <c r="D40" s="841"/>
      <c r="E40" s="841"/>
      <c r="F40" s="841"/>
      <c r="G40" s="841"/>
      <c r="H40" s="841"/>
      <c r="I40" s="841"/>
      <c r="J40" s="841"/>
      <c r="K40" s="841"/>
      <c r="L40" s="841"/>
      <c r="M40" s="841"/>
      <c r="N40" s="841"/>
      <c r="O40" s="841"/>
      <c r="P40" s="841"/>
      <c r="Q40" s="841"/>
      <c r="R40" s="841"/>
      <c r="S40" s="841"/>
      <c r="T40" s="841"/>
      <c r="U40" s="841"/>
      <c r="V40" s="841"/>
      <c r="W40" s="841"/>
      <c r="X40" s="841"/>
      <c r="Y40" s="841"/>
      <c r="Z40" s="841"/>
      <c r="AA40" s="841"/>
      <c r="AB40" s="841"/>
      <c r="AC40" s="841"/>
      <c r="AD40" s="841"/>
      <c r="AE40" s="841"/>
      <c r="AF40" s="841"/>
    </row>
    <row r="41" spans="2:32" ht="10" customHeight="1">
      <c r="B41" s="841"/>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row>
    <row r="42" spans="2:32" ht="10" customHeight="1">
      <c r="B42" s="231"/>
      <c r="C42" s="231"/>
      <c r="D42" s="231"/>
      <c r="E42" s="231"/>
      <c r="F42" s="231"/>
      <c r="G42" s="231"/>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row>
    <row r="44" spans="2:32" ht="10" customHeight="1">
      <c r="B44" s="842" t="s">
        <v>477</v>
      </c>
      <c r="C44" s="842"/>
      <c r="D44" s="842"/>
      <c r="E44" s="842"/>
      <c r="F44" s="842"/>
      <c r="G44" s="842"/>
      <c r="H44" s="842"/>
      <c r="I44" s="842"/>
    </row>
    <row r="45" spans="2:32" ht="10" customHeight="1">
      <c r="B45" s="842"/>
      <c r="C45" s="842"/>
      <c r="D45" s="842"/>
      <c r="E45" s="842"/>
      <c r="F45" s="842"/>
      <c r="G45" s="842"/>
      <c r="H45" s="842"/>
      <c r="I45" s="842"/>
    </row>
    <row r="46" spans="2:32" ht="10" customHeight="1">
      <c r="C46" s="849" t="s">
        <v>478</v>
      </c>
      <c r="D46" s="849"/>
      <c r="E46" s="849"/>
      <c r="F46" s="849"/>
      <c r="G46" s="849"/>
      <c r="H46" s="849"/>
      <c r="I46" s="849"/>
      <c r="J46" s="849"/>
      <c r="K46" s="849"/>
      <c r="L46" s="849"/>
      <c r="M46" s="849"/>
      <c r="N46" s="849"/>
      <c r="O46" s="849"/>
      <c r="P46" s="849"/>
      <c r="Q46" s="849"/>
      <c r="R46" s="849"/>
      <c r="S46" s="849"/>
      <c r="T46" s="849"/>
      <c r="U46" s="849"/>
      <c r="V46" s="849"/>
      <c r="W46" s="849"/>
      <c r="X46" s="849"/>
      <c r="Y46" s="849"/>
      <c r="Z46" s="849"/>
      <c r="AA46" s="849"/>
      <c r="AB46" s="849"/>
      <c r="AC46" s="849"/>
      <c r="AD46" s="849"/>
      <c r="AE46" s="849"/>
    </row>
    <row r="47" spans="2:32" ht="10" customHeight="1">
      <c r="C47" s="849"/>
      <c r="D47" s="849"/>
      <c r="E47" s="849"/>
      <c r="F47" s="849"/>
      <c r="G47" s="849"/>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row>
    <row r="48" spans="2:32" ht="10" customHeight="1">
      <c r="C48" s="849"/>
      <c r="D48" s="849"/>
      <c r="E48" s="849"/>
      <c r="F48" s="849"/>
      <c r="G48" s="849"/>
      <c r="H48" s="849"/>
      <c r="I48" s="849"/>
      <c r="J48" s="849"/>
      <c r="K48" s="849"/>
      <c r="L48" s="849"/>
      <c r="M48" s="849"/>
      <c r="N48" s="849"/>
      <c r="O48" s="849"/>
      <c r="P48" s="849"/>
      <c r="Q48" s="849"/>
      <c r="R48" s="849"/>
      <c r="S48" s="849"/>
      <c r="T48" s="849"/>
      <c r="U48" s="849"/>
      <c r="V48" s="849"/>
      <c r="W48" s="849"/>
      <c r="X48" s="849"/>
      <c r="Y48" s="849"/>
      <c r="Z48" s="849"/>
      <c r="AA48" s="849"/>
      <c r="AB48" s="849"/>
      <c r="AC48" s="849"/>
      <c r="AD48" s="849"/>
      <c r="AE48" s="849"/>
    </row>
    <row r="49" spans="2:31" ht="10" customHeight="1">
      <c r="C49" s="849" t="s">
        <v>479</v>
      </c>
      <c r="D49" s="849"/>
      <c r="E49" s="849"/>
      <c r="F49" s="849"/>
      <c r="G49" s="849"/>
      <c r="H49" s="849"/>
      <c r="I49" s="849"/>
      <c r="J49" s="849"/>
      <c r="K49" s="849"/>
      <c r="L49" s="849"/>
      <c r="M49" s="849"/>
      <c r="N49" s="849"/>
      <c r="O49" s="849"/>
      <c r="P49" s="849"/>
      <c r="Q49" s="849"/>
      <c r="R49" s="849"/>
      <c r="S49" s="849"/>
      <c r="T49" s="849"/>
      <c r="U49" s="849"/>
      <c r="V49" s="849"/>
      <c r="W49" s="849"/>
      <c r="X49" s="849"/>
      <c r="Y49" s="849"/>
      <c r="Z49" s="849"/>
      <c r="AA49" s="849"/>
      <c r="AB49" s="849"/>
      <c r="AC49" s="849"/>
      <c r="AD49" s="849"/>
      <c r="AE49" s="849"/>
    </row>
    <row r="50" spans="2:31" ht="10" customHeight="1">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row>
    <row r="51" spans="2:31" ht="10" customHeight="1">
      <c r="C51" s="849"/>
      <c r="D51" s="849"/>
      <c r="E51" s="849"/>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row>
    <row r="52" spans="2:31" ht="10" customHeight="1">
      <c r="C52" s="849" t="s">
        <v>480</v>
      </c>
      <c r="D52" s="849"/>
      <c r="E52" s="849"/>
      <c r="F52" s="849"/>
      <c r="G52" s="849"/>
      <c r="H52" s="849"/>
      <c r="I52" s="849"/>
      <c r="J52" s="849"/>
      <c r="K52" s="849"/>
      <c r="L52" s="849"/>
      <c r="M52" s="849"/>
      <c r="N52" s="849"/>
      <c r="O52" s="849"/>
      <c r="P52" s="849"/>
      <c r="Q52" s="849"/>
      <c r="R52" s="849"/>
      <c r="S52" s="848" t="s">
        <v>481</v>
      </c>
      <c r="T52" s="848"/>
      <c r="U52" s="848"/>
      <c r="V52" s="848"/>
      <c r="W52" s="848"/>
      <c r="X52" s="848"/>
      <c r="Y52" s="848"/>
      <c r="Z52" s="848"/>
      <c r="AA52" s="848"/>
      <c r="AB52" s="848"/>
      <c r="AC52" s="848"/>
      <c r="AD52" s="848"/>
      <c r="AE52" s="848"/>
    </row>
    <row r="53" spans="2:31" ht="10" customHeight="1">
      <c r="C53" s="849"/>
      <c r="D53" s="849"/>
      <c r="E53" s="849"/>
      <c r="F53" s="849"/>
      <c r="G53" s="849"/>
      <c r="H53" s="849"/>
      <c r="I53" s="849"/>
      <c r="J53" s="849"/>
      <c r="K53" s="849"/>
      <c r="L53" s="849"/>
      <c r="M53" s="849"/>
      <c r="N53" s="849"/>
      <c r="O53" s="849"/>
      <c r="P53" s="849"/>
      <c r="Q53" s="849"/>
      <c r="R53" s="849"/>
      <c r="S53" s="848"/>
      <c r="T53" s="848"/>
      <c r="U53" s="848"/>
      <c r="V53" s="848"/>
      <c r="W53" s="848"/>
      <c r="X53" s="848"/>
      <c r="Y53" s="848"/>
      <c r="Z53" s="848"/>
      <c r="AA53" s="848"/>
      <c r="AB53" s="848"/>
      <c r="AC53" s="848"/>
      <c r="AD53" s="848"/>
      <c r="AE53" s="848"/>
    </row>
    <row r="54" spans="2:31" ht="10" customHeight="1">
      <c r="C54" s="849"/>
      <c r="D54" s="849"/>
      <c r="E54" s="849"/>
      <c r="F54" s="849"/>
      <c r="G54" s="849"/>
      <c r="H54" s="849"/>
      <c r="I54" s="849"/>
      <c r="J54" s="849"/>
      <c r="K54" s="849"/>
      <c r="L54" s="849"/>
      <c r="M54" s="849"/>
      <c r="N54" s="849"/>
      <c r="O54" s="849"/>
      <c r="P54" s="849"/>
      <c r="Q54" s="849"/>
      <c r="R54" s="849"/>
      <c r="S54" s="848"/>
      <c r="T54" s="848"/>
      <c r="U54" s="848"/>
      <c r="V54" s="848"/>
      <c r="W54" s="848"/>
      <c r="X54" s="848"/>
      <c r="Y54" s="848"/>
      <c r="Z54" s="848"/>
      <c r="AA54" s="848"/>
      <c r="AB54" s="848"/>
      <c r="AC54" s="848"/>
      <c r="AD54" s="848"/>
      <c r="AE54" s="848"/>
    </row>
    <row r="57" spans="2:31" ht="10" customHeight="1">
      <c r="B57" s="842" t="s">
        <v>482</v>
      </c>
      <c r="C57" s="842"/>
      <c r="D57" s="842"/>
      <c r="E57" s="842"/>
      <c r="F57" s="842"/>
      <c r="G57" s="842"/>
      <c r="H57" s="842"/>
      <c r="I57" s="842"/>
    </row>
    <row r="58" spans="2:31" ht="10" customHeight="1">
      <c r="B58" s="842"/>
      <c r="C58" s="842"/>
      <c r="D58" s="842"/>
      <c r="E58" s="842"/>
      <c r="F58" s="842"/>
      <c r="G58" s="842"/>
      <c r="H58" s="842"/>
      <c r="I58" s="842"/>
    </row>
    <row r="59" spans="2:31" ht="10" customHeight="1">
      <c r="C59" s="849" t="s">
        <v>483</v>
      </c>
      <c r="D59" s="849"/>
      <c r="E59" s="849"/>
      <c r="F59" s="849"/>
      <c r="G59" s="849"/>
      <c r="H59" s="849"/>
      <c r="I59" s="849"/>
      <c r="J59" s="849"/>
      <c r="K59" s="849"/>
      <c r="L59" s="849"/>
      <c r="M59" s="849"/>
      <c r="N59" s="849"/>
      <c r="O59" s="849"/>
      <c r="P59" s="849"/>
      <c r="Q59" s="849"/>
      <c r="R59" s="849"/>
      <c r="S59" s="849"/>
      <c r="T59" s="849"/>
      <c r="U59" s="849"/>
      <c r="V59" s="849"/>
      <c r="W59" s="849"/>
      <c r="X59" s="849"/>
      <c r="Y59" s="849"/>
      <c r="Z59" s="849"/>
      <c r="AA59" s="849"/>
      <c r="AB59" s="849"/>
      <c r="AC59" s="849"/>
      <c r="AD59" s="849"/>
      <c r="AE59" s="849"/>
    </row>
    <row r="60" spans="2:31" ht="10" customHeight="1">
      <c r="C60" s="849"/>
      <c r="D60" s="849"/>
      <c r="E60" s="849"/>
      <c r="F60" s="849"/>
      <c r="G60" s="849"/>
      <c r="H60" s="849"/>
      <c r="I60" s="849"/>
      <c r="J60" s="849"/>
      <c r="K60" s="849"/>
      <c r="L60" s="849"/>
      <c r="M60" s="849"/>
      <c r="N60" s="849"/>
      <c r="O60" s="849"/>
      <c r="P60" s="849"/>
      <c r="Q60" s="849"/>
      <c r="R60" s="849"/>
      <c r="S60" s="849"/>
      <c r="T60" s="849"/>
      <c r="U60" s="849"/>
      <c r="V60" s="849"/>
      <c r="W60" s="849"/>
      <c r="X60" s="849"/>
      <c r="Y60" s="849"/>
      <c r="Z60" s="849"/>
      <c r="AA60" s="849"/>
      <c r="AB60" s="849"/>
      <c r="AC60" s="849"/>
      <c r="AD60" s="849"/>
      <c r="AE60" s="849"/>
    </row>
    <row r="61" spans="2:31" ht="10" customHeight="1">
      <c r="C61" s="849"/>
      <c r="D61" s="849"/>
      <c r="E61" s="849"/>
      <c r="F61" s="849"/>
      <c r="G61" s="849"/>
      <c r="H61" s="849"/>
      <c r="I61" s="849"/>
      <c r="J61" s="849"/>
      <c r="K61" s="849"/>
      <c r="L61" s="849"/>
      <c r="M61" s="849"/>
      <c r="N61" s="849"/>
      <c r="O61" s="849"/>
      <c r="P61" s="849"/>
      <c r="Q61" s="849"/>
      <c r="R61" s="849"/>
      <c r="S61" s="849"/>
      <c r="T61" s="849"/>
      <c r="U61" s="849"/>
      <c r="V61" s="849"/>
      <c r="W61" s="849"/>
      <c r="X61" s="849"/>
      <c r="Y61" s="849"/>
      <c r="Z61" s="849"/>
      <c r="AA61" s="849"/>
      <c r="AB61" s="849"/>
      <c r="AC61" s="849"/>
      <c r="AD61" s="849"/>
      <c r="AE61" s="849"/>
    </row>
    <row r="62" spans="2:31" ht="10" customHeight="1">
      <c r="C62" s="849" t="s">
        <v>484</v>
      </c>
      <c r="D62" s="849"/>
      <c r="E62" s="849"/>
      <c r="F62" s="849"/>
      <c r="G62" s="849"/>
      <c r="H62" s="849"/>
      <c r="I62" s="849"/>
      <c r="J62" s="849"/>
      <c r="K62" s="849"/>
      <c r="L62" s="849"/>
      <c r="M62" s="849"/>
      <c r="N62" s="849"/>
      <c r="O62" s="849"/>
      <c r="P62" s="849"/>
      <c r="Q62" s="849"/>
      <c r="R62" s="849"/>
      <c r="S62" s="849"/>
      <c r="T62" s="849"/>
      <c r="U62" s="849"/>
      <c r="V62" s="849"/>
      <c r="W62" s="849"/>
      <c r="X62" s="849"/>
      <c r="Y62" s="849"/>
      <c r="Z62" s="849"/>
      <c r="AA62" s="849"/>
      <c r="AB62" s="849"/>
      <c r="AC62" s="849"/>
      <c r="AD62" s="849"/>
      <c r="AE62" s="849"/>
    </row>
    <row r="63" spans="2:31" ht="10" customHeight="1">
      <c r="C63" s="849"/>
      <c r="D63" s="849"/>
      <c r="E63" s="849"/>
      <c r="F63" s="849"/>
      <c r="G63" s="849"/>
      <c r="H63" s="849"/>
      <c r="I63" s="849"/>
      <c r="J63" s="849"/>
      <c r="K63" s="849"/>
      <c r="L63" s="849"/>
      <c r="M63" s="849"/>
      <c r="N63" s="849"/>
      <c r="O63" s="849"/>
      <c r="P63" s="849"/>
      <c r="Q63" s="849"/>
      <c r="R63" s="849"/>
      <c r="S63" s="849"/>
      <c r="T63" s="849"/>
      <c r="U63" s="849"/>
      <c r="V63" s="849"/>
      <c r="W63" s="849"/>
      <c r="X63" s="849"/>
      <c r="Y63" s="849"/>
      <c r="Z63" s="849"/>
      <c r="AA63" s="849"/>
      <c r="AB63" s="849"/>
      <c r="AC63" s="849"/>
      <c r="AD63" s="849"/>
      <c r="AE63" s="849"/>
    </row>
    <row r="64" spans="2:31" ht="10" customHeight="1">
      <c r="C64" s="849"/>
      <c r="D64" s="849"/>
      <c r="E64" s="849"/>
      <c r="F64" s="849"/>
      <c r="G64" s="849"/>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row>
    <row r="65" spans="3:31" ht="10" customHeight="1">
      <c r="C65" s="847" t="s">
        <v>485</v>
      </c>
      <c r="D65" s="847"/>
      <c r="E65" s="847"/>
      <c r="F65" s="847"/>
      <c r="G65" s="847"/>
      <c r="H65" s="847"/>
      <c r="I65" s="847"/>
      <c r="J65" s="847"/>
      <c r="K65" s="847"/>
      <c r="L65" s="847"/>
      <c r="M65" s="847"/>
      <c r="N65" s="847"/>
      <c r="O65" s="847"/>
      <c r="P65" s="847"/>
      <c r="Q65" s="847"/>
      <c r="R65" s="847"/>
      <c r="S65" s="848" t="s">
        <v>481</v>
      </c>
      <c r="T65" s="848"/>
      <c r="U65" s="848"/>
      <c r="V65" s="848"/>
      <c r="W65" s="848"/>
      <c r="X65" s="848"/>
      <c r="Y65" s="848"/>
      <c r="Z65" s="848"/>
      <c r="AA65" s="848"/>
      <c r="AB65" s="848"/>
      <c r="AC65" s="848"/>
      <c r="AD65" s="848"/>
      <c r="AE65" s="848"/>
    </row>
    <row r="66" spans="3:31" ht="10" customHeight="1">
      <c r="C66" s="847"/>
      <c r="D66" s="847"/>
      <c r="E66" s="847"/>
      <c r="F66" s="847"/>
      <c r="G66" s="847"/>
      <c r="H66" s="847"/>
      <c r="I66" s="847"/>
      <c r="J66" s="847"/>
      <c r="K66" s="847"/>
      <c r="L66" s="847"/>
      <c r="M66" s="847"/>
      <c r="N66" s="847"/>
      <c r="O66" s="847"/>
      <c r="P66" s="847"/>
      <c r="Q66" s="847"/>
      <c r="R66" s="847"/>
      <c r="S66" s="848"/>
      <c r="T66" s="848"/>
      <c r="U66" s="848"/>
      <c r="V66" s="848"/>
      <c r="W66" s="848"/>
      <c r="X66" s="848"/>
      <c r="Y66" s="848"/>
      <c r="Z66" s="848"/>
      <c r="AA66" s="848"/>
      <c r="AB66" s="848"/>
      <c r="AC66" s="848"/>
      <c r="AD66" s="848"/>
      <c r="AE66" s="848"/>
    </row>
    <row r="67" spans="3:31" ht="10" customHeight="1">
      <c r="C67" s="847"/>
      <c r="D67" s="847"/>
      <c r="E67" s="847"/>
      <c r="F67" s="847"/>
      <c r="G67" s="847"/>
      <c r="H67" s="847"/>
      <c r="I67" s="847"/>
      <c r="J67" s="847"/>
      <c r="K67" s="847"/>
      <c r="L67" s="847"/>
      <c r="M67" s="847"/>
      <c r="N67" s="847"/>
      <c r="O67" s="847"/>
      <c r="P67" s="847"/>
      <c r="Q67" s="847"/>
      <c r="R67" s="847"/>
      <c r="S67" s="848"/>
      <c r="T67" s="848"/>
      <c r="U67" s="848"/>
      <c r="V67" s="848"/>
      <c r="W67" s="848"/>
      <c r="X67" s="848"/>
      <c r="Y67" s="848"/>
      <c r="Z67" s="848"/>
      <c r="AA67" s="848"/>
      <c r="AB67" s="848"/>
      <c r="AC67" s="848"/>
      <c r="AD67" s="848"/>
      <c r="AE67" s="848"/>
    </row>
    <row r="68" spans="3:31" ht="10" customHeight="1">
      <c r="C68" s="847"/>
      <c r="D68" s="847"/>
      <c r="E68" s="847"/>
      <c r="F68" s="847"/>
      <c r="G68" s="847"/>
      <c r="H68" s="847"/>
      <c r="I68" s="847"/>
      <c r="J68" s="847"/>
      <c r="K68" s="847"/>
      <c r="L68" s="847"/>
      <c r="M68" s="847"/>
      <c r="N68" s="847"/>
      <c r="O68" s="847"/>
      <c r="P68" s="847"/>
      <c r="Q68" s="847"/>
      <c r="R68" s="847"/>
      <c r="S68" s="848"/>
      <c r="T68" s="848"/>
      <c r="U68" s="848"/>
      <c r="V68" s="848"/>
      <c r="W68" s="848"/>
      <c r="X68" s="848"/>
      <c r="Y68" s="848"/>
      <c r="Z68" s="848"/>
      <c r="AA68" s="848"/>
      <c r="AB68" s="848"/>
      <c r="AC68" s="848"/>
      <c r="AD68" s="848"/>
      <c r="AE68" s="848"/>
    </row>
    <row r="69" spans="3:31" ht="10" customHeight="1">
      <c r="C69" s="847"/>
      <c r="D69" s="847"/>
      <c r="E69" s="847"/>
      <c r="F69" s="847"/>
      <c r="G69" s="847"/>
      <c r="H69" s="847"/>
      <c r="I69" s="847"/>
      <c r="J69" s="847"/>
      <c r="K69" s="847"/>
      <c r="L69" s="847"/>
      <c r="M69" s="847"/>
      <c r="N69" s="847"/>
      <c r="O69" s="847"/>
      <c r="P69" s="847"/>
      <c r="Q69" s="847"/>
      <c r="R69" s="847"/>
      <c r="S69" s="848"/>
      <c r="T69" s="848"/>
      <c r="U69" s="848"/>
      <c r="V69" s="848"/>
      <c r="W69" s="848"/>
      <c r="X69" s="848"/>
      <c r="Y69" s="848"/>
      <c r="Z69" s="848"/>
      <c r="AA69" s="848"/>
      <c r="AB69" s="848"/>
      <c r="AC69" s="848"/>
      <c r="AD69" s="848"/>
      <c r="AE69" s="848"/>
    </row>
    <row r="70" spans="3:31" ht="10" customHeight="1">
      <c r="C70" s="847"/>
      <c r="D70" s="847"/>
      <c r="E70" s="847"/>
      <c r="F70" s="847"/>
      <c r="G70" s="847"/>
      <c r="H70" s="847"/>
      <c r="I70" s="847"/>
      <c r="J70" s="847"/>
      <c r="K70" s="847"/>
      <c r="L70" s="847"/>
      <c r="M70" s="847"/>
      <c r="N70" s="847"/>
      <c r="O70" s="847"/>
      <c r="P70" s="847"/>
      <c r="Q70" s="847"/>
      <c r="R70" s="847"/>
      <c r="S70" s="848"/>
      <c r="T70" s="848"/>
      <c r="U70" s="848"/>
      <c r="V70" s="848"/>
      <c r="W70" s="848"/>
      <c r="X70" s="848"/>
      <c r="Y70" s="848"/>
      <c r="Z70" s="848"/>
      <c r="AA70" s="848"/>
      <c r="AB70" s="848"/>
      <c r="AC70" s="848"/>
      <c r="AD70" s="848"/>
      <c r="AE70" s="848"/>
    </row>
    <row r="71" spans="3:31" ht="10" customHeight="1">
      <c r="C71" s="849" t="s">
        <v>486</v>
      </c>
      <c r="D71" s="849"/>
      <c r="E71" s="849"/>
      <c r="F71" s="849"/>
      <c r="G71" s="849"/>
      <c r="H71" s="849"/>
      <c r="I71" s="849"/>
      <c r="J71" s="849"/>
      <c r="K71" s="849"/>
      <c r="L71" s="849"/>
      <c r="M71" s="849"/>
      <c r="N71" s="849"/>
      <c r="O71" s="849"/>
      <c r="P71" s="849"/>
      <c r="Q71" s="849"/>
      <c r="R71" s="849"/>
      <c r="S71" s="848" t="s">
        <v>487</v>
      </c>
      <c r="T71" s="848"/>
      <c r="U71" s="848"/>
      <c r="V71" s="848"/>
      <c r="W71" s="848"/>
      <c r="X71" s="848"/>
      <c r="Y71" s="848"/>
      <c r="Z71" s="848"/>
      <c r="AA71" s="848"/>
      <c r="AB71" s="848"/>
      <c r="AC71" s="848"/>
      <c r="AD71" s="848"/>
      <c r="AE71" s="848"/>
    </row>
    <row r="72" spans="3:31" ht="10" customHeight="1">
      <c r="C72" s="849"/>
      <c r="D72" s="849"/>
      <c r="E72" s="849"/>
      <c r="F72" s="849"/>
      <c r="G72" s="849"/>
      <c r="H72" s="849"/>
      <c r="I72" s="849"/>
      <c r="J72" s="849"/>
      <c r="K72" s="849"/>
      <c r="L72" s="849"/>
      <c r="M72" s="849"/>
      <c r="N72" s="849"/>
      <c r="O72" s="849"/>
      <c r="P72" s="849"/>
      <c r="Q72" s="849"/>
      <c r="R72" s="849"/>
      <c r="S72" s="848"/>
      <c r="T72" s="848"/>
      <c r="U72" s="848"/>
      <c r="V72" s="848"/>
      <c r="W72" s="848"/>
      <c r="X72" s="848"/>
      <c r="Y72" s="848"/>
      <c r="Z72" s="848"/>
      <c r="AA72" s="848"/>
      <c r="AB72" s="848"/>
      <c r="AC72" s="848"/>
      <c r="AD72" s="848"/>
      <c r="AE72" s="848"/>
    </row>
    <row r="73" spans="3:31" ht="10" customHeight="1">
      <c r="C73" s="849"/>
      <c r="D73" s="849"/>
      <c r="E73" s="849"/>
      <c r="F73" s="849"/>
      <c r="G73" s="849"/>
      <c r="H73" s="849"/>
      <c r="I73" s="849"/>
      <c r="J73" s="849"/>
      <c r="K73" s="849"/>
      <c r="L73" s="849"/>
      <c r="M73" s="849"/>
      <c r="N73" s="849"/>
      <c r="O73" s="849"/>
      <c r="P73" s="849"/>
      <c r="Q73" s="849"/>
      <c r="R73" s="849"/>
      <c r="S73" s="848"/>
      <c r="T73" s="848"/>
      <c r="U73" s="848"/>
      <c r="V73" s="848"/>
      <c r="W73" s="848"/>
      <c r="X73" s="848"/>
      <c r="Y73" s="848"/>
      <c r="Z73" s="848"/>
      <c r="AA73" s="848"/>
      <c r="AB73" s="848"/>
      <c r="AC73" s="848"/>
      <c r="AD73" s="848"/>
      <c r="AE73" s="848"/>
    </row>
    <row r="74" spans="3:31" ht="10" customHeight="1">
      <c r="C74" s="849" t="s">
        <v>488</v>
      </c>
      <c r="D74" s="849"/>
      <c r="E74" s="849"/>
      <c r="F74" s="849"/>
      <c r="G74" s="849"/>
      <c r="H74" s="849"/>
      <c r="I74" s="849"/>
      <c r="J74" s="849"/>
      <c r="K74" s="849"/>
      <c r="L74" s="849"/>
      <c r="M74" s="849"/>
      <c r="N74" s="849"/>
      <c r="O74" s="849"/>
      <c r="P74" s="849"/>
      <c r="Q74" s="849"/>
      <c r="R74" s="849"/>
      <c r="S74" s="848" t="s">
        <v>487</v>
      </c>
      <c r="T74" s="848"/>
      <c r="U74" s="848"/>
      <c r="V74" s="848"/>
      <c r="W74" s="848"/>
      <c r="X74" s="848"/>
      <c r="Y74" s="848"/>
      <c r="Z74" s="848"/>
      <c r="AA74" s="848"/>
      <c r="AB74" s="848"/>
      <c r="AC74" s="848"/>
      <c r="AD74" s="848"/>
      <c r="AE74" s="848"/>
    </row>
    <row r="75" spans="3:31" ht="10" customHeight="1">
      <c r="C75" s="849"/>
      <c r="D75" s="849"/>
      <c r="E75" s="849"/>
      <c r="F75" s="849"/>
      <c r="G75" s="849"/>
      <c r="H75" s="849"/>
      <c r="I75" s="849"/>
      <c r="J75" s="849"/>
      <c r="K75" s="849"/>
      <c r="L75" s="849"/>
      <c r="M75" s="849"/>
      <c r="N75" s="849"/>
      <c r="O75" s="849"/>
      <c r="P75" s="849"/>
      <c r="Q75" s="849"/>
      <c r="R75" s="849"/>
      <c r="S75" s="848"/>
      <c r="T75" s="848"/>
      <c r="U75" s="848"/>
      <c r="V75" s="848"/>
      <c r="W75" s="848"/>
      <c r="X75" s="848"/>
      <c r="Y75" s="848"/>
      <c r="Z75" s="848"/>
      <c r="AA75" s="848"/>
      <c r="AB75" s="848"/>
      <c r="AC75" s="848"/>
      <c r="AD75" s="848"/>
      <c r="AE75" s="848"/>
    </row>
    <row r="76" spans="3:31" ht="10" customHeight="1">
      <c r="C76" s="849"/>
      <c r="D76" s="849"/>
      <c r="E76" s="849"/>
      <c r="F76" s="849"/>
      <c r="G76" s="849"/>
      <c r="H76" s="849"/>
      <c r="I76" s="849"/>
      <c r="J76" s="849"/>
      <c r="K76" s="849"/>
      <c r="L76" s="849"/>
      <c r="M76" s="849"/>
      <c r="N76" s="849"/>
      <c r="O76" s="849"/>
      <c r="P76" s="849"/>
      <c r="Q76" s="849"/>
      <c r="R76" s="849"/>
      <c r="S76" s="848"/>
      <c r="T76" s="848"/>
      <c r="U76" s="848"/>
      <c r="V76" s="848"/>
      <c r="W76" s="848"/>
      <c r="X76" s="848"/>
      <c r="Y76" s="848"/>
      <c r="Z76" s="848"/>
      <c r="AA76" s="848"/>
      <c r="AB76" s="848"/>
      <c r="AC76" s="848"/>
      <c r="AD76" s="848"/>
      <c r="AE76" s="848"/>
    </row>
    <row r="77" spans="3:31" ht="10" customHeight="1">
      <c r="C77" s="850" t="s">
        <v>489</v>
      </c>
      <c r="D77" s="850"/>
      <c r="E77" s="850"/>
      <c r="F77" s="850"/>
      <c r="G77" s="850"/>
      <c r="H77" s="850"/>
      <c r="I77" s="850"/>
      <c r="J77" s="850"/>
      <c r="K77" s="850"/>
      <c r="L77" s="850"/>
      <c r="M77" s="850"/>
      <c r="N77" s="850"/>
      <c r="O77" s="850"/>
      <c r="P77" s="850"/>
      <c r="Q77" s="850"/>
      <c r="R77" s="850"/>
      <c r="S77" s="850"/>
      <c r="T77" s="850"/>
      <c r="U77" s="850"/>
      <c r="V77" s="850"/>
      <c r="W77" s="850"/>
      <c r="X77" s="850"/>
      <c r="Y77" s="850"/>
      <c r="Z77" s="850"/>
      <c r="AA77" s="850"/>
      <c r="AB77" s="850"/>
      <c r="AC77" s="850"/>
      <c r="AD77" s="850"/>
      <c r="AE77" s="850"/>
    </row>
    <row r="78" spans="3:31" ht="10" customHeight="1">
      <c r="C78" s="850"/>
      <c r="D78" s="850"/>
      <c r="E78" s="850"/>
      <c r="F78" s="850"/>
      <c r="G78" s="850"/>
      <c r="H78" s="850"/>
      <c r="I78" s="850"/>
      <c r="J78" s="850"/>
      <c r="K78" s="850"/>
      <c r="L78" s="850"/>
      <c r="M78" s="850"/>
      <c r="N78" s="850"/>
      <c r="O78" s="850"/>
      <c r="P78" s="850"/>
      <c r="Q78" s="850"/>
      <c r="R78" s="850"/>
      <c r="S78" s="850"/>
      <c r="T78" s="850"/>
      <c r="U78" s="850"/>
      <c r="V78" s="850"/>
      <c r="W78" s="850"/>
      <c r="X78" s="850"/>
      <c r="Y78" s="850"/>
      <c r="Z78" s="850"/>
      <c r="AA78" s="850"/>
      <c r="AB78" s="850"/>
      <c r="AC78" s="850"/>
      <c r="AD78" s="850"/>
      <c r="AE78" s="850"/>
    </row>
    <row r="79" spans="3:31" ht="10" customHeight="1">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row>
    <row r="80" spans="3:31" ht="10" customHeight="1">
      <c r="H80" s="232"/>
    </row>
    <row r="140" spans="8:8" ht="10" customHeight="1">
      <c r="H140" s="232"/>
    </row>
    <row r="153" spans="8:8" ht="10" customHeight="1">
      <c r="H153" s="232"/>
    </row>
    <row r="159" spans="8:8" ht="10" customHeight="1">
      <c r="H159" s="232"/>
    </row>
    <row r="163" spans="8:8" ht="10" customHeight="1">
      <c r="H163" s="232"/>
    </row>
  </sheetData>
  <mergeCells count="25">
    <mergeCell ref="C71:R73"/>
    <mergeCell ref="S71:AE73"/>
    <mergeCell ref="C74:R76"/>
    <mergeCell ref="S74:AE76"/>
    <mergeCell ref="C77:AE79"/>
    <mergeCell ref="C65:R70"/>
    <mergeCell ref="S65:AE70"/>
    <mergeCell ref="B44:I45"/>
    <mergeCell ref="C46:R48"/>
    <mergeCell ref="S46:AE48"/>
    <mergeCell ref="C49:R51"/>
    <mergeCell ref="S49:AE51"/>
    <mergeCell ref="C52:R54"/>
    <mergeCell ref="S52:AE54"/>
    <mergeCell ref="B57:I58"/>
    <mergeCell ref="C59:R61"/>
    <mergeCell ref="S59:AE61"/>
    <mergeCell ref="C62:R64"/>
    <mergeCell ref="S62:AE64"/>
    <mergeCell ref="B32:AF41"/>
    <mergeCell ref="A1:I2"/>
    <mergeCell ref="B7:AF11"/>
    <mergeCell ref="W13:AF15"/>
    <mergeCell ref="B17:J19"/>
    <mergeCell ref="R22:AF29"/>
  </mergeCells>
  <phoneticPr fontId="35"/>
  <printOptions horizontalCentered="1"/>
  <pageMargins left="0.78740157480314965" right="0.78740157480314965" top="0.59055118110236227" bottom="0.59055118110236227" header="0.19685039370078741" footer="0.19685039370078741"/>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195</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40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54"/>
      <c r="AN11" s="454"/>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0" si="0">IF($AK$3="４週",AK12/4,AK12/(DAY(EOMONTH($F$9,0))/7))</f>
        <v>0</v>
      </c>
      <c r="AM12" s="454"/>
      <c r="AN12" s="454"/>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1" si="1">+SUM(F13:AG13)</f>
        <v>0</v>
      </c>
      <c r="AL13" s="71">
        <f t="shared" si="0"/>
        <v>0</v>
      </c>
      <c r="AM13" s="454"/>
      <c r="AN13" s="454"/>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1"/>
        <v>0</v>
      </c>
      <c r="AL31" s="71">
        <f>IF($AK$3="４週",AK31/4,AK31/(DAY(EOMONTH($F$9,0))/7))</f>
        <v>0</v>
      </c>
      <c r="AM31" s="457"/>
      <c r="AN31" s="457"/>
    </row>
    <row r="32" spans="1:40" ht="18" customHeight="1">
      <c r="A32" s="462" t="s">
        <v>117</v>
      </c>
      <c r="B32" s="462"/>
      <c r="C32" s="462"/>
      <c r="D32" s="462"/>
      <c r="E32" s="46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457"/>
      <c r="AN32" s="45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90"/>
      <c r="B39" s="490"/>
      <c r="C39" s="490"/>
      <c r="D39" s="110">
        <f>IF(S2=1,10,IF(S2=2,11,IF(S2=3,12,S2-3)))</f>
        <v>2</v>
      </c>
      <c r="E39" s="110">
        <f>IF(S2=1,11,IF(S2=2,12,S2-2))</f>
        <v>3</v>
      </c>
      <c r="F39" s="491">
        <f>IF(S2=1,12,S2-1)</f>
        <v>4</v>
      </c>
      <c r="G39" s="491"/>
      <c r="H39" s="491"/>
      <c r="I39" s="455" t="s">
        <v>169</v>
      </c>
      <c r="J39" s="455"/>
      <c r="K39" s="455"/>
      <c r="M39" s="461" t="s">
        <v>170</v>
      </c>
      <c r="N39" s="462"/>
      <c r="O39" s="462"/>
      <c r="P39" s="462"/>
      <c r="Q39" s="462"/>
      <c r="R39" s="462"/>
      <c r="S39" s="462"/>
      <c r="T39" s="462"/>
      <c r="U39" s="462"/>
      <c r="V39" s="462"/>
      <c r="W39" s="462"/>
      <c r="X39" s="462"/>
      <c r="Y39" s="462"/>
      <c r="Z39" s="462"/>
      <c r="AA39" s="462"/>
      <c r="AB39" s="462"/>
      <c r="AC39" s="462"/>
      <c r="AD39" s="462"/>
      <c r="AE39" s="462"/>
      <c r="AF39" s="462"/>
      <c r="AG39" s="462"/>
      <c r="AH39" s="486" t="s">
        <v>171</v>
      </c>
      <c r="AI39" s="487"/>
      <c r="AJ39" s="487"/>
      <c r="AK39" s="487"/>
      <c r="AL39" s="488"/>
      <c r="AM39" s="473" t="s">
        <v>172</v>
      </c>
      <c r="AN39" s="473"/>
    </row>
    <row r="40" spans="1:40" ht="18" customHeight="1">
      <c r="A40" s="473" t="s">
        <v>196</v>
      </c>
      <c r="B40" s="473"/>
      <c r="C40" s="473"/>
      <c r="D40" s="111">
        <v>80</v>
      </c>
      <c r="E40" s="111">
        <v>80</v>
      </c>
      <c r="F40" s="489">
        <v>81</v>
      </c>
      <c r="G40" s="489"/>
      <c r="H40" s="489"/>
      <c r="I40" s="455">
        <f>SUM(D40:F40)</f>
        <v>241</v>
      </c>
      <c r="J40" s="455"/>
      <c r="K40" s="455"/>
      <c r="M40" s="512" t="s">
        <v>174</v>
      </c>
      <c r="N40" s="458" t="s">
        <v>175</v>
      </c>
      <c r="O40" s="506"/>
      <c r="P40" s="507"/>
      <c r="Q40" s="500" t="s">
        <v>197</v>
      </c>
      <c r="R40" s="501"/>
      <c r="S40" s="501"/>
      <c r="T40" s="501"/>
      <c r="U40" s="501"/>
      <c r="V40" s="501"/>
      <c r="W40" s="501"/>
      <c r="X40" s="501"/>
      <c r="Y40" s="501"/>
      <c r="Z40" s="501"/>
      <c r="AA40" s="501"/>
      <c r="AB40" s="501"/>
      <c r="AC40" s="501"/>
      <c r="AD40" s="501"/>
      <c r="AE40" s="501"/>
      <c r="AF40" s="501"/>
      <c r="AG40" s="502"/>
      <c r="AH40" s="499">
        <f>SUM(F32:AJ32)</f>
        <v>500</v>
      </c>
      <c r="AI40" s="472"/>
      <c r="AJ40" s="130" t="s">
        <v>177</v>
      </c>
      <c r="AK40" s="499">
        <f>ROUNDUP(AH40/1000,0)</f>
        <v>1</v>
      </c>
      <c r="AL40" s="472"/>
      <c r="AM40" s="492">
        <f>MIN(AH40:AK42)</f>
        <v>1</v>
      </c>
      <c r="AN40" s="520"/>
    </row>
    <row r="41" spans="1:40" ht="18" customHeight="1">
      <c r="A41" s="524"/>
      <c r="B41" s="524"/>
      <c r="C41" s="524"/>
      <c r="D41" s="67"/>
      <c r="E41" s="67"/>
      <c r="F41" s="115"/>
      <c r="G41" s="115"/>
      <c r="H41" s="114" t="s">
        <v>198</v>
      </c>
      <c r="I41" s="115"/>
      <c r="J41" s="115"/>
      <c r="K41" s="115"/>
      <c r="L41" s="116"/>
      <c r="M41" s="513"/>
      <c r="N41" s="459"/>
      <c r="O41" s="508"/>
      <c r="P41" s="509"/>
      <c r="Q41" s="503" t="s">
        <v>199</v>
      </c>
      <c r="R41" s="504"/>
      <c r="S41" s="504"/>
      <c r="T41" s="504"/>
      <c r="U41" s="504"/>
      <c r="V41" s="504"/>
      <c r="W41" s="504"/>
      <c r="X41" s="504"/>
      <c r="Y41" s="504"/>
      <c r="Z41" s="504"/>
      <c r="AA41" s="504"/>
      <c r="AB41" s="504"/>
      <c r="AC41" s="504"/>
      <c r="AD41" s="504"/>
      <c r="AE41" s="504"/>
      <c r="AF41" s="504"/>
      <c r="AG41" s="505"/>
      <c r="AH41" s="461">
        <f>COUNTA(B12:B30)</f>
        <v>9</v>
      </c>
      <c r="AI41" s="463"/>
      <c r="AJ41" s="136" t="s">
        <v>180</v>
      </c>
      <c r="AK41" s="499">
        <f>ROUNDUP(AH41/20,0)</f>
        <v>1</v>
      </c>
      <c r="AL41" s="472"/>
      <c r="AM41" s="493"/>
      <c r="AN41" s="521"/>
    </row>
    <row r="42" spans="1:40" ht="18" customHeight="1">
      <c r="B42" s="59"/>
      <c r="I42" s="455">
        <f>I40/3</f>
        <v>80.333333333333329</v>
      </c>
      <c r="J42" s="455"/>
      <c r="K42" s="455"/>
      <c r="M42" s="514"/>
      <c r="N42" s="460"/>
      <c r="O42" s="510"/>
      <c r="P42" s="511"/>
      <c r="Q42" s="503" t="s">
        <v>200</v>
      </c>
      <c r="R42" s="504"/>
      <c r="S42" s="504"/>
      <c r="T42" s="504"/>
      <c r="U42" s="504"/>
      <c r="V42" s="504"/>
      <c r="W42" s="504"/>
      <c r="X42" s="504"/>
      <c r="Y42" s="504"/>
      <c r="Z42" s="504"/>
      <c r="AA42" s="504"/>
      <c r="AB42" s="504"/>
      <c r="AC42" s="504"/>
      <c r="AD42" s="504"/>
      <c r="AE42" s="504"/>
      <c r="AF42" s="504"/>
      <c r="AG42" s="505"/>
      <c r="AH42" s="499">
        <f>ROUNDDOWN(I42,1)</f>
        <v>80.3</v>
      </c>
      <c r="AI42" s="472"/>
      <c r="AJ42" s="137" t="s">
        <v>180</v>
      </c>
      <c r="AK42" s="499">
        <f>ROUNDUP(AH42/10,0)</f>
        <v>9</v>
      </c>
      <c r="AL42" s="472"/>
      <c r="AM42" s="522"/>
      <c r="AN42" s="523"/>
    </row>
    <row r="43" spans="1:40" ht="18" customHeight="1">
      <c r="B43" s="59"/>
      <c r="I43" s="67"/>
      <c r="J43" s="67"/>
      <c r="K43" s="67"/>
      <c r="M43" s="111"/>
      <c r="N43" s="503" t="s">
        <v>184</v>
      </c>
      <c r="O43" s="504"/>
      <c r="P43" s="504"/>
      <c r="Q43" s="504"/>
      <c r="R43" s="504"/>
      <c r="S43" s="504"/>
      <c r="T43" s="504"/>
      <c r="U43" s="504"/>
      <c r="V43" s="504"/>
      <c r="W43" s="504"/>
      <c r="X43" s="504"/>
      <c r="Y43" s="504"/>
      <c r="Z43" s="504"/>
      <c r="AA43" s="504"/>
      <c r="AB43" s="504"/>
      <c r="AC43" s="504"/>
      <c r="AD43" s="504"/>
      <c r="AE43" s="504"/>
      <c r="AF43" s="504"/>
      <c r="AG43" s="505"/>
      <c r="AH43" s="517"/>
      <c r="AI43" s="518"/>
      <c r="AJ43" s="518"/>
      <c r="AK43" s="518"/>
      <c r="AL43" s="519"/>
      <c r="AM43" s="461" t="e" cm="1">
        <f t="array" aca="1" ref="AM43" ca="1">ROUNDUP(_xlfn.IFS(AM40&lt;2,1,AND(AM40&lt;=2,AM40&lt;6),AM40-1,AM40&gt;=6,AM40/2*3),1)</f>
        <v>#NAME?</v>
      </c>
      <c r="AN43" s="463"/>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483" t="str">
        <f>IF(VLOOKUP($AK$1,選択肢!$A$1:$J$32,C52,FALSE)=0,"-",VLOOKUP($AK$1,選択肢!$A$1:$J$32,C52,FALSE))</f>
        <v>管理者</v>
      </c>
      <c r="D47" s="484"/>
      <c r="E47" s="482" t="str">
        <f>IF(VLOOKUP($AK$1,選択肢!$A$1:$J$32,E52,FALSE)=0,"-",VLOOKUP($AK$1,選択肢!$A$1:$J$32,E52,FALSE))</f>
        <v>サービス提供責任者</v>
      </c>
      <c r="F47" s="482"/>
      <c r="G47" s="482"/>
      <c r="H47" s="482"/>
      <c r="I47" s="483" t="str">
        <f>IF(VLOOKUP($AK$1,選択肢!$A$1:$J$32,I52,FALSE)=0,"-",VLOOKUP($AK$1,選択肢!$A$1:$J$32,I52,FALSE))</f>
        <v>従業者</v>
      </c>
      <c r="J47" s="484"/>
      <c r="K47" s="484"/>
      <c r="L47" s="484"/>
      <c r="M47" s="484"/>
      <c r="N47" s="485"/>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62"/>
    </row>
    <row r="48" spans="1:40" ht="18" customHeight="1">
      <c r="A48" s="62"/>
      <c r="B48" s="67"/>
      <c r="C48" s="102" t="s">
        <v>190</v>
      </c>
      <c r="D48" s="102" t="s">
        <v>191</v>
      </c>
      <c r="E48" s="101" t="s">
        <v>190</v>
      </c>
      <c r="F48" s="481" t="s">
        <v>191</v>
      </c>
      <c r="G48" s="481"/>
      <c r="H48" s="481"/>
      <c r="I48" s="477" t="s">
        <v>190</v>
      </c>
      <c r="J48" s="478"/>
      <c r="K48" s="479"/>
      <c r="L48" s="477" t="s">
        <v>191</v>
      </c>
      <c r="M48" s="478"/>
      <c r="N48" s="479"/>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129"/>
      <c r="AM48" s="129"/>
      <c r="AN48" s="62"/>
    </row>
    <row r="49" spans="1:40" ht="18" customHeight="1">
      <c r="A49" s="62"/>
      <c r="B49" s="75" t="s">
        <v>192</v>
      </c>
      <c r="C49" s="101">
        <f>COUNTIFS($B$11:$B$30,C$47,$C$11:$C$30,"A",$E$11:$E$30,"*")</f>
        <v>1</v>
      </c>
      <c r="D49" s="101">
        <f>COUNTIFS($B$11:$B$30,C$47,$C$11:$C$30,"B",$E$11:$E$30,"*")</f>
        <v>0</v>
      </c>
      <c r="E49" s="101">
        <f>COUNTIFS($B$11:$B$30,E$47,$C$11:$C$30,"A",$E$11:$E$30,"*")</f>
        <v>0</v>
      </c>
      <c r="F49" s="477">
        <f>COUNTIFS($B$11:$B$30,E$47,$C$11:$C$30,"B",$E$11:$E$30,"*")</f>
        <v>1</v>
      </c>
      <c r="G49" s="478"/>
      <c r="H49" s="479"/>
      <c r="I49" s="477">
        <f>COUNTIFS($B$11:$B$30,I$47,$C$11:$C$30,"A",$E$11:$E$30,"*")</f>
        <v>0</v>
      </c>
      <c r="J49" s="478"/>
      <c r="K49" s="479"/>
      <c r="L49" s="477">
        <f>COUNTIFS($B$11:$B$30,I$47,$C$11:$C$30,"B",$E$11:$E$30,"*")</f>
        <v>0</v>
      </c>
      <c r="M49" s="478"/>
      <c r="N49" s="479"/>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129"/>
      <c r="AM49" s="129"/>
      <c r="AN49" s="62"/>
    </row>
    <row r="50" spans="1:40" ht="18" customHeight="1">
      <c r="A50" s="62"/>
      <c r="B50" s="82" t="s">
        <v>193</v>
      </c>
      <c r="C50" s="113"/>
      <c r="D50" s="113"/>
      <c r="E50" s="101">
        <f>COUNTIFS($B$11:$B$30,E$47,$C$11:$C$30,"C",$E$11:$E$30,"*")</f>
        <v>1</v>
      </c>
      <c r="F50" s="477">
        <f>COUNTIFS($B$11:$B$30,E$47,$C$11:$C$30,"D",$E$11:$E$30,"*")</f>
        <v>0</v>
      </c>
      <c r="G50" s="478"/>
      <c r="H50" s="479"/>
      <c r="I50" s="477">
        <f>COUNTIFS($B$11:$B$30,I$47,$C$11:$C$30,"C",$E$11:$E$30,"*")</f>
        <v>2</v>
      </c>
      <c r="J50" s="478"/>
      <c r="K50" s="479"/>
      <c r="L50" s="477">
        <f>COUNTIFS($B$11:$B$30,I$47,$C$11:$C$30,"D",$E$11:$E$30,"*")</f>
        <v>5</v>
      </c>
      <c r="M50" s="478"/>
      <c r="N50" s="479"/>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129"/>
      <c r="AM50" s="129"/>
      <c r="AN50" s="62"/>
    </row>
    <row r="51" spans="1:40" ht="18" customHeight="1">
      <c r="A51" s="62"/>
      <c r="B51" s="82" t="s">
        <v>194</v>
      </c>
      <c r="C51" s="475"/>
      <c r="D51" s="476"/>
      <c r="E51" s="477">
        <f>IF($AK$3="４週",SUMIFS($AK$11:$AK$30,$B$11:$B$30,E47)/4/$AH$5,IF($AK$3="歴月",SUMIFS($AK$11:$AK$30,$B$11:$B$30,E47)/$AL$5,"記載する期間を選択してください"))</f>
        <v>0</v>
      </c>
      <c r="F51" s="478"/>
      <c r="G51" s="478"/>
      <c r="H51" s="479"/>
      <c r="I51" s="477">
        <f>IF($AK$3="４週",SUMIFS($AK$11:$AK$30,$B$11:$B$30,I47)/4/$AH$5,IF($AK$3="歴月",SUMIFS($AK$11:$AK$30,$B$11:$B$30,I47)/$AL$5,"記載する期間を選択してください"))</f>
        <v>0</v>
      </c>
      <c r="J51" s="478"/>
      <c r="K51" s="478"/>
      <c r="L51" s="478"/>
      <c r="M51" s="478"/>
      <c r="N51" s="479"/>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455" t="s">
        <v>126</v>
      </c>
      <c r="D60" s="455"/>
      <c r="E60" s="455"/>
      <c r="F60" s="60"/>
      <c r="G60" s="60"/>
    </row>
    <row r="61" spans="1:40" ht="15" customHeight="1">
      <c r="A61" s="60"/>
      <c r="B61" s="97" t="s">
        <v>127</v>
      </c>
      <c r="C61" s="456" t="s">
        <v>128</v>
      </c>
      <c r="D61" s="456"/>
      <c r="E61" s="456"/>
      <c r="F61" s="60"/>
      <c r="G61" s="60"/>
    </row>
    <row r="62" spans="1:40" ht="15" customHeight="1">
      <c r="A62" s="60"/>
      <c r="B62" s="97" t="s">
        <v>129</v>
      </c>
      <c r="C62" s="456" t="s">
        <v>130</v>
      </c>
      <c r="D62" s="456"/>
      <c r="E62" s="456"/>
      <c r="F62" s="60"/>
      <c r="G62" s="60"/>
    </row>
    <row r="63" spans="1:40" ht="15" customHeight="1">
      <c r="A63" s="60"/>
      <c r="B63" s="97" t="s">
        <v>131</v>
      </c>
      <c r="C63" s="456" t="s">
        <v>132</v>
      </c>
      <c r="D63" s="456"/>
      <c r="E63" s="456"/>
      <c r="F63" s="60"/>
      <c r="G63" s="60"/>
    </row>
    <row r="64" spans="1:40" ht="15" customHeight="1">
      <c r="A64" s="60"/>
      <c r="B64" s="97" t="s">
        <v>133</v>
      </c>
      <c r="C64" s="456" t="s">
        <v>134</v>
      </c>
      <c r="D64" s="456"/>
      <c r="E64" s="456"/>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4"/>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topLeftCell="F1" zoomScaleNormal="100" zoomScaleSheetLayoutView="100" workbookViewId="0">
      <selection activeCell="AK31" sqref="AK3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202</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100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54"/>
      <c r="AN11" s="454"/>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0" si="0">IF($AK$3="４週",AK12/4,AK12/(DAY(EOMONTH($F$9,0))/7))</f>
        <v>0</v>
      </c>
      <c r="AM12" s="454"/>
      <c r="AN12" s="454"/>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1" si="1">+SUM(F13:AG13)</f>
        <v>0</v>
      </c>
      <c r="AL13" s="71">
        <f t="shared" si="0"/>
        <v>0</v>
      </c>
      <c r="AM13" s="454"/>
      <c r="AN13" s="454"/>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1"/>
        <v>0</v>
      </c>
      <c r="AL31" s="71">
        <f>IF($AK$3="４週",AK31/4,AK31/(DAY(EOMONTH($F$9,0))/7))</f>
        <v>0</v>
      </c>
      <c r="AM31" s="457"/>
      <c r="AN31" s="457"/>
    </row>
    <row r="32" spans="1:40" ht="18" customHeight="1">
      <c r="A32" s="462" t="s">
        <v>117</v>
      </c>
      <c r="B32" s="462"/>
      <c r="C32" s="462"/>
      <c r="D32" s="462"/>
      <c r="E32" s="46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57"/>
      <c r="AN32" s="45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90"/>
      <c r="B39" s="490"/>
      <c r="C39" s="490"/>
      <c r="D39" s="110">
        <f>IF(S2=1,10,IF(S2=2,11,IF(S2=3,12,S2-3)))</f>
        <v>2</v>
      </c>
      <c r="E39" s="110">
        <f>IF(S2=1,11,IF(S2=2,12,S2-2))</f>
        <v>3</v>
      </c>
      <c r="F39" s="491">
        <f>IF(S2=1,12,S2-1)</f>
        <v>4</v>
      </c>
      <c r="G39" s="491"/>
      <c r="H39" s="491"/>
      <c r="I39" s="455" t="s">
        <v>169</v>
      </c>
      <c r="J39" s="455"/>
      <c r="K39" s="455"/>
      <c r="M39" s="461" t="s">
        <v>170</v>
      </c>
      <c r="N39" s="462"/>
      <c r="O39" s="462"/>
      <c r="P39" s="462"/>
      <c r="Q39" s="462"/>
      <c r="R39" s="462"/>
      <c r="S39" s="462"/>
      <c r="T39" s="462"/>
      <c r="U39" s="462"/>
      <c r="V39" s="462"/>
      <c r="W39" s="462"/>
      <c r="X39" s="462"/>
      <c r="Y39" s="462"/>
      <c r="Z39" s="462"/>
      <c r="AA39" s="462"/>
      <c r="AB39" s="462"/>
      <c r="AC39" s="462"/>
      <c r="AD39" s="462"/>
      <c r="AE39" s="462"/>
      <c r="AF39" s="462"/>
      <c r="AG39" s="462"/>
      <c r="AH39" s="486" t="s">
        <v>171</v>
      </c>
      <c r="AI39" s="487"/>
      <c r="AJ39" s="487"/>
      <c r="AK39" s="487"/>
      <c r="AL39" s="488"/>
      <c r="AM39" s="473" t="s">
        <v>172</v>
      </c>
      <c r="AN39" s="473"/>
    </row>
    <row r="40" spans="1:40" ht="18" customHeight="1">
      <c r="A40" s="473" t="s">
        <v>196</v>
      </c>
      <c r="B40" s="473"/>
      <c r="C40" s="473"/>
      <c r="D40" s="111">
        <v>80</v>
      </c>
      <c r="E40" s="111">
        <v>80</v>
      </c>
      <c r="F40" s="489">
        <v>81</v>
      </c>
      <c r="G40" s="489"/>
      <c r="H40" s="489"/>
      <c r="I40" s="455">
        <f>SUM(D40:F40)</f>
        <v>241</v>
      </c>
      <c r="J40" s="455"/>
      <c r="K40" s="455"/>
      <c r="M40" s="512" t="s">
        <v>174</v>
      </c>
      <c r="N40" s="458" t="s">
        <v>175</v>
      </c>
      <c r="O40" s="506"/>
      <c r="P40" s="507"/>
      <c r="Q40" s="500" t="s">
        <v>176</v>
      </c>
      <c r="R40" s="501"/>
      <c r="S40" s="501"/>
      <c r="T40" s="501"/>
      <c r="U40" s="501"/>
      <c r="V40" s="501"/>
      <c r="W40" s="501"/>
      <c r="X40" s="501"/>
      <c r="Y40" s="501"/>
      <c r="Z40" s="501"/>
      <c r="AA40" s="501"/>
      <c r="AB40" s="501"/>
      <c r="AC40" s="501"/>
      <c r="AD40" s="501"/>
      <c r="AE40" s="501"/>
      <c r="AF40" s="501"/>
      <c r="AG40" s="502"/>
      <c r="AH40" s="499">
        <f>SUM(F32:AJ32)</f>
        <v>490</v>
      </c>
      <c r="AI40" s="472"/>
      <c r="AJ40" s="130" t="s">
        <v>177</v>
      </c>
      <c r="AK40" s="499">
        <f>ROUNDUP(AH40/450,0)</f>
        <v>2</v>
      </c>
      <c r="AL40" s="472"/>
      <c r="AM40" s="455">
        <f>MIN(AH40:AK42)</f>
        <v>1</v>
      </c>
      <c r="AN40" s="455"/>
    </row>
    <row r="41" spans="1:40" ht="18" customHeight="1">
      <c r="A41" s="508"/>
      <c r="B41" s="508"/>
      <c r="C41" s="508"/>
      <c r="D41" s="67"/>
      <c r="E41" s="67"/>
      <c r="F41" s="67"/>
      <c r="G41" s="67"/>
      <c r="H41" s="67"/>
      <c r="I41" s="67" t="s">
        <v>204</v>
      </c>
      <c r="J41" s="67"/>
      <c r="K41" s="67"/>
      <c r="M41" s="513"/>
      <c r="N41" s="459"/>
      <c r="O41" s="508"/>
      <c r="P41" s="509"/>
      <c r="Q41" s="503" t="s">
        <v>179</v>
      </c>
      <c r="R41" s="504"/>
      <c r="S41" s="504"/>
      <c r="T41" s="504"/>
      <c r="U41" s="504"/>
      <c r="V41" s="504"/>
      <c r="W41" s="504"/>
      <c r="X41" s="504"/>
      <c r="Y41" s="504"/>
      <c r="Z41" s="504"/>
      <c r="AA41" s="504"/>
      <c r="AB41" s="504"/>
      <c r="AC41" s="504"/>
      <c r="AD41" s="504"/>
      <c r="AE41" s="504"/>
      <c r="AF41" s="504"/>
      <c r="AG41" s="505"/>
      <c r="AH41" s="461">
        <f>COUNTA(B12:B30)</f>
        <v>9</v>
      </c>
      <c r="AI41" s="462"/>
      <c r="AJ41" s="136" t="s">
        <v>180</v>
      </c>
      <c r="AK41" s="499">
        <f>ROUNDUP(AH41/10,0)</f>
        <v>1</v>
      </c>
      <c r="AL41" s="472"/>
      <c r="AM41" s="455"/>
      <c r="AN41" s="455"/>
    </row>
    <row r="42" spans="1:40" ht="18" customHeight="1">
      <c r="A42" s="524"/>
      <c r="B42" s="524"/>
      <c r="C42" s="524"/>
      <c r="D42" s="67"/>
      <c r="E42" s="67"/>
      <c r="F42" s="524"/>
      <c r="G42" s="524"/>
      <c r="H42" s="524"/>
      <c r="I42" s="455">
        <f>I40/3</f>
        <v>80.333333333333329</v>
      </c>
      <c r="J42" s="455"/>
      <c r="K42" s="455"/>
      <c r="M42" s="514"/>
      <c r="N42" s="460"/>
      <c r="O42" s="510"/>
      <c r="P42" s="511"/>
      <c r="Q42" s="503" t="s">
        <v>181</v>
      </c>
      <c r="R42" s="504"/>
      <c r="S42" s="504"/>
      <c r="T42" s="504"/>
      <c r="U42" s="504"/>
      <c r="V42" s="504"/>
      <c r="W42" s="504"/>
      <c r="X42" s="504"/>
      <c r="Y42" s="504"/>
      <c r="Z42" s="504"/>
      <c r="AA42" s="504"/>
      <c r="AB42" s="504"/>
      <c r="AC42" s="504"/>
      <c r="AD42" s="504"/>
      <c r="AE42" s="504"/>
      <c r="AF42" s="504"/>
      <c r="AG42" s="505"/>
      <c r="AH42" s="499">
        <f>ROUNDDOWN(I42,1)</f>
        <v>80.3</v>
      </c>
      <c r="AI42" s="472"/>
      <c r="AJ42" s="137" t="s">
        <v>180</v>
      </c>
      <c r="AK42" s="499">
        <f>ROUNDUP(AH42/40,0)</f>
        <v>3</v>
      </c>
      <c r="AL42" s="472"/>
      <c r="AM42" s="455"/>
      <c r="AN42" s="455"/>
    </row>
    <row r="43" spans="1:40" ht="18" customHeight="1">
      <c r="B43" s="62"/>
      <c r="M43" s="111"/>
      <c r="N43" s="503" t="s">
        <v>184</v>
      </c>
      <c r="O43" s="504"/>
      <c r="P43" s="504"/>
      <c r="Q43" s="504"/>
      <c r="R43" s="504"/>
      <c r="S43" s="504"/>
      <c r="T43" s="504"/>
      <c r="U43" s="504"/>
      <c r="V43" s="504"/>
      <c r="W43" s="504"/>
      <c r="X43" s="504"/>
      <c r="Y43" s="504"/>
      <c r="Z43" s="504"/>
      <c r="AA43" s="504"/>
      <c r="AB43" s="504"/>
      <c r="AC43" s="504"/>
      <c r="AD43" s="504"/>
      <c r="AE43" s="504"/>
      <c r="AF43" s="504"/>
      <c r="AG43" s="505"/>
      <c r="AH43" s="498"/>
      <c r="AI43" s="498"/>
      <c r="AJ43" s="498"/>
      <c r="AK43" s="498"/>
      <c r="AL43" s="498"/>
      <c r="AM43" s="461" t="e" cm="1">
        <f t="array" aca="1" ref="AM43" ca="1">ROUNDUP(_xlfn.IFS(AM40&lt;2,1,AND(AM40&lt;=2,AM40&lt;6),AM40-1,AM40&gt;=6,AM40/2*3),1)</f>
        <v>#NAME?</v>
      </c>
      <c r="AN43" s="463"/>
    </row>
    <row r="44" spans="1:40" ht="5.15"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67"/>
      <c r="C46" s="483" t="str">
        <f>IF(VLOOKUP($AK$1,選択肢!$A$1:$J$32,C51,FALSE)=0,"-",VLOOKUP($AK$1,選択肢!$A$1:$J$32,C51,FALSE))</f>
        <v>管理者</v>
      </c>
      <c r="D46" s="484"/>
      <c r="E46" s="482" t="str">
        <f>IF(VLOOKUP($AK$1,選択肢!$A$1:$J$32,E51,FALSE)=0,"-",VLOOKUP($AK$1,選択肢!$A$1:$J$32,E51,FALSE))</f>
        <v>サービス提供責任者</v>
      </c>
      <c r="F46" s="482"/>
      <c r="G46" s="482"/>
      <c r="H46" s="482"/>
      <c r="I46" s="483" t="str">
        <f>IF(VLOOKUP($AK$1,選択肢!$A$1:$J$32,I51,FALSE)=0,"-",VLOOKUP($AK$1,選択肢!$A$1:$J$32,I51,FALSE))</f>
        <v>従業者</v>
      </c>
      <c r="J46" s="484"/>
      <c r="K46" s="484"/>
      <c r="L46" s="484"/>
      <c r="M46" s="484"/>
      <c r="N46" s="485"/>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62"/>
    </row>
    <row r="47" spans="1:40" ht="18" customHeight="1">
      <c r="A47" s="62"/>
      <c r="B47" s="67"/>
      <c r="C47" s="102" t="s">
        <v>190</v>
      </c>
      <c r="D47" s="102" t="s">
        <v>191</v>
      </c>
      <c r="E47" s="101" t="s">
        <v>190</v>
      </c>
      <c r="F47" s="481" t="s">
        <v>191</v>
      </c>
      <c r="G47" s="481"/>
      <c r="H47" s="481"/>
      <c r="I47" s="477" t="s">
        <v>190</v>
      </c>
      <c r="J47" s="478"/>
      <c r="K47" s="479"/>
      <c r="L47" s="477" t="s">
        <v>191</v>
      </c>
      <c r="M47" s="478"/>
      <c r="N47" s="479"/>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129"/>
      <c r="AM47" s="129"/>
      <c r="AN47" s="62"/>
    </row>
    <row r="48" spans="1:40" ht="18" customHeight="1">
      <c r="A48" s="62"/>
      <c r="B48" s="75" t="s">
        <v>192</v>
      </c>
      <c r="C48" s="101">
        <f>COUNTIFS($B$11:$B$30,C$46,$C$11:$C$30,"A",$E$11:$E$30,"*")</f>
        <v>1</v>
      </c>
      <c r="D48" s="101">
        <f>COUNTIFS($B$11:$B$30,C$46,$C$11:$C$30,"B",$E$11:$E$30,"*")</f>
        <v>0</v>
      </c>
      <c r="E48" s="101">
        <f>COUNTIFS($B$11:$B$30,E$46,$C$11:$C$30,"A",$E$11:$E$30,"*")</f>
        <v>0</v>
      </c>
      <c r="F48" s="477">
        <f>COUNTIFS($B$11:$B$30,E$46,$C$11:$C$30,"B",$E$11:$E$30,"*")</f>
        <v>1</v>
      </c>
      <c r="G48" s="478"/>
      <c r="H48" s="479"/>
      <c r="I48" s="477">
        <f>COUNTIFS($B$11:$B$30,I$46,$C$11:$C$30,"A",$E$11:$E$30,"*")</f>
        <v>0</v>
      </c>
      <c r="J48" s="478"/>
      <c r="K48" s="479"/>
      <c r="L48" s="477">
        <f>COUNTIFS($B$11:$B$30,I$46,$C$11:$C$30,"B",$E$11:$E$30,"*")</f>
        <v>0</v>
      </c>
      <c r="M48" s="478"/>
      <c r="N48" s="479"/>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129"/>
      <c r="AM48" s="129"/>
      <c r="AN48" s="62"/>
    </row>
    <row r="49" spans="1:40" ht="18" customHeight="1">
      <c r="A49" s="62"/>
      <c r="B49" s="82" t="s">
        <v>193</v>
      </c>
      <c r="C49" s="113"/>
      <c r="D49" s="113"/>
      <c r="E49" s="101">
        <f>COUNTIFS($B$11:$B$30,E$46,$C$11:$C$30,"C",$E$11:$E$30,"*")</f>
        <v>1</v>
      </c>
      <c r="F49" s="477">
        <f>COUNTIFS($B$11:$B$30,E$46,$C$11:$C$30,"D",$E$11:$E$30,"*")</f>
        <v>0</v>
      </c>
      <c r="G49" s="478"/>
      <c r="H49" s="479"/>
      <c r="I49" s="477">
        <f>COUNTIFS($B$11:$B$30,I$46,$C$11:$C$30,"C",$E$11:$E$30,"*")</f>
        <v>2</v>
      </c>
      <c r="J49" s="478"/>
      <c r="K49" s="479"/>
      <c r="L49" s="477">
        <f>COUNTIFS($B$11:$B$30,I$46,$C$11:$C$30,"D",$E$11:$E$30,"*")</f>
        <v>5</v>
      </c>
      <c r="M49" s="478"/>
      <c r="N49" s="479"/>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129"/>
      <c r="AM49" s="129"/>
      <c r="AN49" s="62"/>
    </row>
    <row r="50" spans="1:40" ht="18" customHeight="1">
      <c r="A50" s="62"/>
      <c r="B50" s="82" t="s">
        <v>194</v>
      </c>
      <c r="C50" s="475"/>
      <c r="D50" s="476"/>
      <c r="E50" s="477">
        <f>IF($AK$3="４週",SUMIFS($AK$11:$AK$30,$B$11:$B$30,E46)/4/$AH$5,IF($AK$3="歴月",SUMIFS($AK$11:$AK$30,$B$11:$B$30,E46)/$AL$5,"記載する期間を選択してください"))</f>
        <v>0</v>
      </c>
      <c r="F50" s="478"/>
      <c r="G50" s="478"/>
      <c r="H50" s="479"/>
      <c r="I50" s="477">
        <f>IF($AK$3="４週",SUMIFS($AK$11:$AK$30,$B$11:$B$30,I46)/4/$AH$5,IF($AK$3="歴月",SUMIFS($AK$11:$AK$30,$B$11:$B$30,I46)/$AL$5,"記載する期間を選択してください"))</f>
        <v>0</v>
      </c>
      <c r="J50" s="478"/>
      <c r="K50" s="478"/>
      <c r="L50" s="478"/>
      <c r="M50" s="478"/>
      <c r="N50" s="479"/>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5" t="s">
        <v>126</v>
      </c>
      <c r="D59" s="455"/>
      <c r="E59" s="455"/>
      <c r="F59" s="60"/>
      <c r="G59" s="60"/>
    </row>
    <row r="60" spans="1:40" ht="15" customHeight="1">
      <c r="A60" s="60"/>
      <c r="B60" s="97" t="s">
        <v>127</v>
      </c>
      <c r="C60" s="456" t="s">
        <v>128</v>
      </c>
      <c r="D60" s="456"/>
      <c r="E60" s="456"/>
      <c r="F60" s="60"/>
      <c r="G60" s="60"/>
    </row>
    <row r="61" spans="1:40" ht="15" customHeight="1">
      <c r="A61" s="60"/>
      <c r="B61" s="97" t="s">
        <v>129</v>
      </c>
      <c r="C61" s="456" t="s">
        <v>130</v>
      </c>
      <c r="D61" s="456"/>
      <c r="E61" s="456"/>
      <c r="F61" s="60"/>
      <c r="G61" s="60"/>
    </row>
    <row r="62" spans="1:40" ht="15" customHeight="1">
      <c r="A62" s="60"/>
      <c r="B62" s="97" t="s">
        <v>131</v>
      </c>
      <c r="C62" s="456" t="s">
        <v>132</v>
      </c>
      <c r="D62" s="456"/>
      <c r="E62" s="456"/>
      <c r="F62" s="60"/>
      <c r="G62" s="60"/>
    </row>
    <row r="63" spans="1:40" ht="15" customHeight="1">
      <c r="A63" s="60"/>
      <c r="B63" s="97" t="s">
        <v>133</v>
      </c>
      <c r="C63" s="456" t="s">
        <v>134</v>
      </c>
      <c r="D63" s="456"/>
      <c r="E63" s="45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4"/>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AK31" sqref="AK3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205</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100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54"/>
      <c r="AN11" s="454"/>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+SUM(F12:AG12)</f>
        <v>0</v>
      </c>
      <c r="AL12" s="71">
        <f t="shared" ref="AL12:AL30" si="0">IF($AK$3="４週",AK12/4,AK12/(DAY(EOMONTH($F$9,0))/7))</f>
        <v>0</v>
      </c>
      <c r="AM12" s="454"/>
      <c r="AN12" s="454"/>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ref="AK13:AK31" si="1">+SUM(F13:AG13)</f>
        <v>0</v>
      </c>
      <c r="AL13" s="71">
        <f t="shared" si="0"/>
        <v>0</v>
      </c>
      <c r="AM13" s="454"/>
      <c r="AN13" s="454"/>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1"/>
        <v>0</v>
      </c>
      <c r="AL14" s="71">
        <f t="shared" si="0"/>
        <v>0</v>
      </c>
      <c r="AM14" s="454"/>
      <c r="AN14" s="454"/>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1"/>
        <v>0</v>
      </c>
      <c r="AL15" s="71">
        <f t="shared" si="0"/>
        <v>0</v>
      </c>
      <c r="AM15" s="454"/>
      <c r="AN15" s="454"/>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1"/>
        <v>0</v>
      </c>
      <c r="AL16" s="71">
        <f t="shared" si="0"/>
        <v>0</v>
      </c>
      <c r="AM16" s="454"/>
      <c r="AN16" s="454"/>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1"/>
        <v>0</v>
      </c>
      <c r="AL17" s="71">
        <f t="shared" si="0"/>
        <v>0</v>
      </c>
      <c r="AM17" s="454"/>
      <c r="AN17" s="454"/>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1"/>
        <v>0</v>
      </c>
      <c r="AL18" s="71">
        <f t="shared" si="0"/>
        <v>0</v>
      </c>
      <c r="AM18" s="454"/>
      <c r="AN18" s="454"/>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1"/>
        <v>0</v>
      </c>
      <c r="AL19" s="71">
        <f t="shared" si="0"/>
        <v>0</v>
      </c>
      <c r="AM19" s="454"/>
      <c r="AN19" s="454"/>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1"/>
        <v>0</v>
      </c>
      <c r="AL20" s="71">
        <f t="shared" si="0"/>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1"/>
        <v>0</v>
      </c>
      <c r="AL21" s="71">
        <f t="shared" si="0"/>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1"/>
        <v>0</v>
      </c>
      <c r="AL22" s="71">
        <f t="shared" si="0"/>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1"/>
        <v>0</v>
      </c>
      <c r="AL23" s="71">
        <f t="shared" si="0"/>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1"/>
        <v>0</v>
      </c>
      <c r="AL24" s="71">
        <f t="shared" si="0"/>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1"/>
        <v>0</v>
      </c>
      <c r="AL25" s="71">
        <f t="shared" si="0"/>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1"/>
        <v>0</v>
      </c>
      <c r="AL26" s="71">
        <f t="shared" si="0"/>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1"/>
        <v>0</v>
      </c>
      <c r="AL27" s="71">
        <f t="shared" si="0"/>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1"/>
        <v>0</v>
      </c>
      <c r="AL28" s="71">
        <f t="shared" si="0"/>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1"/>
        <v>0</v>
      </c>
      <c r="AL29" s="71">
        <f t="shared" si="0"/>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1"/>
        <v>0</v>
      </c>
      <c r="AL30" s="71">
        <f t="shared" si="0"/>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1"/>
        <v>0</v>
      </c>
      <c r="AL31" s="71">
        <f>IF($AK$3="４週",AK31/4,AK31/(DAY(EOMONTH($F$9,0))/7))</f>
        <v>0</v>
      </c>
      <c r="AM31" s="457"/>
      <c r="AN31" s="457"/>
    </row>
    <row r="32" spans="1:40" ht="18" customHeight="1">
      <c r="A32" s="462" t="s">
        <v>117</v>
      </c>
      <c r="B32" s="462"/>
      <c r="C32" s="462"/>
      <c r="D32" s="462"/>
      <c r="E32" s="46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57"/>
      <c r="AN32" s="45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90"/>
      <c r="B39" s="490"/>
      <c r="C39" s="490"/>
      <c r="D39" s="110">
        <f>IF(S2=1,10,IF(S2=2,11,IF(S2=3,12,S2-3)))</f>
        <v>2</v>
      </c>
      <c r="E39" s="110">
        <f>IF(S2=1,11,IF(S2=2,12,S2-2))</f>
        <v>3</v>
      </c>
      <c r="F39" s="491">
        <f>IF(S2=1,12,S2-1)</f>
        <v>4</v>
      </c>
      <c r="G39" s="491"/>
      <c r="H39" s="491"/>
      <c r="I39" s="455" t="s">
        <v>169</v>
      </c>
      <c r="J39" s="455"/>
      <c r="K39" s="455"/>
      <c r="M39" s="461" t="s">
        <v>170</v>
      </c>
      <c r="N39" s="462"/>
      <c r="O39" s="462"/>
      <c r="P39" s="462"/>
      <c r="Q39" s="462"/>
      <c r="R39" s="462"/>
      <c r="S39" s="462"/>
      <c r="T39" s="462"/>
      <c r="U39" s="462"/>
      <c r="V39" s="462"/>
      <c r="W39" s="462"/>
      <c r="X39" s="462"/>
      <c r="Y39" s="462"/>
      <c r="Z39" s="462"/>
      <c r="AA39" s="462"/>
      <c r="AB39" s="462"/>
      <c r="AC39" s="462"/>
      <c r="AD39" s="462"/>
      <c r="AE39" s="462"/>
      <c r="AF39" s="462"/>
      <c r="AG39" s="462"/>
      <c r="AH39" s="486" t="s">
        <v>171</v>
      </c>
      <c r="AI39" s="487"/>
      <c r="AJ39" s="487"/>
      <c r="AK39" s="487"/>
      <c r="AL39" s="488"/>
      <c r="AM39" s="473" t="s">
        <v>172</v>
      </c>
      <c r="AN39" s="473"/>
    </row>
    <row r="40" spans="1:40" ht="18" customHeight="1">
      <c r="A40" s="473" t="s">
        <v>196</v>
      </c>
      <c r="B40" s="473"/>
      <c r="C40" s="473"/>
      <c r="D40" s="111">
        <v>80</v>
      </c>
      <c r="E40" s="111">
        <v>80</v>
      </c>
      <c r="F40" s="489">
        <v>81</v>
      </c>
      <c r="G40" s="489"/>
      <c r="H40" s="489"/>
      <c r="I40" s="455">
        <f>SUM(D40:F40)</f>
        <v>241</v>
      </c>
      <c r="J40" s="455"/>
      <c r="K40" s="455"/>
      <c r="M40" s="512" t="s">
        <v>174</v>
      </c>
      <c r="N40" s="458" t="s">
        <v>175</v>
      </c>
      <c r="O40" s="506"/>
      <c r="P40" s="507"/>
      <c r="Q40" s="500" t="s">
        <v>176</v>
      </c>
      <c r="R40" s="501"/>
      <c r="S40" s="501"/>
      <c r="T40" s="501"/>
      <c r="U40" s="501"/>
      <c r="V40" s="501"/>
      <c r="W40" s="501"/>
      <c r="X40" s="501"/>
      <c r="Y40" s="501"/>
      <c r="Z40" s="501"/>
      <c r="AA40" s="501"/>
      <c r="AB40" s="501"/>
      <c r="AC40" s="501"/>
      <c r="AD40" s="501"/>
      <c r="AE40" s="501"/>
      <c r="AF40" s="501"/>
      <c r="AG40" s="502"/>
      <c r="AH40" s="499">
        <f>SUM(F32:AJ32)</f>
        <v>490</v>
      </c>
      <c r="AI40" s="472"/>
      <c r="AJ40" s="130" t="s">
        <v>177</v>
      </c>
      <c r="AK40" s="499">
        <f>ROUNDUP(AH40/450,0)</f>
        <v>2</v>
      </c>
      <c r="AL40" s="472"/>
      <c r="AM40" s="455">
        <f>MIN(AH40:AK42)</f>
        <v>1</v>
      </c>
      <c r="AN40" s="455"/>
    </row>
    <row r="41" spans="1:40" ht="18" customHeight="1">
      <c r="A41" s="508"/>
      <c r="B41" s="508"/>
      <c r="C41" s="508"/>
      <c r="D41" s="67"/>
      <c r="E41" s="67"/>
      <c r="F41" s="67"/>
      <c r="G41" s="67"/>
      <c r="H41" s="67"/>
      <c r="I41" s="67" t="s">
        <v>204</v>
      </c>
      <c r="J41" s="67"/>
      <c r="K41" s="67"/>
      <c r="M41" s="513"/>
      <c r="N41" s="459"/>
      <c r="O41" s="508"/>
      <c r="P41" s="509"/>
      <c r="Q41" s="503" t="s">
        <v>179</v>
      </c>
      <c r="R41" s="504"/>
      <c r="S41" s="504"/>
      <c r="T41" s="504"/>
      <c r="U41" s="504"/>
      <c r="V41" s="504"/>
      <c r="W41" s="504"/>
      <c r="X41" s="504"/>
      <c r="Y41" s="504"/>
      <c r="Z41" s="504"/>
      <c r="AA41" s="504"/>
      <c r="AB41" s="504"/>
      <c r="AC41" s="504"/>
      <c r="AD41" s="504"/>
      <c r="AE41" s="504"/>
      <c r="AF41" s="504"/>
      <c r="AG41" s="505"/>
      <c r="AH41" s="461">
        <f>COUNTA(B12:B30)</f>
        <v>9</v>
      </c>
      <c r="AI41" s="462"/>
      <c r="AJ41" s="136" t="s">
        <v>180</v>
      </c>
      <c r="AK41" s="499">
        <f>ROUNDUP(AH41/10,0)</f>
        <v>1</v>
      </c>
      <c r="AL41" s="472"/>
      <c r="AM41" s="455"/>
      <c r="AN41" s="455"/>
    </row>
    <row r="42" spans="1:40" ht="18" customHeight="1">
      <c r="A42" s="524"/>
      <c r="B42" s="524"/>
      <c r="C42" s="524"/>
      <c r="D42" s="67"/>
      <c r="E42" s="67"/>
      <c r="F42" s="524"/>
      <c r="G42" s="524"/>
      <c r="H42" s="524"/>
      <c r="I42" s="455">
        <f>I40/3</f>
        <v>80.333333333333329</v>
      </c>
      <c r="J42" s="455"/>
      <c r="K42" s="455"/>
      <c r="M42" s="514"/>
      <c r="N42" s="460"/>
      <c r="O42" s="510"/>
      <c r="P42" s="511"/>
      <c r="Q42" s="503" t="s">
        <v>181</v>
      </c>
      <c r="R42" s="504"/>
      <c r="S42" s="504"/>
      <c r="T42" s="504"/>
      <c r="U42" s="504"/>
      <c r="V42" s="504"/>
      <c r="W42" s="504"/>
      <c r="X42" s="504"/>
      <c r="Y42" s="504"/>
      <c r="Z42" s="504"/>
      <c r="AA42" s="504"/>
      <c r="AB42" s="504"/>
      <c r="AC42" s="504"/>
      <c r="AD42" s="504"/>
      <c r="AE42" s="504"/>
      <c r="AF42" s="504"/>
      <c r="AG42" s="505"/>
      <c r="AH42" s="499">
        <f>ROUNDDOWN(I42,1)</f>
        <v>80.3</v>
      </c>
      <c r="AI42" s="472"/>
      <c r="AJ42" s="137" t="s">
        <v>180</v>
      </c>
      <c r="AK42" s="499">
        <f>ROUNDUP(AH42/40,0)</f>
        <v>3</v>
      </c>
      <c r="AL42" s="472"/>
      <c r="AM42" s="455"/>
      <c r="AN42" s="455"/>
    </row>
    <row r="43" spans="1:40" ht="18" customHeight="1">
      <c r="B43" s="62"/>
      <c r="I43" s="524"/>
      <c r="J43" s="524"/>
      <c r="K43" s="524"/>
      <c r="M43" s="111"/>
      <c r="N43" s="503" t="s">
        <v>184</v>
      </c>
      <c r="O43" s="504"/>
      <c r="P43" s="504"/>
      <c r="Q43" s="504"/>
      <c r="R43" s="504"/>
      <c r="S43" s="504"/>
      <c r="T43" s="504"/>
      <c r="U43" s="504"/>
      <c r="V43" s="504"/>
      <c r="W43" s="504"/>
      <c r="X43" s="504"/>
      <c r="Y43" s="504"/>
      <c r="Z43" s="504"/>
      <c r="AA43" s="504"/>
      <c r="AB43" s="504"/>
      <c r="AC43" s="504"/>
      <c r="AD43" s="504"/>
      <c r="AE43" s="504"/>
      <c r="AF43" s="504"/>
      <c r="AG43" s="505"/>
      <c r="AH43" s="498"/>
      <c r="AI43" s="498"/>
      <c r="AJ43" s="498"/>
      <c r="AK43" s="498"/>
      <c r="AL43" s="498"/>
      <c r="AM43" s="461" t="e" cm="1">
        <f t="array" aca="1" ref="AM43" ca="1">ROUNDUP(_xlfn.IFS(AM40&lt;2,1,AND(AM40&lt;=2,AM40&lt;6),AM40-1,AM40&gt;=6,AM40/2*3),1)</f>
        <v>#NAME?</v>
      </c>
      <c r="AN43" s="463"/>
    </row>
    <row r="44" spans="1:40" ht="5.15"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67"/>
      <c r="C46" s="483" t="str">
        <f>IF(VLOOKUP($AK$1,選択肢!$A$1:$J$32,C51,FALSE)=0,"-",VLOOKUP($AK$1,選択肢!$A$1:$J$32,C51,FALSE))</f>
        <v>管理者</v>
      </c>
      <c r="D46" s="484"/>
      <c r="E46" s="482" t="str">
        <f>IF(VLOOKUP($AK$1,選択肢!$A$1:$J$32,E51,FALSE)=0,"-",VLOOKUP($AK$1,選択肢!$A$1:$J$32,E51,FALSE))</f>
        <v>サービス提供責任者</v>
      </c>
      <c r="F46" s="482"/>
      <c r="G46" s="482"/>
      <c r="H46" s="482"/>
      <c r="I46" s="483" t="str">
        <f>IF(VLOOKUP($AK$1,選択肢!$A$1:$J$32,I51,FALSE)=0,"-",VLOOKUP($AK$1,選択肢!$A$1:$J$32,I51,FALSE))</f>
        <v>従業者</v>
      </c>
      <c r="J46" s="484"/>
      <c r="K46" s="484"/>
      <c r="L46" s="484"/>
      <c r="M46" s="484"/>
      <c r="N46" s="485"/>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62"/>
    </row>
    <row r="47" spans="1:40" ht="18" customHeight="1">
      <c r="A47" s="62"/>
      <c r="B47" s="67"/>
      <c r="C47" s="102" t="s">
        <v>190</v>
      </c>
      <c r="D47" s="102" t="s">
        <v>191</v>
      </c>
      <c r="E47" s="101" t="s">
        <v>190</v>
      </c>
      <c r="F47" s="481" t="s">
        <v>191</v>
      </c>
      <c r="G47" s="481"/>
      <c r="H47" s="481"/>
      <c r="I47" s="477" t="s">
        <v>190</v>
      </c>
      <c r="J47" s="478"/>
      <c r="K47" s="479"/>
      <c r="L47" s="477" t="s">
        <v>191</v>
      </c>
      <c r="M47" s="478"/>
      <c r="N47" s="479"/>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129"/>
      <c r="AM47" s="129"/>
      <c r="AN47" s="62"/>
    </row>
    <row r="48" spans="1:40" ht="18" customHeight="1">
      <c r="A48" s="62"/>
      <c r="B48" s="75" t="s">
        <v>192</v>
      </c>
      <c r="C48" s="101">
        <f>COUNTIFS($B$11:$B$30,C$46,$C$11:$C$30,"A",$E$11:$E$30,"*")</f>
        <v>1</v>
      </c>
      <c r="D48" s="101">
        <f>COUNTIFS($B$11:$B$30,C$46,$C$11:$C$30,"B",$E$11:$E$30,"*")</f>
        <v>0</v>
      </c>
      <c r="E48" s="101">
        <f>COUNTIFS($B$11:$B$30,E$46,$C$11:$C$30,"A",$E$11:$E$30,"*")</f>
        <v>0</v>
      </c>
      <c r="F48" s="477">
        <f>COUNTIFS($B$11:$B$30,E$46,$C$11:$C$30,"B",$E$11:$E$30,"*")</f>
        <v>1</v>
      </c>
      <c r="G48" s="478"/>
      <c r="H48" s="479"/>
      <c r="I48" s="477">
        <f>COUNTIFS($B$11:$B$30,I$46,$C$11:$C$30,"A",$E$11:$E$30,"*")</f>
        <v>0</v>
      </c>
      <c r="J48" s="478"/>
      <c r="K48" s="479"/>
      <c r="L48" s="477">
        <f>COUNTIFS($B$11:$B$30,I$46,$C$11:$C$30,"B",$E$11:$E$30,"*")</f>
        <v>0</v>
      </c>
      <c r="M48" s="478"/>
      <c r="N48" s="479"/>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129"/>
      <c r="AM48" s="129"/>
      <c r="AN48" s="62"/>
    </row>
    <row r="49" spans="1:40" ht="18" customHeight="1">
      <c r="A49" s="62"/>
      <c r="B49" s="82" t="s">
        <v>193</v>
      </c>
      <c r="C49" s="113"/>
      <c r="D49" s="113"/>
      <c r="E49" s="101">
        <f>COUNTIFS($B$11:$B$30,E$46,$C$11:$C$30,"C",$E$11:$E$30,"*")</f>
        <v>1</v>
      </c>
      <c r="F49" s="477">
        <f>COUNTIFS($B$11:$B$30,E$46,$C$11:$C$30,"D",$E$11:$E$30,"*")</f>
        <v>0</v>
      </c>
      <c r="G49" s="478"/>
      <c r="H49" s="479"/>
      <c r="I49" s="477">
        <f>COUNTIFS($B$11:$B$30,I$46,$C$11:$C$30,"C",$E$11:$E$30,"*")</f>
        <v>2</v>
      </c>
      <c r="J49" s="478"/>
      <c r="K49" s="479"/>
      <c r="L49" s="477">
        <f>COUNTIFS($B$11:$B$30,I$46,$C$11:$C$30,"D",$E$11:$E$30,"*")</f>
        <v>5</v>
      </c>
      <c r="M49" s="478"/>
      <c r="N49" s="479"/>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129"/>
      <c r="AM49" s="129"/>
      <c r="AN49" s="62"/>
    </row>
    <row r="50" spans="1:40" ht="18" customHeight="1">
      <c r="A50" s="62"/>
      <c r="B50" s="82" t="s">
        <v>194</v>
      </c>
      <c r="C50" s="475"/>
      <c r="D50" s="476"/>
      <c r="E50" s="477">
        <f>IF($AK$3="４週",SUMIFS($AK$11:$AK$30,$B$11:$B$30,E46)/4/$AH$5,IF($AK$3="歴月",SUMIFS($AK$11:$AK$30,$B$11:$B$30,E46)/$AL$5,"記載する期間を選択してください"))</f>
        <v>0</v>
      </c>
      <c r="F50" s="478"/>
      <c r="G50" s="478"/>
      <c r="H50" s="479"/>
      <c r="I50" s="477">
        <f>IF($AK$3="４週",SUMIFS($AK$11:$AK$30,$B$11:$B$30,I46)/4/$AH$5,IF($AK$3="歴月",SUMIFS($AK$11:$AK$30,$B$11:$B$30,I46)/$AL$5,"記載する期間を選択してください"))</f>
        <v>0</v>
      </c>
      <c r="J50" s="478"/>
      <c r="K50" s="478"/>
      <c r="L50" s="478"/>
      <c r="M50" s="478"/>
      <c r="N50" s="479"/>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5" t="s">
        <v>126</v>
      </c>
      <c r="D59" s="455"/>
      <c r="E59" s="455"/>
      <c r="F59" s="60"/>
      <c r="G59" s="60"/>
    </row>
    <row r="60" spans="1:40" ht="15" customHeight="1">
      <c r="A60" s="60"/>
      <c r="B60" s="97" t="s">
        <v>127</v>
      </c>
      <c r="C60" s="456" t="s">
        <v>128</v>
      </c>
      <c r="D60" s="456"/>
      <c r="E60" s="456"/>
      <c r="F60" s="60"/>
      <c r="G60" s="60"/>
    </row>
    <row r="61" spans="1:40" ht="15" customHeight="1">
      <c r="A61" s="60"/>
      <c r="B61" s="97" t="s">
        <v>129</v>
      </c>
      <c r="C61" s="456" t="s">
        <v>130</v>
      </c>
      <c r="D61" s="456"/>
      <c r="E61" s="456"/>
      <c r="F61" s="60"/>
      <c r="G61" s="60"/>
    </row>
    <row r="62" spans="1:40" ht="15" customHeight="1">
      <c r="A62" s="60"/>
      <c r="B62" s="97" t="s">
        <v>131</v>
      </c>
      <c r="C62" s="456" t="s">
        <v>132</v>
      </c>
      <c r="D62" s="456"/>
      <c r="E62" s="456"/>
      <c r="F62" s="60"/>
      <c r="G62" s="60"/>
    </row>
    <row r="63" spans="1:40" ht="15" customHeight="1">
      <c r="A63" s="60"/>
      <c r="B63" s="97" t="s">
        <v>133</v>
      </c>
      <c r="C63" s="456" t="s">
        <v>134</v>
      </c>
      <c r="D63" s="456"/>
      <c r="E63" s="45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4"/>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topLeftCell="R1" zoomScaleNormal="100" zoomScaleSheetLayoutView="100" workbookViewId="0">
      <selection activeCell="AK31" sqref="AK31"/>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206</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100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5"/>
      <c r="B37" s="455"/>
      <c r="C37" s="455"/>
      <c r="D37" s="98">
        <v>4</v>
      </c>
      <c r="E37" s="98">
        <v>5</v>
      </c>
      <c r="F37" s="525">
        <v>6</v>
      </c>
      <c r="G37" s="525"/>
      <c r="H37" s="525"/>
      <c r="I37" s="525">
        <v>7</v>
      </c>
      <c r="J37" s="525"/>
      <c r="K37" s="525"/>
      <c r="L37" s="525">
        <v>8</v>
      </c>
      <c r="M37" s="525"/>
      <c r="N37" s="525"/>
      <c r="O37" s="525">
        <v>9</v>
      </c>
      <c r="P37" s="525"/>
      <c r="Q37" s="525"/>
      <c r="R37" s="525">
        <v>10</v>
      </c>
      <c r="S37" s="525"/>
      <c r="T37" s="525"/>
      <c r="U37" s="525">
        <v>11</v>
      </c>
      <c r="V37" s="525"/>
      <c r="W37" s="525"/>
      <c r="X37" s="525">
        <v>12</v>
      </c>
      <c r="Y37" s="525"/>
      <c r="Z37" s="525"/>
      <c r="AA37" s="525">
        <v>1</v>
      </c>
      <c r="AB37" s="525"/>
      <c r="AC37" s="525"/>
      <c r="AD37" s="525">
        <v>2</v>
      </c>
      <c r="AE37" s="525"/>
      <c r="AF37" s="525"/>
      <c r="AG37" s="525">
        <v>3</v>
      </c>
      <c r="AH37" s="525"/>
      <c r="AI37" s="525"/>
      <c r="AJ37" s="455" t="s">
        <v>211</v>
      </c>
      <c r="AK37" s="455"/>
      <c r="AL37" s="82" t="s">
        <v>212</v>
      </c>
      <c r="AM37"/>
      <c r="AN37"/>
      <c r="AO37"/>
      <c r="AP37"/>
      <c r="AQ37"/>
    </row>
    <row r="38" spans="1:43" ht="18" customHeight="1">
      <c r="A38" s="529" t="s">
        <v>213</v>
      </c>
      <c r="B38" s="529"/>
      <c r="C38" s="529"/>
      <c r="D38" s="69">
        <v>1400</v>
      </c>
      <c r="E38" s="69">
        <v>1310</v>
      </c>
      <c r="F38" s="526">
        <v>1400</v>
      </c>
      <c r="G38" s="526"/>
      <c r="H38" s="526"/>
      <c r="I38" s="526">
        <v>1470</v>
      </c>
      <c r="J38" s="526"/>
      <c r="K38" s="526"/>
      <c r="L38" s="526">
        <v>1470</v>
      </c>
      <c r="M38" s="526"/>
      <c r="N38" s="526"/>
      <c r="O38" s="526">
        <v>1330</v>
      </c>
      <c r="P38" s="526"/>
      <c r="Q38" s="526"/>
      <c r="R38" s="526">
        <v>1400</v>
      </c>
      <c r="S38" s="526"/>
      <c r="T38" s="526"/>
      <c r="U38" s="526">
        <v>1400</v>
      </c>
      <c r="V38" s="526"/>
      <c r="W38" s="526"/>
      <c r="X38" s="526">
        <v>1330</v>
      </c>
      <c r="Y38" s="526"/>
      <c r="Z38" s="526"/>
      <c r="AA38" s="526">
        <v>1330</v>
      </c>
      <c r="AB38" s="526"/>
      <c r="AC38" s="526"/>
      <c r="AD38" s="526">
        <v>1330</v>
      </c>
      <c r="AE38" s="526"/>
      <c r="AF38" s="526"/>
      <c r="AG38" s="526">
        <v>1400</v>
      </c>
      <c r="AH38" s="526"/>
      <c r="AI38" s="526"/>
      <c r="AJ38" s="456">
        <f>SUM(D38:AI38)</f>
        <v>16570</v>
      </c>
      <c r="AK38" s="456"/>
      <c r="AL38" s="527">
        <f>ROUNDUP(AJ38/AJ39,1)</f>
        <v>70</v>
      </c>
      <c r="AM38"/>
      <c r="AN38"/>
      <c r="AO38"/>
      <c r="AP38"/>
      <c r="AQ38"/>
    </row>
    <row r="39" spans="1:43" ht="18" customHeight="1">
      <c r="A39" s="529" t="s">
        <v>214</v>
      </c>
      <c r="B39" s="529"/>
      <c r="C39" s="529"/>
      <c r="D39" s="69">
        <v>20</v>
      </c>
      <c r="E39" s="69">
        <v>19</v>
      </c>
      <c r="F39" s="526">
        <v>20</v>
      </c>
      <c r="G39" s="526"/>
      <c r="H39" s="526"/>
      <c r="I39" s="526">
        <v>21</v>
      </c>
      <c r="J39" s="526"/>
      <c r="K39" s="526"/>
      <c r="L39" s="526">
        <v>21</v>
      </c>
      <c r="M39" s="526"/>
      <c r="N39" s="526"/>
      <c r="O39" s="526">
        <v>19</v>
      </c>
      <c r="P39" s="526"/>
      <c r="Q39" s="526"/>
      <c r="R39" s="526">
        <v>20</v>
      </c>
      <c r="S39" s="526"/>
      <c r="T39" s="526"/>
      <c r="U39" s="526">
        <v>20</v>
      </c>
      <c r="V39" s="526"/>
      <c r="W39" s="526"/>
      <c r="X39" s="526">
        <v>19</v>
      </c>
      <c r="Y39" s="526"/>
      <c r="Z39" s="526"/>
      <c r="AA39" s="526">
        <v>19</v>
      </c>
      <c r="AB39" s="526"/>
      <c r="AC39" s="526"/>
      <c r="AD39" s="526">
        <v>19</v>
      </c>
      <c r="AE39" s="526"/>
      <c r="AF39" s="526"/>
      <c r="AG39" s="526">
        <v>20</v>
      </c>
      <c r="AH39" s="526"/>
      <c r="AI39" s="526"/>
      <c r="AJ39" s="456">
        <f>+SUM(D39:AI39)</f>
        <v>237</v>
      </c>
      <c r="AK39" s="456"/>
      <c r="AL39" s="528"/>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455" t="s">
        <v>170</v>
      </c>
      <c r="B42" s="455"/>
      <c r="C42" s="455" t="s">
        <v>207</v>
      </c>
      <c r="D42" s="455"/>
      <c r="E42" s="455" t="s">
        <v>209</v>
      </c>
      <c r="F42" s="455"/>
      <c r="G42" s="455"/>
      <c r="H42" s="455"/>
      <c r="I42" s="455" t="s">
        <v>215</v>
      </c>
      <c r="J42" s="455"/>
      <c r="K42" s="455"/>
      <c r="L42" s="455"/>
      <c r="M42" s="455"/>
      <c r="N42" s="45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3" t="s">
        <v>172</v>
      </c>
      <c r="B43" s="473"/>
      <c r="C43" s="530">
        <f>ROUNDDOWN(IF(AL38&lt;=60,1,1+ROUNDUP((AL38-60)/40,0)),1)</f>
        <v>2</v>
      </c>
      <c r="D43" s="530"/>
      <c r="E43" s="530">
        <f>ROUNDDOWN(AL38/2,1)</f>
        <v>35</v>
      </c>
      <c r="F43" s="530"/>
      <c r="G43" s="530"/>
      <c r="H43" s="530"/>
      <c r="I43" s="530">
        <f>ROUNDDOWN(AL38/4,1)</f>
        <v>17.5</v>
      </c>
      <c r="J43" s="530"/>
      <c r="K43" s="530"/>
      <c r="L43" s="530"/>
      <c r="M43" s="530"/>
      <c r="N43" s="53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483" t="str">
        <f>IF(VLOOKUP($AK$1,選択肢!$A$1:$J$32,C50,FALSE)=0,"-",VLOOKUP($AK$1,選択肢!$A$1:$J$32,C50,FALSE))</f>
        <v>管理者</v>
      </c>
      <c r="D45" s="484"/>
      <c r="E45" s="482" t="str">
        <f>IF(VLOOKUP($AK$1,選択肢!$A$1:$J$32,E50,FALSE)=0,"-",VLOOKUP($AK$1,選択肢!$A$1:$J$32,E50,FALSE))</f>
        <v>サービス管理責任者</v>
      </c>
      <c r="F45" s="482"/>
      <c r="G45" s="482"/>
      <c r="H45" s="482"/>
      <c r="I45" s="483" t="str">
        <f>IF(VLOOKUP($AK$1,選択肢!$A$1:$J$32,I50,FALSE)=0,"-",VLOOKUP($AK$1,選択肢!$A$1:$J$32,I50,FALSE))</f>
        <v>医師</v>
      </c>
      <c r="J45" s="484"/>
      <c r="K45" s="484"/>
      <c r="L45" s="484"/>
      <c r="M45" s="484"/>
      <c r="N45" s="485"/>
      <c r="O45" s="483" t="str">
        <f>IF(VLOOKUP($AK$1,選択肢!$A$1:$J$32,O50,FALSE)=0,"-",VLOOKUP($AK$1,選択肢!$A$1:$J$32,O50,FALSE))</f>
        <v>看護職員</v>
      </c>
      <c r="P45" s="484"/>
      <c r="Q45" s="484"/>
      <c r="R45" s="484"/>
      <c r="S45" s="484"/>
      <c r="T45" s="485"/>
      <c r="U45" s="483" t="str">
        <f>IF(VLOOKUP($AK$1,選択肢!$A$1:$J$32,U50,FALSE)=0,"-",VLOOKUP($AK$1,選択肢!$A$1:$J$32,U50,FALSE))</f>
        <v>生活支援員</v>
      </c>
      <c r="V45" s="484"/>
      <c r="W45" s="484"/>
      <c r="X45" s="484"/>
      <c r="Y45" s="484"/>
      <c r="Z45" s="485"/>
      <c r="AA45" s="483" t="str">
        <f>IF(VLOOKUP($AK$1,選択肢!$A$1:$J$32,AA50,FALSE)=0,"-",VLOOKUP($AK$1,選択肢!$A$1:$J$32,AA50,FALSE))</f>
        <v>-</v>
      </c>
      <c r="AB45" s="484"/>
      <c r="AC45" s="484"/>
      <c r="AD45" s="484"/>
      <c r="AE45" s="484"/>
      <c r="AF45" s="485"/>
      <c r="AG45" s="482" t="str">
        <f>IF(VLOOKUP($AK$1,選択肢!$A$1:$J$32,AG50,FALSE)=0,"-",VLOOKUP($AK$1,選択肢!$A$1:$J$32,AG50,FALSE))</f>
        <v>-</v>
      </c>
      <c r="AH45" s="482"/>
      <c r="AI45" s="482"/>
      <c r="AJ45" s="482"/>
      <c r="AK45" s="482"/>
      <c r="AL45" s="482" t="str">
        <f>IF(VLOOKUP($AK$1,選択肢!$A$1:$J$32,AL50,FALSE)=0,"-",VLOOKUP($AK$1,選択肢!$A$1:$J$32,AL50,FALSE))</f>
        <v>-</v>
      </c>
      <c r="AM45" s="482"/>
      <c r="AN45" s="62"/>
    </row>
    <row r="46" spans="1:43" ht="18" customHeight="1">
      <c r="A46" s="62"/>
      <c r="B46" s="67"/>
      <c r="C46" s="102" t="s">
        <v>190</v>
      </c>
      <c r="D46" s="102" t="s">
        <v>191</v>
      </c>
      <c r="E46" s="101" t="s">
        <v>190</v>
      </c>
      <c r="F46" s="481" t="s">
        <v>191</v>
      </c>
      <c r="G46" s="481"/>
      <c r="H46" s="481"/>
      <c r="I46" s="477" t="s">
        <v>190</v>
      </c>
      <c r="J46" s="478"/>
      <c r="K46" s="479"/>
      <c r="L46" s="477" t="s">
        <v>191</v>
      </c>
      <c r="M46" s="478"/>
      <c r="N46" s="479"/>
      <c r="O46" s="477" t="s">
        <v>190</v>
      </c>
      <c r="P46" s="478"/>
      <c r="Q46" s="479"/>
      <c r="R46" s="477" t="s">
        <v>191</v>
      </c>
      <c r="S46" s="478"/>
      <c r="T46" s="479"/>
      <c r="U46" s="477" t="s">
        <v>190</v>
      </c>
      <c r="V46" s="478"/>
      <c r="W46" s="479"/>
      <c r="X46" s="477" t="s">
        <v>191</v>
      </c>
      <c r="Y46" s="478"/>
      <c r="Z46" s="479"/>
      <c r="AA46" s="477" t="s">
        <v>190</v>
      </c>
      <c r="AB46" s="478"/>
      <c r="AC46" s="479"/>
      <c r="AD46" s="477" t="s">
        <v>191</v>
      </c>
      <c r="AE46" s="478"/>
      <c r="AF46" s="479"/>
      <c r="AG46" s="477" t="s">
        <v>190</v>
      </c>
      <c r="AH46" s="478"/>
      <c r="AI46" s="479"/>
      <c r="AJ46" s="477" t="s">
        <v>191</v>
      </c>
      <c r="AK46" s="479"/>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477">
        <f>COUNTIFS($B$11:$B$30,E$45,$C$11:$C$30,"B",$E$11:$E$30,"*")</f>
        <v>1</v>
      </c>
      <c r="G47" s="478"/>
      <c r="H47" s="479"/>
      <c r="I47" s="477">
        <f>COUNTIFS($B$11:$B$30,I$45,$C$11:$C$30,"A",$E$11:$E$30,"*")</f>
        <v>0</v>
      </c>
      <c r="J47" s="478"/>
      <c r="K47" s="479"/>
      <c r="L47" s="477">
        <f>COUNTIFS($B$11:$B$30,I$45,$C$11:$C$30,"B",$E$11:$E$30,"*")</f>
        <v>0</v>
      </c>
      <c r="M47" s="478"/>
      <c r="N47" s="479"/>
      <c r="O47" s="477">
        <f>COUNTIFS($B$11:$B$30,O$45,$C$11:$C$30,"A",$E$11:$E$30,"*")</f>
        <v>0</v>
      </c>
      <c r="P47" s="478"/>
      <c r="Q47" s="479"/>
      <c r="R47" s="477">
        <f>COUNTIFS($B$11:$B$30,O$45,$C$11:$C$30,"B",$E$11:$E$30,"*")</f>
        <v>0</v>
      </c>
      <c r="S47" s="478"/>
      <c r="T47" s="479"/>
      <c r="U47" s="477">
        <f>COUNTIFS($B$11:$B$30,U$45,$C$11:$C$30,"A",$E$11:$E$30,"*")</f>
        <v>0</v>
      </c>
      <c r="V47" s="478"/>
      <c r="W47" s="479"/>
      <c r="X47" s="477">
        <f>COUNTIFS($B$11:$B$30,U$45,$C$11:$C$30,"B",$E$11:$E$30,"*")</f>
        <v>0</v>
      </c>
      <c r="Y47" s="478"/>
      <c r="Z47" s="479"/>
      <c r="AA47" s="477">
        <f>COUNTIFS($B$11:$B$30,AA$45,$C$11:$C$30,"A",$E$11:$E$30,"*")</f>
        <v>0</v>
      </c>
      <c r="AB47" s="478"/>
      <c r="AC47" s="479"/>
      <c r="AD47" s="477">
        <f>COUNTIFS($B$11:$B$30,AA$45,$C$11:$C$30,"B",$E$11:$E$30,"*")</f>
        <v>0</v>
      </c>
      <c r="AE47" s="478"/>
      <c r="AF47" s="479"/>
      <c r="AG47" s="477">
        <f>COUNTIFS($B$11:$B$30,AG$45,$C$11:$C$30,"A",$E$11:$E$30,"*")</f>
        <v>0</v>
      </c>
      <c r="AH47" s="478"/>
      <c r="AI47" s="479"/>
      <c r="AJ47" s="477">
        <f>COUNTIFS($B$11:$B$30,AG$45,$C$11:$C$30,"B",$E$11:$E$30,"*")</f>
        <v>0</v>
      </c>
      <c r="AK47" s="479"/>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477">
        <f>COUNTIFS($B$11:$B$30,E$45,$C$11:$C$30,"D",$E$11:$E$30,"*")</f>
        <v>0</v>
      </c>
      <c r="G48" s="478"/>
      <c r="H48" s="479"/>
      <c r="I48" s="477">
        <f>COUNTIFS($B$11:$B$30,I$45,$C$11:$C$30,"C",$E$11:$E$30,"*")</f>
        <v>1</v>
      </c>
      <c r="J48" s="478"/>
      <c r="K48" s="479"/>
      <c r="L48" s="477">
        <f>COUNTIFS($B$11:$B$30,I$45,$C$11:$C$30,"D",$E$11:$E$30,"*")</f>
        <v>0</v>
      </c>
      <c r="M48" s="478"/>
      <c r="N48" s="479"/>
      <c r="O48" s="477">
        <f>COUNTIFS($B$11:$B$30,O$45,$C$11:$C$30,"C",$E$11:$E$30,"*")</f>
        <v>0</v>
      </c>
      <c r="P48" s="478"/>
      <c r="Q48" s="479"/>
      <c r="R48" s="477">
        <f>COUNTIFS($B$11:$B$30,O$45,$C$11:$C$30,"D",$E$11:$E$30,"*")</f>
        <v>1</v>
      </c>
      <c r="S48" s="478"/>
      <c r="T48" s="479"/>
      <c r="U48" s="477">
        <f>COUNTIFS($B$11:$B$30,U$45,$C$11:$C$30,"C",$E$11:$E$30,"*")</f>
        <v>0</v>
      </c>
      <c r="V48" s="478"/>
      <c r="W48" s="479"/>
      <c r="X48" s="477">
        <f>COUNTIFS($B$11:$B$30,U$45,$C$11:$C$30,"D",$E$11:$E$30,"*")</f>
        <v>0</v>
      </c>
      <c r="Y48" s="478"/>
      <c r="Z48" s="479"/>
      <c r="AA48" s="477">
        <f>COUNTIFS($B$11:$B$30,AA$45,$C$11:$C$30,"C",$E$11:$E$30,"*")</f>
        <v>0</v>
      </c>
      <c r="AB48" s="478"/>
      <c r="AC48" s="479"/>
      <c r="AD48" s="477">
        <f>COUNTIFS($B$11:$B$30,AA$45,$C$11:$C$30,"D",$E$11:$E$30,"*")</f>
        <v>0</v>
      </c>
      <c r="AE48" s="478"/>
      <c r="AF48" s="479"/>
      <c r="AG48" s="477">
        <f>COUNTIFS($B$11:$B$30,AG$45,$C$11:$C$30,"C",$E$11:$E$30,"*")</f>
        <v>0</v>
      </c>
      <c r="AH48" s="478"/>
      <c r="AI48" s="479"/>
      <c r="AJ48" s="477">
        <f>COUNTIFS($B$11:$B$30,AG$45,$C$11:$C$30,"D",$E$11:$E$30,"*")</f>
        <v>0</v>
      </c>
      <c r="AK48" s="479"/>
      <c r="AL48" s="101">
        <f>COUNTIFS($B$11:$B$30,AL$45,$C$11:$C$30,"C",$E$11:$E$30,"*")</f>
        <v>0</v>
      </c>
      <c r="AM48" s="101">
        <f>COUNTIFS($B$11:$B$30,AL$45,$C$11:$C$30,"D",$E$11:$E$30,"*")</f>
        <v>0</v>
      </c>
      <c r="AN48" s="62"/>
    </row>
    <row r="49" spans="1:40" ht="25" customHeight="1">
      <c r="A49" s="62"/>
      <c r="B49" s="82" t="s">
        <v>194</v>
      </c>
      <c r="C49" s="483">
        <f>IF($AK$3="４週",SUMIFS($AK$11:$AK$30,$B$11:$B$30,C45)/4/$AH$5,IF($AK$3="歴月",SUMIFS($AK$11:$AK$30,$B$11:$B$30,C45)/$AL$5,"記載する期間を選択してください"))</f>
        <v>0</v>
      </c>
      <c r="D49" s="485"/>
      <c r="E49" s="531">
        <f>IF($AK$3="４週",SUMIFS($AK$11:$AK$30,$B$11:$B$30,E45)/4/$AH$5,IF($AK$3="歴月",SUMIFS($AK$11:$AK$30,$B$11:$B$30,E45)/$AL$5,"記載する期間を選択してください"))</f>
        <v>0</v>
      </c>
      <c r="F49" s="532"/>
      <c r="G49" s="532"/>
      <c r="H49" s="533"/>
      <c r="I49" s="483">
        <f>IF($AK$3="４週",SUMIFS($AK$11:$AK$30,$B$11:$B$30,I45)/4/$AH$5,IF($AK$3="歴月",SUMIFS($AK$11:$AK$30,$B$11:$B$30,I45)/$AL$5,"記載する期間を選択してください"))</f>
        <v>0</v>
      </c>
      <c r="J49" s="484"/>
      <c r="K49" s="484"/>
      <c r="L49" s="484"/>
      <c r="M49" s="484"/>
      <c r="N49" s="485"/>
      <c r="O49" s="483">
        <f>IF($AK$3="４週",SUMIFS($AK$11:$AK$30,$B$11:$B$30,O45)/4/$AH$5,IF($AK$3="歴月",SUMIFS($AK$11:$AK$30,$B$11:$B$30,O45)/$AL$5,"記載する期間を選択してください"))</f>
        <v>0</v>
      </c>
      <c r="P49" s="484"/>
      <c r="Q49" s="484"/>
      <c r="R49" s="484"/>
      <c r="S49" s="484"/>
      <c r="T49" s="485"/>
      <c r="U49" s="483">
        <f>IF($AK$3="４週",SUMIFS($AK$11:$AK$30,$B$11:$B$30,U45)/4/$AH$5,IF($AK$3="歴月",SUMIFS($AK$11:$AK$30,$B$11:$B$30,U45)/$AL$5,"記載する期間を選択してください"))</f>
        <v>0</v>
      </c>
      <c r="V49" s="484"/>
      <c r="W49" s="484"/>
      <c r="X49" s="484"/>
      <c r="Y49" s="484"/>
      <c r="Z49" s="485"/>
      <c r="AA49" s="483">
        <f>IF($AK$3="４週",SUMIFS($AK$11:$AK$30,$B$11:$B$30,AA45)/4/$AH$5,IF($AK$3="歴月",SUMIFS($AK$11:$AK$30,$B$11:$B$30,AA45)/$AL$5,"記載する期間を選択してください"))</f>
        <v>0</v>
      </c>
      <c r="AB49" s="484"/>
      <c r="AC49" s="484"/>
      <c r="AD49" s="484"/>
      <c r="AE49" s="484"/>
      <c r="AF49" s="485"/>
      <c r="AG49" s="483">
        <f>IF($AK$3="４週",SUMIFS($AK$11:$AK$30,$B$11:$B$30,AG45)/4/$AH$5,IF($AK$3="歴月",SUMIFS($AK$11:$AK$30,$B$11:$B$30,AG45)/$AL$5,"記載する期間を選択してください"))</f>
        <v>0</v>
      </c>
      <c r="AH49" s="484"/>
      <c r="AI49" s="484"/>
      <c r="AJ49" s="484"/>
      <c r="AK49" s="485"/>
      <c r="AL49" s="483">
        <f>IF($AK$3="４週",SUMIFS($AK$11:$AK$30,$B$11:$B$30,AL45)/4/$AH$5,IF($AK$3="歴月",SUMIFS($AK$11:$AK$30,$B$11:$B$30,AL45)/$AL$5,"記載する期間を選択してください"))</f>
        <v>0</v>
      </c>
      <c r="AM49" s="485"/>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5" t="s">
        <v>126</v>
      </c>
      <c r="D58" s="455"/>
      <c r="E58" s="455"/>
      <c r="F58" s="60"/>
      <c r="G58" s="60"/>
    </row>
    <row r="59" spans="1:40" ht="15" customHeight="1">
      <c r="A59" s="60"/>
      <c r="B59" s="97" t="s">
        <v>127</v>
      </c>
      <c r="C59" s="456" t="s">
        <v>128</v>
      </c>
      <c r="D59" s="456"/>
      <c r="E59" s="456"/>
      <c r="F59" s="60"/>
      <c r="G59" s="60"/>
    </row>
    <row r="60" spans="1:40" ht="15" customHeight="1">
      <c r="A60" s="60"/>
      <c r="B60" s="97" t="s">
        <v>129</v>
      </c>
      <c r="C60" s="456" t="s">
        <v>130</v>
      </c>
      <c r="D60" s="456"/>
      <c r="E60" s="456"/>
      <c r="F60" s="60"/>
      <c r="G60" s="60"/>
    </row>
    <row r="61" spans="1:40" ht="15" customHeight="1">
      <c r="A61" s="60"/>
      <c r="B61" s="97" t="s">
        <v>131</v>
      </c>
      <c r="C61" s="456" t="s">
        <v>132</v>
      </c>
      <c r="D61" s="456"/>
      <c r="E61" s="456"/>
      <c r="F61" s="60"/>
      <c r="G61" s="60"/>
    </row>
    <row r="62" spans="1:40" ht="15" customHeight="1">
      <c r="A62" s="60"/>
      <c r="B62" s="97" t="s">
        <v>133</v>
      </c>
      <c r="C62" s="456" t="s">
        <v>134</v>
      </c>
      <c r="D62" s="456"/>
      <c r="E62" s="456"/>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4"/>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topLeftCell="H1" zoomScaleNormal="100" zoomScaleSheetLayoutView="100" workbookViewId="0">
      <selection activeCell="AK31" sqref="AK31"/>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217</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160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5"/>
      <c r="B37" s="455"/>
      <c r="C37" s="455"/>
      <c r="D37" s="98">
        <v>4</v>
      </c>
      <c r="E37" s="98">
        <v>5</v>
      </c>
      <c r="F37" s="525">
        <v>6</v>
      </c>
      <c r="G37" s="525"/>
      <c r="H37" s="525"/>
      <c r="I37" s="525">
        <v>7</v>
      </c>
      <c r="J37" s="525"/>
      <c r="K37" s="525"/>
      <c r="L37" s="525">
        <v>8</v>
      </c>
      <c r="M37" s="525"/>
      <c r="N37" s="525"/>
      <c r="O37" s="525">
        <v>9</v>
      </c>
      <c r="P37" s="525"/>
      <c r="Q37" s="525"/>
      <c r="R37" s="525">
        <v>10</v>
      </c>
      <c r="S37" s="525"/>
      <c r="T37" s="525"/>
      <c r="U37" s="525">
        <v>11</v>
      </c>
      <c r="V37" s="525"/>
      <c r="W37" s="525"/>
      <c r="X37" s="525">
        <v>12</v>
      </c>
      <c r="Y37" s="525"/>
      <c r="Z37" s="525"/>
      <c r="AA37" s="525">
        <v>1</v>
      </c>
      <c r="AB37" s="525"/>
      <c r="AC37" s="525"/>
      <c r="AD37" s="525">
        <v>2</v>
      </c>
      <c r="AE37" s="525"/>
      <c r="AF37" s="525"/>
      <c r="AG37" s="525">
        <v>3</v>
      </c>
      <c r="AH37" s="525"/>
      <c r="AI37" s="525"/>
      <c r="AJ37" s="455" t="s">
        <v>211</v>
      </c>
      <c r="AK37" s="455"/>
      <c r="AL37" s="82" t="s">
        <v>212</v>
      </c>
      <c r="AM37" s="82" t="s">
        <v>218</v>
      </c>
      <c r="AN37"/>
      <c r="AO37"/>
      <c r="AP37"/>
      <c r="AQ37"/>
    </row>
    <row r="38" spans="1:43" ht="18" customHeight="1">
      <c r="A38" s="529" t="s">
        <v>219</v>
      </c>
      <c r="B38" s="529"/>
      <c r="C38" s="529"/>
      <c r="D38" s="72">
        <f>SUM(D39:D43)</f>
        <v>4500</v>
      </c>
      <c r="E38" s="72">
        <f>SUM(E39:E43)</f>
        <v>4215</v>
      </c>
      <c r="F38" s="530">
        <f>SUM(F39:H43)</f>
        <v>4500</v>
      </c>
      <c r="G38" s="530"/>
      <c r="H38" s="530"/>
      <c r="I38" s="530">
        <f>SUM(I39:K43)</f>
        <v>4725</v>
      </c>
      <c r="J38" s="530"/>
      <c r="K38" s="530"/>
      <c r="L38" s="530">
        <f>SUM(L39:N43)</f>
        <v>4725</v>
      </c>
      <c r="M38" s="530"/>
      <c r="N38" s="530"/>
      <c r="O38" s="530">
        <f>SUM(O39:Q43)</f>
        <v>4275</v>
      </c>
      <c r="P38" s="530"/>
      <c r="Q38" s="530"/>
      <c r="R38" s="530">
        <f>SUM(R39:T43)</f>
        <v>4500</v>
      </c>
      <c r="S38" s="530"/>
      <c r="T38" s="530"/>
      <c r="U38" s="530">
        <f>SUM(U39:W43)</f>
        <v>4500</v>
      </c>
      <c r="V38" s="530"/>
      <c r="W38" s="530"/>
      <c r="X38" s="530">
        <f>SUM(X39:Z43)</f>
        <v>4275</v>
      </c>
      <c r="Y38" s="530"/>
      <c r="Z38" s="530"/>
      <c r="AA38" s="530">
        <f>SUM(AA39:AC43)</f>
        <v>4275</v>
      </c>
      <c r="AB38" s="530"/>
      <c r="AC38" s="530"/>
      <c r="AD38" s="530">
        <f>SUM(AD39:AF43)</f>
        <v>4275</v>
      </c>
      <c r="AE38" s="530"/>
      <c r="AF38" s="530"/>
      <c r="AG38" s="530">
        <f>SUM(AG39:AI43)</f>
        <v>2500</v>
      </c>
      <c r="AH38" s="530"/>
      <c r="AI38" s="530"/>
      <c r="AJ38" s="456">
        <f t="shared" ref="AJ38:AJ43" si="3">SUM(D38:AI38)</f>
        <v>51265</v>
      </c>
      <c r="AK38" s="456"/>
      <c r="AL38" s="527">
        <f>ROUNDUP(((AJ38-AJ44-AJ45)+AJ44*0.5+AJ45*0.75)/AJ46,1)</f>
        <v>208.6</v>
      </c>
      <c r="AM38" s="527">
        <f>ROUND((2*AJ39+3*AJ40+4*AJ41+5*AJ42+6*AJ43)/AJ38,1)</f>
        <v>4.3</v>
      </c>
      <c r="AN38"/>
      <c r="AO38"/>
      <c r="AP38"/>
      <c r="AQ38"/>
    </row>
    <row r="39" spans="1:43" ht="18" customHeight="1">
      <c r="A39" s="503" t="s">
        <v>220</v>
      </c>
      <c r="B39" s="504"/>
      <c r="C39" s="505"/>
      <c r="D39" s="69">
        <v>100</v>
      </c>
      <c r="E39" s="69">
        <v>95</v>
      </c>
      <c r="F39" s="526">
        <v>100</v>
      </c>
      <c r="G39" s="526"/>
      <c r="H39" s="526"/>
      <c r="I39" s="526">
        <v>105</v>
      </c>
      <c r="J39" s="526"/>
      <c r="K39" s="526"/>
      <c r="L39" s="526">
        <v>105</v>
      </c>
      <c r="M39" s="526"/>
      <c r="N39" s="526"/>
      <c r="O39" s="526">
        <v>95</v>
      </c>
      <c r="P39" s="526"/>
      <c r="Q39" s="526"/>
      <c r="R39" s="526">
        <v>100</v>
      </c>
      <c r="S39" s="526"/>
      <c r="T39" s="526"/>
      <c r="U39" s="526">
        <v>100</v>
      </c>
      <c r="V39" s="526"/>
      <c r="W39" s="526"/>
      <c r="X39" s="526">
        <v>95</v>
      </c>
      <c r="Y39" s="526"/>
      <c r="Z39" s="526"/>
      <c r="AA39" s="526">
        <v>95</v>
      </c>
      <c r="AB39" s="526"/>
      <c r="AC39" s="526"/>
      <c r="AD39" s="526">
        <v>95</v>
      </c>
      <c r="AE39" s="526"/>
      <c r="AF39" s="526"/>
      <c r="AG39" s="526">
        <v>100</v>
      </c>
      <c r="AH39" s="526"/>
      <c r="AI39" s="526"/>
      <c r="AJ39" s="456">
        <f t="shared" si="3"/>
        <v>1185</v>
      </c>
      <c r="AK39" s="456"/>
      <c r="AL39" s="536"/>
      <c r="AM39" s="536"/>
      <c r="AN39"/>
      <c r="AO39"/>
      <c r="AP39"/>
      <c r="AQ39"/>
    </row>
    <row r="40" spans="1:43" ht="18" customHeight="1">
      <c r="A40" s="503" t="s">
        <v>221</v>
      </c>
      <c r="B40" s="504"/>
      <c r="C40" s="505"/>
      <c r="D40" s="69">
        <v>100</v>
      </c>
      <c r="E40" s="69">
        <v>95</v>
      </c>
      <c r="F40" s="526">
        <v>100</v>
      </c>
      <c r="G40" s="526"/>
      <c r="H40" s="526"/>
      <c r="I40" s="526">
        <v>105</v>
      </c>
      <c r="J40" s="526"/>
      <c r="K40" s="526"/>
      <c r="L40" s="526">
        <v>105</v>
      </c>
      <c r="M40" s="526"/>
      <c r="N40" s="526"/>
      <c r="O40" s="526">
        <v>95</v>
      </c>
      <c r="P40" s="526"/>
      <c r="Q40" s="526"/>
      <c r="R40" s="526">
        <v>100</v>
      </c>
      <c r="S40" s="526"/>
      <c r="T40" s="526"/>
      <c r="U40" s="526">
        <v>100</v>
      </c>
      <c r="V40" s="526"/>
      <c r="W40" s="526"/>
      <c r="X40" s="526">
        <v>95</v>
      </c>
      <c r="Y40" s="526"/>
      <c r="Z40" s="526"/>
      <c r="AA40" s="526">
        <v>95</v>
      </c>
      <c r="AB40" s="526"/>
      <c r="AC40" s="526"/>
      <c r="AD40" s="526">
        <v>95</v>
      </c>
      <c r="AE40" s="526"/>
      <c r="AF40" s="526"/>
      <c r="AG40" s="526">
        <v>100</v>
      </c>
      <c r="AH40" s="526"/>
      <c r="AI40" s="526"/>
      <c r="AJ40" s="456">
        <f t="shared" si="3"/>
        <v>1185</v>
      </c>
      <c r="AK40" s="456"/>
      <c r="AL40" s="536"/>
      <c r="AM40" s="536"/>
      <c r="AN40"/>
      <c r="AO40"/>
      <c r="AP40"/>
      <c r="AQ40"/>
    </row>
    <row r="41" spans="1:43" ht="18" customHeight="1">
      <c r="A41" s="503" t="s">
        <v>222</v>
      </c>
      <c r="B41" s="504"/>
      <c r="C41" s="505"/>
      <c r="D41" s="69">
        <v>2800</v>
      </c>
      <c r="E41" s="69">
        <v>2620</v>
      </c>
      <c r="F41" s="526">
        <v>2800</v>
      </c>
      <c r="G41" s="526"/>
      <c r="H41" s="526"/>
      <c r="I41" s="526">
        <v>2940</v>
      </c>
      <c r="J41" s="526"/>
      <c r="K41" s="526"/>
      <c r="L41" s="526">
        <v>2940</v>
      </c>
      <c r="M41" s="526"/>
      <c r="N41" s="526"/>
      <c r="O41" s="526">
        <v>2660</v>
      </c>
      <c r="P41" s="526"/>
      <c r="Q41" s="526"/>
      <c r="R41" s="526">
        <v>2800</v>
      </c>
      <c r="S41" s="526"/>
      <c r="T41" s="526"/>
      <c r="U41" s="526">
        <v>2800</v>
      </c>
      <c r="V41" s="526"/>
      <c r="W41" s="526"/>
      <c r="X41" s="526">
        <v>2660</v>
      </c>
      <c r="Y41" s="526"/>
      <c r="Z41" s="526"/>
      <c r="AA41" s="526">
        <v>2660</v>
      </c>
      <c r="AB41" s="526"/>
      <c r="AC41" s="526"/>
      <c r="AD41" s="526">
        <v>2660</v>
      </c>
      <c r="AE41" s="526"/>
      <c r="AF41" s="526"/>
      <c r="AG41" s="526">
        <v>800</v>
      </c>
      <c r="AH41" s="526"/>
      <c r="AI41" s="526"/>
      <c r="AJ41" s="456">
        <f t="shared" si="3"/>
        <v>31140</v>
      </c>
      <c r="AK41" s="456"/>
      <c r="AL41" s="536"/>
      <c r="AM41" s="536"/>
      <c r="AN41"/>
      <c r="AO41"/>
      <c r="AP41"/>
      <c r="AQ41"/>
    </row>
    <row r="42" spans="1:43" ht="18" customHeight="1">
      <c r="A42" s="503" t="s">
        <v>223</v>
      </c>
      <c r="B42" s="504"/>
      <c r="C42" s="505"/>
      <c r="D42" s="69">
        <v>1400</v>
      </c>
      <c r="E42" s="69">
        <v>1310</v>
      </c>
      <c r="F42" s="526">
        <v>1400</v>
      </c>
      <c r="G42" s="526"/>
      <c r="H42" s="526"/>
      <c r="I42" s="526">
        <v>1470</v>
      </c>
      <c r="J42" s="526"/>
      <c r="K42" s="526"/>
      <c r="L42" s="526">
        <v>1470</v>
      </c>
      <c r="M42" s="526"/>
      <c r="N42" s="526"/>
      <c r="O42" s="526">
        <v>1330</v>
      </c>
      <c r="P42" s="526"/>
      <c r="Q42" s="526"/>
      <c r="R42" s="526">
        <v>1400</v>
      </c>
      <c r="S42" s="526"/>
      <c r="T42" s="526"/>
      <c r="U42" s="526">
        <v>1400</v>
      </c>
      <c r="V42" s="526"/>
      <c r="W42" s="526"/>
      <c r="X42" s="526">
        <v>1330</v>
      </c>
      <c r="Y42" s="526"/>
      <c r="Z42" s="526"/>
      <c r="AA42" s="526">
        <v>1330</v>
      </c>
      <c r="AB42" s="526"/>
      <c r="AC42" s="526"/>
      <c r="AD42" s="526">
        <v>1330</v>
      </c>
      <c r="AE42" s="526"/>
      <c r="AF42" s="526"/>
      <c r="AG42" s="526">
        <v>1400</v>
      </c>
      <c r="AH42" s="526"/>
      <c r="AI42" s="526"/>
      <c r="AJ42" s="456">
        <f t="shared" si="3"/>
        <v>16570</v>
      </c>
      <c r="AK42" s="456"/>
      <c r="AL42" s="536"/>
      <c r="AM42" s="536"/>
      <c r="AN42"/>
      <c r="AO42"/>
      <c r="AP42"/>
      <c r="AQ42"/>
    </row>
    <row r="43" spans="1:43" ht="18" customHeight="1">
      <c r="A43" s="503" t="s">
        <v>224</v>
      </c>
      <c r="B43" s="504"/>
      <c r="C43" s="505"/>
      <c r="D43" s="69">
        <v>100</v>
      </c>
      <c r="E43" s="69">
        <v>95</v>
      </c>
      <c r="F43" s="526">
        <v>100</v>
      </c>
      <c r="G43" s="526"/>
      <c r="H43" s="526"/>
      <c r="I43" s="526">
        <v>105</v>
      </c>
      <c r="J43" s="526"/>
      <c r="K43" s="526"/>
      <c r="L43" s="526">
        <v>105</v>
      </c>
      <c r="M43" s="526"/>
      <c r="N43" s="526"/>
      <c r="O43" s="526">
        <v>95</v>
      </c>
      <c r="P43" s="526"/>
      <c r="Q43" s="526"/>
      <c r="R43" s="526">
        <v>100</v>
      </c>
      <c r="S43" s="526"/>
      <c r="T43" s="526"/>
      <c r="U43" s="526">
        <v>100</v>
      </c>
      <c r="V43" s="526"/>
      <c r="W43" s="526"/>
      <c r="X43" s="526">
        <v>95</v>
      </c>
      <c r="Y43" s="526"/>
      <c r="Z43" s="526"/>
      <c r="AA43" s="526">
        <v>95</v>
      </c>
      <c r="AB43" s="526"/>
      <c r="AC43" s="526"/>
      <c r="AD43" s="526">
        <v>95</v>
      </c>
      <c r="AE43" s="526"/>
      <c r="AF43" s="526"/>
      <c r="AG43" s="526">
        <v>100</v>
      </c>
      <c r="AH43" s="526"/>
      <c r="AI43" s="526"/>
      <c r="AJ43" s="456">
        <f t="shared" si="3"/>
        <v>1185</v>
      </c>
      <c r="AK43" s="456"/>
      <c r="AL43" s="536"/>
      <c r="AM43" s="536"/>
      <c r="AN43"/>
      <c r="AO43"/>
      <c r="AP43"/>
      <c r="AQ43"/>
    </row>
    <row r="44" spans="1:43" ht="18" customHeight="1">
      <c r="A44" s="120"/>
      <c r="B44" s="127" t="s">
        <v>225</v>
      </c>
      <c r="C44" s="122"/>
      <c r="D44" s="69">
        <v>100</v>
      </c>
      <c r="E44" s="69">
        <v>95</v>
      </c>
      <c r="F44" s="526">
        <v>100</v>
      </c>
      <c r="G44" s="526"/>
      <c r="H44" s="526"/>
      <c r="I44" s="526">
        <v>105</v>
      </c>
      <c r="J44" s="526"/>
      <c r="K44" s="526"/>
      <c r="L44" s="526">
        <v>105</v>
      </c>
      <c r="M44" s="526"/>
      <c r="N44" s="526"/>
      <c r="O44" s="526">
        <v>95</v>
      </c>
      <c r="P44" s="526"/>
      <c r="Q44" s="526"/>
      <c r="R44" s="526">
        <v>100</v>
      </c>
      <c r="S44" s="526"/>
      <c r="T44" s="526"/>
      <c r="U44" s="526">
        <v>100</v>
      </c>
      <c r="V44" s="526"/>
      <c r="W44" s="526"/>
      <c r="X44" s="526">
        <v>95</v>
      </c>
      <c r="Y44" s="526"/>
      <c r="Z44" s="526"/>
      <c r="AA44" s="526">
        <v>95</v>
      </c>
      <c r="AB44" s="526"/>
      <c r="AC44" s="526"/>
      <c r="AD44" s="526">
        <v>95</v>
      </c>
      <c r="AE44" s="526"/>
      <c r="AF44" s="526"/>
      <c r="AG44" s="526">
        <v>2000</v>
      </c>
      <c r="AH44" s="526"/>
      <c r="AI44" s="526"/>
      <c r="AJ44" s="456">
        <f t="shared" ref="AJ44:AJ45" si="4">SUM(D44:AI44)</f>
        <v>3085</v>
      </c>
      <c r="AK44" s="456"/>
      <c r="AL44" s="536"/>
      <c r="AM44" s="536"/>
      <c r="AN44"/>
      <c r="AO44"/>
      <c r="AP44"/>
      <c r="AQ44"/>
    </row>
    <row r="45" spans="1:43" ht="18" customHeight="1">
      <c r="A45" s="120"/>
      <c r="B45" s="534" t="s">
        <v>226</v>
      </c>
      <c r="C45" s="535"/>
      <c r="D45" s="69">
        <v>100</v>
      </c>
      <c r="E45" s="69">
        <v>95</v>
      </c>
      <c r="F45" s="526">
        <v>100</v>
      </c>
      <c r="G45" s="526"/>
      <c r="H45" s="526"/>
      <c r="I45" s="526">
        <v>105</v>
      </c>
      <c r="J45" s="526"/>
      <c r="K45" s="526"/>
      <c r="L45" s="526">
        <v>105</v>
      </c>
      <c r="M45" s="526"/>
      <c r="N45" s="526"/>
      <c r="O45" s="526">
        <v>95</v>
      </c>
      <c r="P45" s="526"/>
      <c r="Q45" s="526"/>
      <c r="R45" s="526">
        <v>100</v>
      </c>
      <c r="S45" s="526"/>
      <c r="T45" s="526"/>
      <c r="U45" s="526">
        <v>100</v>
      </c>
      <c r="V45" s="526"/>
      <c r="W45" s="526"/>
      <c r="X45" s="526">
        <v>95</v>
      </c>
      <c r="Y45" s="526"/>
      <c r="Z45" s="526"/>
      <c r="AA45" s="526">
        <v>95</v>
      </c>
      <c r="AB45" s="526"/>
      <c r="AC45" s="526"/>
      <c r="AD45" s="526">
        <v>95</v>
      </c>
      <c r="AE45" s="526"/>
      <c r="AF45" s="526"/>
      <c r="AG45" s="526">
        <v>100</v>
      </c>
      <c r="AH45" s="526"/>
      <c r="AI45" s="526"/>
      <c r="AJ45" s="456">
        <f t="shared" si="4"/>
        <v>1185</v>
      </c>
      <c r="AK45" s="456"/>
      <c r="AL45" s="536"/>
      <c r="AM45" s="536"/>
      <c r="AN45"/>
      <c r="AO45"/>
      <c r="AP45"/>
      <c r="AQ45"/>
    </row>
    <row r="46" spans="1:43" ht="18" customHeight="1">
      <c r="A46" s="529" t="s">
        <v>214</v>
      </c>
      <c r="B46" s="529"/>
      <c r="C46" s="529"/>
      <c r="D46" s="69">
        <v>20</v>
      </c>
      <c r="E46" s="69">
        <v>19</v>
      </c>
      <c r="F46" s="526">
        <v>20</v>
      </c>
      <c r="G46" s="526"/>
      <c r="H46" s="526"/>
      <c r="I46" s="526">
        <v>21</v>
      </c>
      <c r="J46" s="526"/>
      <c r="K46" s="526"/>
      <c r="L46" s="526">
        <v>21</v>
      </c>
      <c r="M46" s="526"/>
      <c r="N46" s="526"/>
      <c r="O46" s="526">
        <v>19</v>
      </c>
      <c r="P46" s="526"/>
      <c r="Q46" s="526"/>
      <c r="R46" s="526">
        <v>20</v>
      </c>
      <c r="S46" s="526"/>
      <c r="T46" s="526"/>
      <c r="U46" s="526">
        <v>20</v>
      </c>
      <c r="V46" s="526"/>
      <c r="W46" s="526"/>
      <c r="X46" s="526">
        <v>19</v>
      </c>
      <c r="Y46" s="526"/>
      <c r="Z46" s="526"/>
      <c r="AA46" s="526">
        <v>19</v>
      </c>
      <c r="AB46" s="526"/>
      <c r="AC46" s="526"/>
      <c r="AD46" s="526">
        <v>19</v>
      </c>
      <c r="AE46" s="526"/>
      <c r="AF46" s="526"/>
      <c r="AG46" s="526">
        <v>20</v>
      </c>
      <c r="AH46" s="526"/>
      <c r="AI46" s="526"/>
      <c r="AJ46" s="456">
        <f>+SUM(D46:AI46)</f>
        <v>237</v>
      </c>
      <c r="AK46" s="456"/>
      <c r="AL46" s="528"/>
      <c r="AM46" s="528"/>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5" t="s">
        <v>170</v>
      </c>
      <c r="B50" s="455"/>
      <c r="C50" s="455" t="s">
        <v>207</v>
      </c>
      <c r="D50" s="455"/>
      <c r="E50" s="473" t="s">
        <v>228</v>
      </c>
      <c r="F50" s="473"/>
      <c r="G50" s="473"/>
      <c r="H50" s="473"/>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473" t="s">
        <v>172</v>
      </c>
      <c r="B51" s="473"/>
      <c r="C51" s="530">
        <f>ROUNDDOWN(IF(AL38&lt;=60,1,1+ROUNDUP((AL38-60)/40,0)),1)</f>
        <v>5</v>
      </c>
      <c r="D51" s="530"/>
      <c r="E51" s="530">
        <f>ROUNDDOWN(IF(AM38&lt;4,AL38/6,IF(AM38&lt;5,AL38/5,AL38/3)),1)</f>
        <v>41.7</v>
      </c>
      <c r="F51" s="530"/>
      <c r="G51" s="530"/>
      <c r="H51" s="530"/>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c r="A53" s="62"/>
      <c r="B53" s="67"/>
      <c r="C53" s="483" t="str">
        <f>IF(VLOOKUP($AK$1,選択肢!$A$1:$J$32,C58,FALSE)=0,"-",VLOOKUP($AK$1,選択肢!$A$1:$J$32,C58,FALSE))</f>
        <v>管理者</v>
      </c>
      <c r="D53" s="484"/>
      <c r="E53" s="482" t="str">
        <f>IF(VLOOKUP($AK$1,選択肢!$A$1:$J$32,E58,FALSE)=0,"-",VLOOKUP($AK$1,選択肢!$A$1:$J$32,E58,FALSE))</f>
        <v>サービス管理責任者</v>
      </c>
      <c r="F53" s="482"/>
      <c r="G53" s="482"/>
      <c r="H53" s="482"/>
      <c r="I53" s="483" t="str">
        <f>IF(VLOOKUP($AK$1,選択肢!$A$1:$J$32,I58,FALSE)=0,"-",VLOOKUP($AK$1,選択肢!$A$1:$J$32,I58,FALSE))</f>
        <v>医師</v>
      </c>
      <c r="J53" s="484"/>
      <c r="K53" s="484"/>
      <c r="L53" s="484"/>
      <c r="M53" s="484"/>
      <c r="N53" s="485"/>
      <c r="O53" s="483" t="str">
        <f>IF(VLOOKUP($AK$1,選択肢!$A$1:$J$32,O58,FALSE)=0,"-",VLOOKUP($AK$1,選択肢!$A$1:$J$32,O58,FALSE))</f>
        <v>看護職員</v>
      </c>
      <c r="P53" s="484"/>
      <c r="Q53" s="484"/>
      <c r="R53" s="484"/>
      <c r="S53" s="484"/>
      <c r="T53" s="485"/>
      <c r="U53" s="483" t="str">
        <f>IF(VLOOKUP($AK$1,選択肢!$A$1:$J$32,U58,FALSE)=0,"-",VLOOKUP($AK$1,選択肢!$A$1:$J$32,U58,FALSE))</f>
        <v>理学療法士</v>
      </c>
      <c r="V53" s="484"/>
      <c r="W53" s="484"/>
      <c r="X53" s="484"/>
      <c r="Y53" s="484"/>
      <c r="Z53" s="485"/>
      <c r="AA53" s="483" t="str">
        <f>IF(VLOOKUP($AK$1,選択肢!$A$1:$J$32,AA58,FALSE)=0,"-",VLOOKUP($AK$1,選択肢!$A$1:$J$32,AA58,FALSE))</f>
        <v>作業療法士</v>
      </c>
      <c r="AB53" s="484"/>
      <c r="AC53" s="484"/>
      <c r="AD53" s="484"/>
      <c r="AE53" s="484"/>
      <c r="AF53" s="485"/>
      <c r="AG53" s="482" t="str">
        <f>IF(VLOOKUP($AK$1,選択肢!$A$1:$J$32,AG58,FALSE)=0,"-",VLOOKUP($AK$1,選択肢!$A$1:$J$32,AG58,FALSE))</f>
        <v>言語聴覚士</v>
      </c>
      <c r="AH53" s="482"/>
      <c r="AI53" s="482"/>
      <c r="AJ53" s="482"/>
      <c r="AK53" s="482"/>
      <c r="AL53" s="482" t="str">
        <f>IF(VLOOKUP($AK$1,選択肢!$A$1:$J$32,AL58,FALSE)=0,"-",VLOOKUP($AK$1,選択肢!$A$1:$J$32,AL58,FALSE))</f>
        <v>生活支援員</v>
      </c>
      <c r="AM53" s="482"/>
      <c r="AN53" s="62"/>
    </row>
    <row r="54" spans="1:40" ht="18" customHeight="1">
      <c r="A54" s="62"/>
      <c r="B54" s="67"/>
      <c r="C54" s="102" t="s">
        <v>190</v>
      </c>
      <c r="D54" s="102" t="s">
        <v>191</v>
      </c>
      <c r="E54" s="101" t="s">
        <v>190</v>
      </c>
      <c r="F54" s="481" t="s">
        <v>191</v>
      </c>
      <c r="G54" s="481"/>
      <c r="H54" s="481"/>
      <c r="I54" s="477" t="s">
        <v>190</v>
      </c>
      <c r="J54" s="478"/>
      <c r="K54" s="479"/>
      <c r="L54" s="477" t="s">
        <v>191</v>
      </c>
      <c r="M54" s="478"/>
      <c r="N54" s="479"/>
      <c r="O54" s="477" t="s">
        <v>190</v>
      </c>
      <c r="P54" s="478"/>
      <c r="Q54" s="479"/>
      <c r="R54" s="477" t="s">
        <v>191</v>
      </c>
      <c r="S54" s="478"/>
      <c r="T54" s="479"/>
      <c r="U54" s="477" t="s">
        <v>190</v>
      </c>
      <c r="V54" s="478"/>
      <c r="W54" s="479"/>
      <c r="X54" s="477" t="s">
        <v>191</v>
      </c>
      <c r="Y54" s="478"/>
      <c r="Z54" s="479"/>
      <c r="AA54" s="477" t="s">
        <v>190</v>
      </c>
      <c r="AB54" s="478"/>
      <c r="AC54" s="479"/>
      <c r="AD54" s="477" t="s">
        <v>191</v>
      </c>
      <c r="AE54" s="478"/>
      <c r="AF54" s="479"/>
      <c r="AG54" s="477" t="s">
        <v>190</v>
      </c>
      <c r="AH54" s="478"/>
      <c r="AI54" s="479"/>
      <c r="AJ54" s="477" t="s">
        <v>191</v>
      </c>
      <c r="AK54" s="479"/>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477">
        <f>COUNTIFS($B$11:$B$30,E$53,$C$11:$C$30,"B",$E$11:$E$30,"*")</f>
        <v>0</v>
      </c>
      <c r="G55" s="478"/>
      <c r="H55" s="479"/>
      <c r="I55" s="477">
        <f>COUNTIFS($B$11:$B$30,I$53,$C$11:$C$30,"A",$E$11:$E$30,"*")</f>
        <v>0</v>
      </c>
      <c r="J55" s="478"/>
      <c r="K55" s="479"/>
      <c r="L55" s="477">
        <f>COUNTIFS($B$11:$B$30,I$53,$C$11:$C$30,"B",$E$11:$E$30,"*")</f>
        <v>0</v>
      </c>
      <c r="M55" s="478"/>
      <c r="N55" s="479"/>
      <c r="O55" s="477">
        <f>COUNTIFS($B$11:$B$30,O$53,$C$11:$C$30,"A",$E$11:$E$30,"*")</f>
        <v>0</v>
      </c>
      <c r="P55" s="478"/>
      <c r="Q55" s="479"/>
      <c r="R55" s="477">
        <f>COUNTIFS($B$11:$B$30,O$53,$C$11:$C$30,"B",$E$11:$E$30,"*")</f>
        <v>0</v>
      </c>
      <c r="S55" s="478"/>
      <c r="T55" s="479"/>
      <c r="U55" s="477">
        <f>COUNTIFS($B$11:$B$30,U$53,$C$11:$C$30,"A",$E$11:$E$30,"*")</f>
        <v>0</v>
      </c>
      <c r="V55" s="478"/>
      <c r="W55" s="479"/>
      <c r="X55" s="477">
        <f>COUNTIFS($B$11:$B$30,U$53,$C$11:$C$30,"B",$E$11:$E$30,"*")</f>
        <v>0</v>
      </c>
      <c r="Y55" s="478"/>
      <c r="Z55" s="479"/>
      <c r="AA55" s="477">
        <f>COUNTIFS($B$11:$B$30,AA$53,$C$11:$C$30,"A",$E$11:$E$30,"*")</f>
        <v>0</v>
      </c>
      <c r="AB55" s="478"/>
      <c r="AC55" s="479"/>
      <c r="AD55" s="477">
        <f>COUNTIFS($B$11:$B$30,AA$53,$C$11:$C$30,"B",$E$11:$E$30,"*")</f>
        <v>0</v>
      </c>
      <c r="AE55" s="478"/>
      <c r="AF55" s="479"/>
      <c r="AG55" s="477">
        <f>COUNTIFS($B$11:$B$30,AG$53,$C$11:$C$30,"A",$E$11:$E$30,"*")</f>
        <v>0</v>
      </c>
      <c r="AH55" s="478"/>
      <c r="AI55" s="479"/>
      <c r="AJ55" s="477">
        <f>COUNTIFS($B$11:$B$30,AG$53,$C$11:$C$30,"B",$E$11:$E$30,"*")</f>
        <v>0</v>
      </c>
      <c r="AK55" s="479"/>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477">
        <f>COUNTIFS($B$11:$B$30,E$53,$C$11:$C$30,"D",$E$11:$E$30,"*")</f>
        <v>1</v>
      </c>
      <c r="G56" s="478"/>
      <c r="H56" s="479"/>
      <c r="I56" s="477">
        <f>COUNTIFS($B$11:$B$30,I$53,$C$11:$C$30,"C",$E$11:$E$30,"*")</f>
        <v>1</v>
      </c>
      <c r="J56" s="478"/>
      <c r="K56" s="479"/>
      <c r="L56" s="477">
        <f>COUNTIFS($B$11:$B$30,I$53,$C$11:$C$30,"D",$E$11:$E$30,"*")</f>
        <v>0</v>
      </c>
      <c r="M56" s="478"/>
      <c r="N56" s="479"/>
      <c r="O56" s="477">
        <f>COUNTIFS($B$11:$B$30,O$53,$C$11:$C$30,"C",$E$11:$E$30,"*")</f>
        <v>0</v>
      </c>
      <c r="P56" s="478"/>
      <c r="Q56" s="479"/>
      <c r="R56" s="477">
        <f>COUNTIFS($B$11:$B$30,O$53,$C$11:$C$30,"D",$E$11:$E$30,"*")</f>
        <v>1</v>
      </c>
      <c r="S56" s="478"/>
      <c r="T56" s="479"/>
      <c r="U56" s="477">
        <f>COUNTIFS($B$11:$B$30,U$53,$C$11:$C$30,"C",$E$11:$E$30,"*")</f>
        <v>0</v>
      </c>
      <c r="V56" s="478"/>
      <c r="W56" s="479"/>
      <c r="X56" s="477">
        <f>COUNTIFS($B$11:$B$30,U$53,$C$11:$C$30,"D",$E$11:$E$30,"*")</f>
        <v>0</v>
      </c>
      <c r="Y56" s="478"/>
      <c r="Z56" s="479"/>
      <c r="AA56" s="477">
        <f>COUNTIFS($B$11:$B$30,AA$53,$C$11:$C$30,"C",$E$11:$E$30,"*")</f>
        <v>0</v>
      </c>
      <c r="AB56" s="478"/>
      <c r="AC56" s="479"/>
      <c r="AD56" s="477">
        <f>COUNTIFS($B$11:$B$30,AA$53,$C$11:$C$30,"D",$E$11:$E$30,"*")</f>
        <v>0</v>
      </c>
      <c r="AE56" s="478"/>
      <c r="AF56" s="479"/>
      <c r="AG56" s="477">
        <f>COUNTIFS($B$11:$B$30,AG$53,$C$11:$C$30,"C",$E$11:$E$30,"*")</f>
        <v>0</v>
      </c>
      <c r="AH56" s="478"/>
      <c r="AI56" s="479"/>
      <c r="AJ56" s="477">
        <f>COUNTIFS($B$11:$B$30,AG$53,$C$11:$C$30,"D",$E$11:$E$30,"*")</f>
        <v>0</v>
      </c>
      <c r="AK56" s="479"/>
      <c r="AL56" s="101">
        <f>COUNTIFS($B$11:$B$30,AL$53,$C$11:$C$30,"C",$E$11:$E$30,"*")</f>
        <v>0</v>
      </c>
      <c r="AM56" s="101">
        <f>COUNTIFS($B$11:$B$30,AL$53,$C$11:$C$30,"D",$E$11:$E$30,"*")</f>
        <v>0</v>
      </c>
      <c r="AN56" s="62"/>
    </row>
    <row r="57" spans="1:40" ht="25" customHeight="1">
      <c r="A57" s="62"/>
      <c r="B57" s="82" t="s">
        <v>194</v>
      </c>
      <c r="C57" s="483">
        <f>IF($AK$3="４週",SUMIFS($AK$11:$AK$30,$B$11:$B$30,C53)/4/$AH$5,IF($AK$3="歴月",SUMIFS($AK$11:$AK$30,$B$11:$B$30,C53)/$AL$5,"記載する期間を選択してください"))</f>
        <v>0</v>
      </c>
      <c r="D57" s="485"/>
      <c r="E57" s="483">
        <f>IF($AK$3="４週",SUMIFS($AK$11:$AK$30,$B$11:$B$30,E53)/4/$AH$5,IF($AK$3="歴月",SUMIFS($AK$11:$AK$30,$B$11:$B$30,E53)/$AL$5,"記載する期間を選択してください"))</f>
        <v>0</v>
      </c>
      <c r="F57" s="484"/>
      <c r="G57" s="484"/>
      <c r="H57" s="485"/>
      <c r="I57" s="483">
        <f>IF($AK$3="４週",SUMIFS($AK$11:$AK$30,$B$11:$B$30,I53)/4/$AH$5,IF($AK$3="歴月",SUMIFS($AK$11:$AK$30,$B$11:$B$30,I53)/$AL$5,"記載する期間を選択してください"))</f>
        <v>0</v>
      </c>
      <c r="J57" s="484"/>
      <c r="K57" s="484"/>
      <c r="L57" s="484"/>
      <c r="M57" s="484"/>
      <c r="N57" s="485"/>
      <c r="O57" s="483">
        <f>IF($AK$3="４週",SUMIFS($AK$11:$AK$30,$B$11:$B$30,O53)/4/$AH$5,IF($AK$3="歴月",SUMIFS($AK$11:$AK$30,$B$11:$B$30,O53)/$AL$5,"記載する期間を選択してください"))</f>
        <v>0</v>
      </c>
      <c r="P57" s="484"/>
      <c r="Q57" s="484"/>
      <c r="R57" s="484"/>
      <c r="S57" s="484"/>
      <c r="T57" s="485"/>
      <c r="U57" s="483">
        <f>IF($AK$3="４週",SUMIFS($AK$11:$AK$30,$B$11:$B$30,U53)/4/$AH$5,IF($AK$3="歴月",SUMIFS($AK$11:$AK$30,$B$11:$B$30,U53)/$AL$5,"記載する期間を選択してください"))</f>
        <v>0</v>
      </c>
      <c r="V57" s="484"/>
      <c r="W57" s="484"/>
      <c r="X57" s="484"/>
      <c r="Y57" s="484"/>
      <c r="Z57" s="485"/>
      <c r="AA57" s="483">
        <f>IF($AK$3="４週",SUMIFS($AK$11:$AK$30,$B$11:$B$30,AA53)/4/$AH$5,IF($AK$3="歴月",SUMIFS($AK$11:$AK$30,$B$11:$B$30,AA53)/$AL$5,"記載する期間を選択してください"))</f>
        <v>0</v>
      </c>
      <c r="AB57" s="484"/>
      <c r="AC57" s="484"/>
      <c r="AD57" s="484"/>
      <c r="AE57" s="484"/>
      <c r="AF57" s="485"/>
      <c r="AG57" s="483">
        <f>IF($AK$3="４週",SUMIFS($AK$11:$AK$30,$B$11:$B$30,AG53)/4/$AH$5,IF($AK$3="歴月",SUMIFS($AK$11:$AK$30,$B$11:$B$30,AG53)/$AL$5,"記載する期間を選択してください"))</f>
        <v>0</v>
      </c>
      <c r="AH57" s="484"/>
      <c r="AI57" s="484"/>
      <c r="AJ57" s="484"/>
      <c r="AK57" s="485"/>
      <c r="AL57" s="483">
        <f>IF($AK$3="４週",SUMIFS($AK$11:$AK$30,$B$11:$B$30,AL53)/4/$AH$5,IF($AK$3="歴月",SUMIFS($AK$11:$AK$30,$B$11:$B$30,AL53)/$AL$5,"記載する期間を選択してください"))</f>
        <v>0</v>
      </c>
      <c r="AM57" s="485"/>
      <c r="AN57" s="62"/>
    </row>
    <row r="58" spans="1:40" ht="5.15"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455" t="s">
        <v>126</v>
      </c>
      <c r="D66" s="455"/>
      <c r="E66" s="455"/>
      <c r="F66" s="60"/>
      <c r="G66" s="60"/>
    </row>
    <row r="67" spans="1:7" ht="15" customHeight="1">
      <c r="A67" s="60"/>
      <c r="B67" s="97" t="s">
        <v>127</v>
      </c>
      <c r="C67" s="456" t="s">
        <v>128</v>
      </c>
      <c r="D67" s="456"/>
      <c r="E67" s="456"/>
      <c r="F67" s="60"/>
      <c r="G67" s="60"/>
    </row>
    <row r="68" spans="1:7" ht="15" customHeight="1">
      <c r="A68" s="60"/>
      <c r="B68" s="97" t="s">
        <v>129</v>
      </c>
      <c r="C68" s="456" t="s">
        <v>130</v>
      </c>
      <c r="D68" s="456"/>
      <c r="E68" s="456"/>
      <c r="F68" s="60"/>
      <c r="G68" s="60"/>
    </row>
    <row r="69" spans="1:7" ht="15" customHeight="1">
      <c r="A69" s="60"/>
      <c r="B69" s="97" t="s">
        <v>131</v>
      </c>
      <c r="C69" s="456" t="s">
        <v>132</v>
      </c>
      <c r="D69" s="456"/>
      <c r="E69" s="456"/>
      <c r="F69" s="60"/>
      <c r="G69" s="60"/>
    </row>
    <row r="70" spans="1:7" ht="15" customHeight="1">
      <c r="A70" s="60"/>
      <c r="B70" s="97" t="s">
        <v>133</v>
      </c>
      <c r="C70" s="456" t="s">
        <v>134</v>
      </c>
      <c r="D70" s="456"/>
      <c r="E70" s="456"/>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4"/>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H1" zoomScaleNormal="100" zoomScaleSheetLayoutView="100" workbookViewId="0">
      <selection activeCell="AK31" sqref="AK31"/>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9" t="s">
        <v>229</v>
      </c>
      <c r="AL1" s="469"/>
      <c r="AM1" s="469"/>
      <c r="AN1" s="469"/>
    </row>
    <row r="2" spans="1:40" ht="18" customHeight="1">
      <c r="A2" s="62"/>
      <c r="B2" s="63"/>
      <c r="C2" s="63"/>
      <c r="D2" s="63"/>
      <c r="E2" s="63"/>
      <c r="F2" s="63"/>
      <c r="G2" s="63"/>
      <c r="H2" s="63"/>
      <c r="I2" s="63"/>
      <c r="J2" s="63"/>
      <c r="K2" s="63"/>
      <c r="L2" s="63"/>
      <c r="M2" s="465">
        <v>2024</v>
      </c>
      <c r="N2" s="465"/>
      <c r="O2" s="465"/>
      <c r="P2" s="465"/>
      <c r="Q2" s="464" t="s">
        <v>94</v>
      </c>
      <c r="R2" s="464"/>
      <c r="S2" s="465">
        <v>5</v>
      </c>
      <c r="T2" s="465"/>
      <c r="U2" s="464" t="s">
        <v>95</v>
      </c>
      <c r="V2" s="464"/>
      <c r="W2" s="63"/>
      <c r="X2" s="63"/>
      <c r="Y2" s="63"/>
      <c r="Z2" s="62"/>
      <c r="AA2" s="62"/>
      <c r="AC2" s="81"/>
      <c r="AD2" s="63"/>
      <c r="AE2" s="63"/>
      <c r="AF2" s="63"/>
      <c r="AG2" s="63"/>
      <c r="AH2" s="63"/>
      <c r="AI2" s="81" t="s">
        <v>96</v>
      </c>
      <c r="AJ2" s="81"/>
      <c r="AK2" s="470"/>
      <c r="AL2" s="470"/>
      <c r="AM2" s="470"/>
      <c r="AN2" s="47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71" t="s">
        <v>155</v>
      </c>
      <c r="AL3" s="471"/>
      <c r="AM3" s="471"/>
      <c r="AN3" s="47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71"/>
      <c r="AL4" s="471"/>
      <c r="AM4" s="471"/>
      <c r="AN4" s="47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6">
        <v>160</v>
      </c>
      <c r="AI5" s="496"/>
      <c r="AJ5" s="496"/>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7" t="s">
        <v>102</v>
      </c>
      <c r="B7" s="492" t="s">
        <v>103</v>
      </c>
      <c r="C7" s="458" t="s">
        <v>104</v>
      </c>
      <c r="D7" s="455" t="s">
        <v>105</v>
      </c>
      <c r="E7" s="461" t="s">
        <v>106</v>
      </c>
      <c r="F7" s="467" t="s">
        <v>107</v>
      </c>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72" t="s">
        <v>108</v>
      </c>
      <c r="AL7" s="473" t="s">
        <v>109</v>
      </c>
      <c r="AM7" s="468" t="s">
        <v>110</v>
      </c>
      <c r="AN7" s="468"/>
    </row>
    <row r="8" spans="1:40" ht="15" customHeight="1">
      <c r="A8" s="457"/>
      <c r="B8" s="493"/>
      <c r="C8" s="459"/>
      <c r="D8" s="455"/>
      <c r="E8" s="461"/>
      <c r="F8" s="455" t="s">
        <v>111</v>
      </c>
      <c r="G8" s="455"/>
      <c r="H8" s="455"/>
      <c r="I8" s="455"/>
      <c r="J8" s="455"/>
      <c r="K8" s="455"/>
      <c r="L8" s="455"/>
      <c r="M8" s="455" t="s">
        <v>112</v>
      </c>
      <c r="N8" s="455"/>
      <c r="O8" s="455"/>
      <c r="P8" s="455"/>
      <c r="Q8" s="455"/>
      <c r="R8" s="455"/>
      <c r="S8" s="455"/>
      <c r="T8" s="455" t="s">
        <v>113</v>
      </c>
      <c r="U8" s="455"/>
      <c r="V8" s="455"/>
      <c r="W8" s="455"/>
      <c r="X8" s="455"/>
      <c r="Y8" s="455"/>
      <c r="Z8" s="455"/>
      <c r="AA8" s="455" t="s">
        <v>114</v>
      </c>
      <c r="AB8" s="455"/>
      <c r="AC8" s="455"/>
      <c r="AD8" s="455"/>
      <c r="AE8" s="455"/>
      <c r="AF8" s="455"/>
      <c r="AG8" s="455"/>
      <c r="AH8" s="455" t="s">
        <v>115</v>
      </c>
      <c r="AI8" s="455"/>
      <c r="AJ8" s="455"/>
      <c r="AK8" s="472"/>
      <c r="AL8" s="473"/>
      <c r="AM8" s="468"/>
      <c r="AN8" s="468"/>
    </row>
    <row r="9" spans="1:40" ht="15" customHeight="1">
      <c r="A9" s="457"/>
      <c r="B9" s="494" t="s">
        <v>156</v>
      </c>
      <c r="C9" s="459"/>
      <c r="D9" s="455"/>
      <c r="E9" s="4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2"/>
      <c r="AL9" s="473"/>
      <c r="AM9" s="468"/>
      <c r="AN9" s="468"/>
    </row>
    <row r="10" spans="1:40" ht="15" customHeight="1">
      <c r="A10" s="457"/>
      <c r="B10" s="495"/>
      <c r="C10" s="460"/>
      <c r="D10" s="455"/>
      <c r="E10" s="4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2"/>
      <c r="AL10" s="473"/>
      <c r="AM10" s="468"/>
      <c r="AN10" s="468"/>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+SUM(F11:AG11)</f>
        <v>0</v>
      </c>
      <c r="AL11" s="71">
        <f>IF($AK$3="４週",AK11/4,AK11/(DAY(EOMONTH($F$9,0))/7))</f>
        <v>0</v>
      </c>
      <c r="AM11" s="454"/>
      <c r="AN11" s="454"/>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334">
        <f t="shared" ref="AK12:AK31" si="0">+SUM(F12:AG12)</f>
        <v>0</v>
      </c>
      <c r="AL12" s="71">
        <f t="shared" ref="AL12:AL30" si="1">IF($AK$3="４週",AK12/4,AK12/(DAY(EOMONTH($F$9,0))/7))</f>
        <v>0</v>
      </c>
      <c r="AM12" s="454"/>
      <c r="AN12" s="454"/>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334">
        <f t="shared" si="0"/>
        <v>0</v>
      </c>
      <c r="AL13" s="71">
        <f t="shared" si="1"/>
        <v>0</v>
      </c>
      <c r="AM13" s="454"/>
      <c r="AN13" s="454"/>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334">
        <f t="shared" si="0"/>
        <v>0</v>
      </c>
      <c r="AL14" s="71">
        <f t="shared" si="1"/>
        <v>0</v>
      </c>
      <c r="AM14" s="454"/>
      <c r="AN14" s="45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334">
        <f t="shared" si="0"/>
        <v>0</v>
      </c>
      <c r="AL15" s="71">
        <f t="shared" si="1"/>
        <v>0</v>
      </c>
      <c r="AM15" s="454"/>
      <c r="AN15" s="45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334">
        <f t="shared" si="0"/>
        <v>0</v>
      </c>
      <c r="AL16" s="71">
        <f t="shared" si="1"/>
        <v>0</v>
      </c>
      <c r="AM16" s="454"/>
      <c r="AN16" s="45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334">
        <f t="shared" si="0"/>
        <v>0</v>
      </c>
      <c r="AL17" s="71">
        <f t="shared" si="1"/>
        <v>0</v>
      </c>
      <c r="AM17" s="454"/>
      <c r="AN17" s="45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334">
        <f t="shared" si="0"/>
        <v>0</v>
      </c>
      <c r="AL18" s="71">
        <f t="shared" si="1"/>
        <v>0</v>
      </c>
      <c r="AM18" s="454"/>
      <c r="AN18" s="45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334">
        <f t="shared" si="0"/>
        <v>0</v>
      </c>
      <c r="AL19" s="71">
        <f t="shared" si="1"/>
        <v>0</v>
      </c>
      <c r="AM19" s="454"/>
      <c r="AN19" s="45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334">
        <f t="shared" si="0"/>
        <v>0</v>
      </c>
      <c r="AL20" s="71">
        <f t="shared" si="1"/>
        <v>0</v>
      </c>
      <c r="AM20" s="454"/>
      <c r="AN20" s="45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334">
        <f t="shared" si="0"/>
        <v>0</v>
      </c>
      <c r="AL21" s="71">
        <f t="shared" si="1"/>
        <v>0</v>
      </c>
      <c r="AM21" s="454"/>
      <c r="AN21" s="45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334">
        <f t="shared" si="0"/>
        <v>0</v>
      </c>
      <c r="AL22" s="71">
        <f t="shared" si="1"/>
        <v>0</v>
      </c>
      <c r="AM22" s="454"/>
      <c r="AN22" s="45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334">
        <f t="shared" si="0"/>
        <v>0</v>
      </c>
      <c r="AL23" s="71">
        <f t="shared" si="1"/>
        <v>0</v>
      </c>
      <c r="AM23" s="454"/>
      <c r="AN23" s="45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334">
        <f t="shared" si="0"/>
        <v>0</v>
      </c>
      <c r="AL24" s="71">
        <f t="shared" si="1"/>
        <v>0</v>
      </c>
      <c r="AM24" s="454"/>
      <c r="AN24" s="45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334">
        <f t="shared" si="0"/>
        <v>0</v>
      </c>
      <c r="AL25" s="71">
        <f t="shared" si="1"/>
        <v>0</v>
      </c>
      <c r="AM25" s="454"/>
      <c r="AN25" s="45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334">
        <f t="shared" si="0"/>
        <v>0</v>
      </c>
      <c r="AL26" s="71">
        <f t="shared" si="1"/>
        <v>0</v>
      </c>
      <c r="AM26" s="454"/>
      <c r="AN26" s="45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334">
        <f t="shared" si="0"/>
        <v>0</v>
      </c>
      <c r="AL27" s="71">
        <f t="shared" si="1"/>
        <v>0</v>
      </c>
      <c r="AM27" s="454"/>
      <c r="AN27" s="45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334">
        <f t="shared" si="0"/>
        <v>0</v>
      </c>
      <c r="AL28" s="71">
        <f t="shared" si="1"/>
        <v>0</v>
      </c>
      <c r="AM28" s="454"/>
      <c r="AN28" s="45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334">
        <f t="shared" si="0"/>
        <v>0</v>
      </c>
      <c r="AL29" s="71">
        <f t="shared" si="1"/>
        <v>0</v>
      </c>
      <c r="AM29" s="454"/>
      <c r="AN29" s="45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334">
        <f t="shared" si="0"/>
        <v>0</v>
      </c>
      <c r="AL30" s="71">
        <f t="shared" si="1"/>
        <v>0</v>
      </c>
      <c r="AM30" s="454"/>
      <c r="AN30" s="454"/>
    </row>
    <row r="31" spans="1:40" ht="18" customHeight="1">
      <c r="A31" s="461" t="s">
        <v>116</v>
      </c>
      <c r="B31" s="462"/>
      <c r="C31" s="462"/>
      <c r="D31" s="462"/>
      <c r="E31" s="4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334">
        <f t="shared" si="0"/>
        <v>0</v>
      </c>
      <c r="AL31" s="71">
        <f>IF($AK$3="４週",AK31/4,AK31/(DAY(EOMONTH($F$9,0))/7))</f>
        <v>0</v>
      </c>
      <c r="AM31" s="457"/>
      <c r="AN31" s="457"/>
    </row>
    <row r="32" spans="1:40" ht="18" customHeight="1">
      <c r="A32" s="462" t="s">
        <v>117</v>
      </c>
      <c r="B32" s="462"/>
      <c r="C32" s="462"/>
      <c r="D32" s="462"/>
      <c r="E32" s="46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7"/>
      <c r="AN32" s="45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5" t="s">
        <v>126</v>
      </c>
      <c r="D43" s="455"/>
      <c r="E43" s="455"/>
      <c r="F43" s="60"/>
      <c r="G43" s="60"/>
    </row>
    <row r="44" spans="1:39" ht="15" customHeight="1">
      <c r="A44" s="60"/>
      <c r="B44" s="97" t="s">
        <v>127</v>
      </c>
      <c r="C44" s="456" t="s">
        <v>128</v>
      </c>
      <c r="D44" s="456"/>
      <c r="E44" s="456"/>
      <c r="F44" s="60"/>
      <c r="G44" s="60"/>
    </row>
    <row r="45" spans="1:39" ht="15" customHeight="1">
      <c r="A45" s="60"/>
      <c r="B45" s="97" t="s">
        <v>129</v>
      </c>
      <c r="C45" s="456" t="s">
        <v>130</v>
      </c>
      <c r="D45" s="456"/>
      <c r="E45" s="456"/>
      <c r="F45" s="60"/>
      <c r="G45" s="60"/>
    </row>
    <row r="46" spans="1:39" ht="15" customHeight="1">
      <c r="A46" s="60"/>
      <c r="B46" s="97" t="s">
        <v>131</v>
      </c>
      <c r="C46" s="456" t="s">
        <v>132</v>
      </c>
      <c r="D46" s="456"/>
      <c r="E46" s="456"/>
      <c r="F46" s="60"/>
      <c r="G46" s="60"/>
    </row>
    <row r="47" spans="1:39" ht="15" customHeight="1">
      <c r="A47" s="60"/>
      <c r="B47" s="97" t="s">
        <v>133</v>
      </c>
      <c r="C47" s="456" t="s">
        <v>134</v>
      </c>
      <c r="D47" s="456"/>
      <c r="E47" s="456"/>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5"/>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71</vt:i4>
      </vt:variant>
    </vt:vector>
  </HeadingPairs>
  <TitlesOfParts>
    <vt:vector size="108"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標準様式4-2（短期入所・共同生活援助・施設入所支援）</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標準様式4-3(児童発達支援・放課後デイサービス)</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標準様式４の別紙</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'標準様式4-2（短期入所・共同生活援助・施設入所支援）'!Print_Area</vt:lpstr>
      <vt:lpstr>'標準様式4-3(児童発達支援・放課後デイサービス)'!Print_Area</vt:lpstr>
      <vt:lpstr>標準様式４の別紙!Print_Area</vt:lpstr>
      <vt:lpstr>'標準様式4-2（短期入所・共同生活援助・施設入所支援）'!Print_Titles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2026-02-20T05:02:48Z</dcterms:created>
  <dcterms:modified xsi:type="dcterms:W3CDTF">2026-04-17T09:58:38Z</dcterms:modified>
</cp:coreProperties>
</file>