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docs1\28_福祉局\1311_国保年金医療課\常用文書\04_国保年金医療\06040201_国民健康保険_総括_国民健康保険事務取扱要領（３０年）\2.保険料\01.賦課\10.保険料試算シート\R6\"/>
    </mc:Choice>
  </mc:AlternateContent>
  <workbookProtection workbookPassword="F049" lockStructure="1"/>
  <bookViews>
    <workbookView xWindow="0" yWindow="0" windowWidth="4700" windowHeight="1610" activeTab="1"/>
  </bookViews>
  <sheets>
    <sheet name="試算シート表紙" sheetId="1" r:id="rId1"/>
    <sheet name="試算条件の入力" sheetId="8" r:id="rId2"/>
    <sheet name="試算結果(簡易)" sheetId="11" r:id="rId3"/>
    <sheet name="試算結果(詳細)" sheetId="3" r:id="rId4"/>
    <sheet name="新＿計算の基礎（作業用非公開）" sheetId="7" state="hidden" r:id="rId5"/>
    <sheet name="旧＿計算の基礎（作業用非公開）" sheetId="10" state="hidden" r:id="rId6"/>
  </sheets>
  <externalReferences>
    <externalReference r:id="rId7"/>
  </externalReferences>
  <definedNames>
    <definedName name="_xlnm.Print_Area" localSheetId="0">試算シート表紙!$A$1:$AN$192</definedName>
    <definedName name="_xlnm.Print_Area" localSheetId="2">'試算結果(簡易)'!$A$1:$BT$25</definedName>
    <definedName name="_xlnm.Print_Area" localSheetId="3">'試算結果(詳細)'!$A$1:$W$65</definedName>
    <definedName name="_xlnm.Print_Area" localSheetId="1">試算条件の入力!$A$1:$DQ$49</definedName>
    <definedName name="Z_10B3F9D4_A7D0_4C95_B412_186953F69CD2_.wvu.PrintArea" localSheetId="0" hidden="1">試算シート表紙!$A$1:$AN$188</definedName>
    <definedName name="Z_10B3F9D4_A7D0_4C95_B412_186953F69CD2_.wvu.PrintArea" localSheetId="2" hidden="1">'試算結果(簡易)'!$A$1:$BS$25</definedName>
    <definedName name="Z_10B3F9D4_A7D0_4C95_B412_186953F69CD2_.wvu.PrintArea" localSheetId="3" hidden="1">'試算結果(詳細)'!$A$1:$W$65</definedName>
    <definedName name="Z_10B3F9D4_A7D0_4C95_B412_186953F69CD2_.wvu.Rows" localSheetId="0" hidden="1">試算シート表紙!$18:$18</definedName>
    <definedName name="医療分賦課限度額" localSheetId="2">#REF!</definedName>
    <definedName name="医療分賦課限度額">#REF!</definedName>
    <definedName name="介護分賦課限度額" localSheetId="2">#REF!</definedName>
    <definedName name="介護分賦課限度額">#REF!</definedName>
    <definedName name="軽減割合" localSheetId="2">#REF!</definedName>
    <definedName name="軽減割合">#REF!</definedName>
    <definedName name="減額割合" localSheetId="2">#REF!</definedName>
    <definedName name="減額割合">#REF!</definedName>
    <definedName name="減額割合7割" localSheetId="2">#REF!</definedName>
    <definedName name="減額割合7割">#REF!</definedName>
    <definedName name="後期支援金分賦課限度額" localSheetId="2">#REF!</definedName>
    <definedName name="後期支援金分賦課限度額">#REF!</definedName>
    <definedName name="世帯員年齢区分" localSheetId="5">'旧＿計算の基礎（作業用非公開）'!$G$6:$G$9</definedName>
    <definedName name="世帯員年齢区分" localSheetId="2">'[1]新＿計算の基礎（作業用非公開）'!$G$6:$G$9</definedName>
    <definedName name="世帯員年齢区分">'新＿計算の基礎（作業用非公開）'!$G$6:$G$9</definedName>
    <definedName name="世帯主年齢区分" localSheetId="5">'旧＿計算の基礎（作業用非公開）'!$B$6:$B$10</definedName>
    <definedName name="世帯主年齢区分" localSheetId="2">'[1]新＿計算の基礎（作業用非公開）'!$B$6:$B$10</definedName>
    <definedName name="世帯主年齢区分">'新＿計算の基礎（作業用非公開）'!$B$6:$B$10</definedName>
  </definedNames>
  <calcPr calcId="162913"/>
  <customWorkbookViews>
    <customWorkbookView name="Administrator - 個人用ビュー" guid="{10B3F9D4-A7D0-4C95-B412-186953F69CD2}" mergeInterval="0" personalView="1" maximized="1" windowWidth="1916" windowHeight="860" activeSheetId="1"/>
  </customWorkbookViews>
</workbook>
</file>

<file path=xl/calcChain.xml><?xml version="1.0" encoding="utf-8"?>
<calcChain xmlns="http://schemas.openxmlformats.org/spreadsheetml/2006/main">
  <c r="C91" i="7" l="1"/>
  <c r="C92" i="7" l="1"/>
  <c r="N34" i="3" l="1"/>
  <c r="I16" i="3"/>
  <c r="I35" i="3"/>
  <c r="N15" i="3"/>
  <c r="W5" i="7"/>
  <c r="H63" i="7" l="1"/>
  <c r="W9" i="7" l="1"/>
  <c r="W7" i="7"/>
  <c r="O46" i="3"/>
  <c r="O27" i="3"/>
  <c r="AO23" i="11"/>
  <c r="Y23" i="11"/>
  <c r="J23" i="11"/>
  <c r="O8" i="3"/>
  <c r="BN67" i="10" l="1"/>
  <c r="BN64" i="10"/>
  <c r="BN63" i="10"/>
  <c r="BN61" i="10"/>
  <c r="BN60" i="10"/>
  <c r="BN58" i="10"/>
  <c r="BN57" i="10"/>
  <c r="BD67" i="10"/>
  <c r="BD64" i="10"/>
  <c r="BD63" i="10"/>
  <c r="BD61" i="10"/>
  <c r="BD60" i="10"/>
  <c r="BD58" i="10"/>
  <c r="BD57" i="10"/>
  <c r="AT67" i="10"/>
  <c r="AT64" i="10"/>
  <c r="AT63" i="10"/>
  <c r="AT61" i="10"/>
  <c r="AT60" i="10"/>
  <c r="AT58" i="10"/>
  <c r="AT57" i="10"/>
  <c r="AJ67" i="10"/>
  <c r="AJ64" i="10"/>
  <c r="AJ63" i="10"/>
  <c r="AJ61" i="10"/>
  <c r="AJ60" i="10"/>
  <c r="AJ58" i="10"/>
  <c r="AJ57" i="10"/>
  <c r="Z67" i="10"/>
  <c r="Z64" i="10"/>
  <c r="Z63" i="10"/>
  <c r="Z61" i="10"/>
  <c r="Z60" i="10"/>
  <c r="Z58" i="10"/>
  <c r="Z57" i="10"/>
  <c r="P67" i="10"/>
  <c r="P64" i="10"/>
  <c r="P63" i="10"/>
  <c r="P61" i="10"/>
  <c r="P60" i="10"/>
  <c r="P58" i="10"/>
  <c r="P57" i="10"/>
  <c r="F67" i="10"/>
  <c r="F64" i="10"/>
  <c r="F63" i="10"/>
  <c r="F61" i="10"/>
  <c r="F60" i="10"/>
  <c r="F57" i="10"/>
  <c r="F58" i="10"/>
  <c r="AD41" i="10"/>
  <c r="AD42" i="10"/>
  <c r="AD43" i="10"/>
  <c r="AD44" i="10"/>
  <c r="AC42" i="10"/>
  <c r="AC43" i="10"/>
  <c r="AC44" i="10"/>
  <c r="AC41" i="10"/>
  <c r="AA47" i="10"/>
  <c r="AA45" i="10"/>
  <c r="AA43" i="10"/>
  <c r="AA41" i="10"/>
  <c r="W43" i="10"/>
  <c r="W45" i="10"/>
  <c r="W47" i="10"/>
  <c r="W41" i="10"/>
  <c r="R40" i="10"/>
  <c r="R41" i="10"/>
  <c r="R42" i="10"/>
  <c r="Q41" i="10"/>
  <c r="Q42" i="10"/>
  <c r="Q40" i="10"/>
  <c r="BP73" i="7" l="1"/>
  <c r="BP73" i="10" s="1"/>
  <c r="BF73" i="7"/>
  <c r="BF73" i="10" s="1"/>
  <c r="AV73" i="7"/>
  <c r="AV73" i="10" s="1"/>
  <c r="AL73" i="7"/>
  <c r="AL73" i="10" s="1"/>
  <c r="AB73" i="7"/>
  <c r="AB73" i="10" s="1"/>
  <c r="R73" i="7"/>
  <c r="R73" i="10" s="1"/>
  <c r="H73" i="7"/>
  <c r="D73" i="7" l="1"/>
  <c r="H73" i="10"/>
  <c r="D73" i="10" s="1"/>
  <c r="L48" i="10"/>
  <c r="N41" i="10"/>
  <c r="N42" i="10"/>
  <c r="N43" i="10"/>
  <c r="N44" i="10"/>
  <c r="N45" i="10"/>
  <c r="N40" i="10"/>
  <c r="M41" i="10"/>
  <c r="M42" i="10"/>
  <c r="M43" i="10"/>
  <c r="M44" i="10"/>
  <c r="M45" i="10"/>
  <c r="M40" i="10"/>
  <c r="L41" i="10"/>
  <c r="L42" i="10"/>
  <c r="L43" i="10"/>
  <c r="L44" i="10"/>
  <c r="L45" i="10"/>
  <c r="L40" i="10"/>
  <c r="I41" i="10"/>
  <c r="I42" i="10"/>
  <c r="I43" i="10"/>
  <c r="I44" i="10"/>
  <c r="I45" i="10"/>
  <c r="I40" i="10"/>
  <c r="H41" i="10"/>
  <c r="H42" i="10"/>
  <c r="H43" i="10"/>
  <c r="H44" i="10"/>
  <c r="H45" i="10"/>
  <c r="H40" i="10"/>
  <c r="G41" i="10"/>
  <c r="G42" i="10"/>
  <c r="G43" i="10"/>
  <c r="G44" i="10"/>
  <c r="G45" i="10"/>
  <c r="G40" i="10"/>
  <c r="D41" i="10"/>
  <c r="D42" i="10"/>
  <c r="D43" i="10"/>
  <c r="D44" i="10"/>
  <c r="D45" i="10"/>
  <c r="D46" i="10"/>
  <c r="D47" i="10"/>
  <c r="D48" i="10"/>
  <c r="D49" i="10"/>
  <c r="D50" i="10"/>
  <c r="D40" i="10"/>
  <c r="C41" i="10"/>
  <c r="C42" i="10"/>
  <c r="C43" i="10"/>
  <c r="C44" i="10"/>
  <c r="C45" i="10"/>
  <c r="C46" i="10"/>
  <c r="C47" i="10"/>
  <c r="C48" i="10"/>
  <c r="C49" i="10"/>
  <c r="C50" i="10"/>
  <c r="C40" i="10"/>
  <c r="B41" i="10"/>
  <c r="B42" i="10"/>
  <c r="B43" i="10"/>
  <c r="B44" i="10"/>
  <c r="B45" i="10"/>
  <c r="B46" i="10"/>
  <c r="B47" i="10"/>
  <c r="B48" i="10"/>
  <c r="B49" i="10"/>
  <c r="B50" i="10"/>
  <c r="B40" i="10"/>
  <c r="X9" i="10"/>
  <c r="X7" i="10"/>
  <c r="X5" i="10"/>
  <c r="AD6" i="10"/>
  <c r="B86" i="10"/>
  <c r="T85" i="10"/>
  <c r="B85" i="10"/>
  <c r="T84" i="10"/>
  <c r="B84" i="10"/>
  <c r="T83" i="10"/>
  <c r="B83" i="10"/>
  <c r="B82" i="10"/>
  <c r="B81" i="10"/>
  <c r="B80" i="10"/>
  <c r="BL73" i="10"/>
  <c r="BB73" i="10"/>
  <c r="AR73" i="10"/>
  <c r="AH73" i="10"/>
  <c r="X73" i="10"/>
  <c r="N73" i="10"/>
  <c r="BI56" i="10"/>
  <c r="AY56" i="10"/>
  <c r="AO56" i="10"/>
  <c r="AE56" i="10"/>
  <c r="U56" i="10"/>
  <c r="K56" i="10"/>
  <c r="A56" i="10"/>
  <c r="T85" i="7" l="1"/>
  <c r="T84" i="7"/>
  <c r="T83" i="7"/>
  <c r="B86" i="7" l="1"/>
  <c r="B85" i="7"/>
  <c r="B84" i="7"/>
  <c r="B83" i="7"/>
  <c r="B82" i="7"/>
  <c r="B81" i="7"/>
  <c r="B80" i="7"/>
  <c r="BI56" i="7"/>
  <c r="AY56" i="7"/>
  <c r="AO56" i="7"/>
  <c r="AE56" i="7"/>
  <c r="U56" i="7"/>
  <c r="K56" i="7"/>
  <c r="A56" i="7"/>
  <c r="BL73" i="7"/>
  <c r="BP72" i="7"/>
  <c r="BP72" i="10" s="1"/>
  <c r="BP71" i="7"/>
  <c r="BP71" i="10" s="1"/>
  <c r="BP70" i="7"/>
  <c r="BP70" i="10" s="1"/>
  <c r="BP69" i="7"/>
  <c r="BP69" i="10" s="1"/>
  <c r="BP63" i="7"/>
  <c r="BP63" i="10" s="1"/>
  <c r="BL66" i="7"/>
  <c r="BL66" i="10" s="1"/>
  <c r="BL64" i="7"/>
  <c r="BL58" i="7"/>
  <c r="BP57" i="7"/>
  <c r="BP57" i="10" s="1"/>
  <c r="BB73" i="7"/>
  <c r="BF72" i="7"/>
  <c r="BF72" i="10" s="1"/>
  <c r="BF71" i="7"/>
  <c r="BF71" i="10" s="1"/>
  <c r="BF70" i="7"/>
  <c r="BF70" i="10" s="1"/>
  <c r="BF69" i="7"/>
  <c r="BF69" i="10" s="1"/>
  <c r="BF63" i="7"/>
  <c r="BF63" i="10" s="1"/>
  <c r="BB66" i="7"/>
  <c r="BB66" i="10" s="1"/>
  <c r="BB64" i="7"/>
  <c r="BB58" i="7"/>
  <c r="BF57" i="7"/>
  <c r="BF57" i="10" s="1"/>
  <c r="AR73" i="7"/>
  <c r="AV72" i="7"/>
  <c r="AV72" i="10" s="1"/>
  <c r="AV71" i="7"/>
  <c r="AV71" i="10" s="1"/>
  <c r="AV70" i="7"/>
  <c r="AV70" i="10" s="1"/>
  <c r="AV69" i="7"/>
  <c r="AV69" i="10" s="1"/>
  <c r="AV63" i="7"/>
  <c r="AV63" i="10" s="1"/>
  <c r="AV57" i="7"/>
  <c r="AV57" i="10" s="1"/>
  <c r="AR66" i="7"/>
  <c r="AR66" i="10" s="1"/>
  <c r="AR64" i="7"/>
  <c r="AR58" i="7"/>
  <c r="AL57" i="7"/>
  <c r="AL57" i="10" s="1"/>
  <c r="AH73" i="7"/>
  <c r="AL72" i="7"/>
  <c r="AL72" i="10" s="1"/>
  <c r="AL71" i="7"/>
  <c r="AL71" i="10" s="1"/>
  <c r="AL70" i="7"/>
  <c r="AL70" i="10" s="1"/>
  <c r="AL69" i="7"/>
  <c r="AL69" i="10" s="1"/>
  <c r="AL63" i="7"/>
  <c r="AL63" i="10" s="1"/>
  <c r="AH66" i="7"/>
  <c r="AH66" i="10" s="1"/>
  <c r="AH64" i="7"/>
  <c r="AH58" i="7"/>
  <c r="X73" i="7"/>
  <c r="AB72" i="7"/>
  <c r="AB72" i="10" s="1"/>
  <c r="AB71" i="7"/>
  <c r="AB71" i="10" s="1"/>
  <c r="AB70" i="7"/>
  <c r="AB70" i="10" s="1"/>
  <c r="AB69" i="7"/>
  <c r="AB69" i="10" s="1"/>
  <c r="AB63" i="7"/>
  <c r="AB63" i="10" s="1"/>
  <c r="AB57" i="7"/>
  <c r="AB57" i="10" s="1"/>
  <c r="X66" i="7"/>
  <c r="X66" i="10" s="1"/>
  <c r="X64" i="7"/>
  <c r="X58" i="7"/>
  <c r="C91" i="10" l="1"/>
  <c r="BL64" i="10"/>
  <c r="BB58" i="10"/>
  <c r="AL60" i="7"/>
  <c r="AL60" i="10" s="1"/>
  <c r="AH58" i="10"/>
  <c r="AH64" i="10"/>
  <c r="X58" i="10"/>
  <c r="AR58" i="10"/>
  <c r="BB64" i="10"/>
  <c r="X64" i="10"/>
  <c r="AR64" i="10"/>
  <c r="BP58" i="7"/>
  <c r="BP58" i="10" s="1"/>
  <c r="BL58" i="10"/>
  <c r="X70" i="7"/>
  <c r="X70" i="10"/>
  <c r="AR70" i="7"/>
  <c r="AR70" i="10"/>
  <c r="BB57" i="7"/>
  <c r="C85" i="7" s="1"/>
  <c r="D85" i="7"/>
  <c r="D85" i="10"/>
  <c r="BB72" i="7"/>
  <c r="BB72" i="10"/>
  <c r="AH70" i="7"/>
  <c r="AH70" i="10"/>
  <c r="AH57" i="7"/>
  <c r="C83" i="7" s="1"/>
  <c r="AR57" i="7"/>
  <c r="C84" i="7" s="1"/>
  <c r="AR71" i="7"/>
  <c r="AR71" i="10"/>
  <c r="BB69" i="7"/>
  <c r="BB69" i="10"/>
  <c r="BL71" i="7"/>
  <c r="BL71" i="10"/>
  <c r="AH69" i="7"/>
  <c r="AH69" i="10"/>
  <c r="BB70" i="7"/>
  <c r="BB70" i="10"/>
  <c r="BL57" i="7"/>
  <c r="C86" i="7" s="1"/>
  <c r="D86" i="7"/>
  <c r="D86" i="10"/>
  <c r="BL72" i="7"/>
  <c r="BL72" i="10"/>
  <c r="BL70" i="7"/>
  <c r="BL70" i="10"/>
  <c r="X71" i="7"/>
  <c r="X71" i="10"/>
  <c r="D82" i="7"/>
  <c r="D82" i="10"/>
  <c r="X72" i="7"/>
  <c r="X72" i="10"/>
  <c r="AH71" i="7"/>
  <c r="AH71" i="10"/>
  <c r="D84" i="7"/>
  <c r="D84" i="10"/>
  <c r="AR72" i="7"/>
  <c r="AR72" i="10"/>
  <c r="X69" i="7"/>
  <c r="X69" i="10"/>
  <c r="D83" i="7"/>
  <c r="D83" i="10"/>
  <c r="AH72" i="7"/>
  <c r="AH72" i="10"/>
  <c r="AR69" i="7"/>
  <c r="AR69" i="10"/>
  <c r="BB71" i="7"/>
  <c r="BB71" i="10"/>
  <c r="BL69" i="7"/>
  <c r="BL69" i="10"/>
  <c r="P100" i="7"/>
  <c r="P99" i="7"/>
  <c r="P98" i="7"/>
  <c r="AV60" i="7"/>
  <c r="AV60" i="10" s="1"/>
  <c r="BF60" i="7"/>
  <c r="BF60" i="10" s="1"/>
  <c r="AB60" i="7"/>
  <c r="AB60" i="10" s="1"/>
  <c r="BP60" i="7"/>
  <c r="BP60" i="10" s="1"/>
  <c r="BF58" i="7"/>
  <c r="BF58" i="10" s="1"/>
  <c r="AV58" i="7"/>
  <c r="AV58" i="10" s="1"/>
  <c r="AL58" i="7"/>
  <c r="AL58" i="10" s="1"/>
  <c r="AB58" i="7"/>
  <c r="AB58" i="10" s="1"/>
  <c r="X57" i="7"/>
  <c r="N73" i="7"/>
  <c r="R72" i="7"/>
  <c r="R72" i="10" s="1"/>
  <c r="R71" i="7"/>
  <c r="R71" i="10" s="1"/>
  <c r="R70" i="7"/>
  <c r="R70" i="10" s="1"/>
  <c r="R69" i="7"/>
  <c r="R69" i="10" s="1"/>
  <c r="R63" i="7"/>
  <c r="R63" i="10" s="1"/>
  <c r="R57" i="7"/>
  <c r="N66" i="7"/>
  <c r="N66" i="10" s="1"/>
  <c r="N64" i="7"/>
  <c r="N58" i="7"/>
  <c r="N58" i="10" s="1"/>
  <c r="Q105" i="7" l="1"/>
  <c r="Q106" i="7"/>
  <c r="C92" i="10"/>
  <c r="J98" i="10" s="1"/>
  <c r="AR74" i="7"/>
  <c r="M84" i="7" s="1"/>
  <c r="X74" i="10"/>
  <c r="M82" i="10" s="1"/>
  <c r="C82" i="7"/>
  <c r="X57" i="10"/>
  <c r="C82" i="10" s="1"/>
  <c r="BL74" i="7"/>
  <c r="M86" i="7" s="1"/>
  <c r="BP64" i="7"/>
  <c r="BL57" i="10"/>
  <c r="C86" i="10" s="1"/>
  <c r="AV64" i="7"/>
  <c r="AR57" i="10"/>
  <c r="C84" i="10" s="1"/>
  <c r="R57" i="10"/>
  <c r="BL59" i="7"/>
  <c r="AL64" i="7"/>
  <c r="AH57" i="10"/>
  <c r="C83" i="10" s="1"/>
  <c r="BF64" i="7"/>
  <c r="BF64" i="10" s="1"/>
  <c r="BB57" i="10"/>
  <c r="C85" i="10" s="1"/>
  <c r="N64" i="10"/>
  <c r="AH60" i="7"/>
  <c r="AH60" i="10" s="1"/>
  <c r="BB74" i="7"/>
  <c r="M85" i="7" s="1"/>
  <c r="AH74" i="7"/>
  <c r="M83" i="7" s="1"/>
  <c r="X74" i="7"/>
  <c r="M82" i="7" s="1"/>
  <c r="BB74" i="10"/>
  <c r="M85" i="10" s="1"/>
  <c r="AR74" i="10"/>
  <c r="M84" i="10" s="1"/>
  <c r="D81" i="7"/>
  <c r="D81" i="10"/>
  <c r="N72" i="7"/>
  <c r="N72" i="10"/>
  <c r="X59" i="7"/>
  <c r="AH74" i="10"/>
  <c r="M83" i="10" s="1"/>
  <c r="N69" i="7"/>
  <c r="N69" i="10"/>
  <c r="BB59" i="7"/>
  <c r="BL60" i="7"/>
  <c r="BL60" i="10" s="1"/>
  <c r="N70" i="7"/>
  <c r="N70" i="10"/>
  <c r="BB60" i="7"/>
  <c r="BB60" i="10" s="1"/>
  <c r="AR60" i="7"/>
  <c r="AR60" i="10" s="1"/>
  <c r="BL74" i="10"/>
  <c r="M86" i="10" s="1"/>
  <c r="AR59" i="7"/>
  <c r="N71" i="7"/>
  <c r="N71" i="10"/>
  <c r="AH59" i="7"/>
  <c r="X60" i="7"/>
  <c r="X60" i="10" s="1"/>
  <c r="R60" i="7"/>
  <c r="R60" i="10" s="1"/>
  <c r="AB64" i="7"/>
  <c r="AB64" i="10" s="1"/>
  <c r="N57" i="7"/>
  <c r="R64" i="7" s="1"/>
  <c r="R58" i="7"/>
  <c r="R58" i="10" s="1"/>
  <c r="H72" i="7"/>
  <c r="H71" i="7"/>
  <c r="H70" i="7"/>
  <c r="H69" i="7"/>
  <c r="D66" i="7"/>
  <c r="D66" i="10" s="1"/>
  <c r="D64" i="7"/>
  <c r="D58" i="7"/>
  <c r="D58" i="10" s="1"/>
  <c r="H63" i="10"/>
  <c r="J99" i="10" l="1"/>
  <c r="BB59" i="10"/>
  <c r="E85" i="10" s="1"/>
  <c r="E85" i="7"/>
  <c r="BF67" i="7"/>
  <c r="X59" i="10"/>
  <c r="E82" i="10" s="1"/>
  <c r="E82" i="7"/>
  <c r="AB67" i="7"/>
  <c r="E83" i="7"/>
  <c r="AL67" i="7"/>
  <c r="AR59" i="10"/>
  <c r="E84" i="10" s="1"/>
  <c r="E84" i="7"/>
  <c r="AV67" i="7"/>
  <c r="BL59" i="10"/>
  <c r="E86" i="10" s="1"/>
  <c r="E86" i="7"/>
  <c r="BP67" i="7"/>
  <c r="D64" i="10"/>
  <c r="BP64" i="10"/>
  <c r="AV64" i="10"/>
  <c r="AH59" i="10"/>
  <c r="E83" i="10" s="1"/>
  <c r="AL64" i="10"/>
  <c r="C81" i="7"/>
  <c r="N57" i="10"/>
  <c r="C81" i="10" s="1"/>
  <c r="N74" i="7"/>
  <c r="M81" i="7" s="1"/>
  <c r="D72" i="7"/>
  <c r="H72" i="10"/>
  <c r="D72" i="10" s="1"/>
  <c r="D80" i="7"/>
  <c r="D80" i="10"/>
  <c r="D69" i="7"/>
  <c r="H69" i="10"/>
  <c r="D69" i="10" s="1"/>
  <c r="D70" i="7"/>
  <c r="H70" i="10"/>
  <c r="D70" i="10" s="1"/>
  <c r="D71" i="7"/>
  <c r="H71" i="10"/>
  <c r="D71" i="10" s="1"/>
  <c r="N60" i="7"/>
  <c r="N60" i="10" s="1"/>
  <c r="N74" i="10"/>
  <c r="M81" i="10" s="1"/>
  <c r="H60" i="7"/>
  <c r="H60" i="10" s="1"/>
  <c r="N59" i="7"/>
  <c r="H57" i="7"/>
  <c r="BP67" i="10" l="1"/>
  <c r="BP65" i="7"/>
  <c r="BP65" i="10" s="1"/>
  <c r="BP66" i="7"/>
  <c r="BF67" i="10"/>
  <c r="BF65" i="7"/>
  <c r="BF65" i="10" s="1"/>
  <c r="BF66" i="7"/>
  <c r="AV67" i="10"/>
  <c r="AV65" i="7"/>
  <c r="AV65" i="10" s="1"/>
  <c r="AV66" i="7"/>
  <c r="AL67" i="10"/>
  <c r="AL65" i="7"/>
  <c r="AL65" i="10" s="1"/>
  <c r="AL66" i="7"/>
  <c r="AB67" i="10"/>
  <c r="AB65" i="7"/>
  <c r="AB65" i="10" s="1"/>
  <c r="AB66" i="7"/>
  <c r="N59" i="10"/>
  <c r="E81" i="10" s="1"/>
  <c r="E81" i="7"/>
  <c r="R67" i="7"/>
  <c r="R64" i="10"/>
  <c r="D74" i="7"/>
  <c r="M80" i="7" s="1"/>
  <c r="BA3" i="11" s="1"/>
  <c r="D57" i="7"/>
  <c r="H64" i="7" s="1"/>
  <c r="H57" i="10"/>
  <c r="D74" i="10"/>
  <c r="M80" i="10" s="1"/>
  <c r="D60" i="7"/>
  <c r="D60" i="10" s="1"/>
  <c r="BP66" i="10" l="1"/>
  <c r="BL65" i="7"/>
  <c r="BF66" i="10"/>
  <c r="BB65" i="7"/>
  <c r="AV66" i="10"/>
  <c r="AR65" i="7"/>
  <c r="AL66" i="10"/>
  <c r="AH65" i="7"/>
  <c r="AB66" i="10"/>
  <c r="X65" i="7"/>
  <c r="R67" i="10"/>
  <c r="R66" i="7"/>
  <c r="R65" i="7"/>
  <c r="R65" i="10" s="1"/>
  <c r="C80" i="7"/>
  <c r="D57" i="10"/>
  <c r="C80" i="10" s="1"/>
  <c r="H64" i="10"/>
  <c r="W21" i="7"/>
  <c r="T25" i="7" l="1"/>
  <c r="T23" i="7"/>
  <c r="F86" i="7"/>
  <c r="BL65" i="10"/>
  <c r="F86" i="10" s="1"/>
  <c r="BP61" i="7"/>
  <c r="BF61" i="7"/>
  <c r="BB65" i="10"/>
  <c r="F85" i="10" s="1"/>
  <c r="F85" i="7"/>
  <c r="AV61" i="7"/>
  <c r="AR65" i="10"/>
  <c r="F84" i="10" s="1"/>
  <c r="F84" i="7"/>
  <c r="F83" i="7"/>
  <c r="AL61" i="7"/>
  <c r="AH65" i="10"/>
  <c r="F83" i="10" s="1"/>
  <c r="F82" i="7"/>
  <c r="AB61" i="7"/>
  <c r="X65" i="10"/>
  <c r="F82" i="10" s="1"/>
  <c r="R66" i="10"/>
  <c r="N65" i="7"/>
  <c r="C88" i="7"/>
  <c r="C90" i="7"/>
  <c r="C89" i="7"/>
  <c r="C94" i="7" s="1"/>
  <c r="P105" i="7" l="1"/>
  <c r="C88" i="10"/>
  <c r="P106" i="7"/>
  <c r="BP61" i="10"/>
  <c r="BL61" i="7"/>
  <c r="BF61" i="10"/>
  <c r="BB61" i="7"/>
  <c r="AR61" i="7"/>
  <c r="AV61" i="10"/>
  <c r="AL61" i="10"/>
  <c r="AH61" i="7"/>
  <c r="X61" i="7"/>
  <c r="AB61" i="10"/>
  <c r="R61" i="7"/>
  <c r="F81" i="7"/>
  <c r="N65" i="10"/>
  <c r="F81" i="10" s="1"/>
  <c r="C90" i="10"/>
  <c r="AC3" i="11"/>
  <c r="C89" i="10"/>
  <c r="M53" i="3"/>
  <c r="V81" i="7"/>
  <c r="C93" i="7"/>
  <c r="M15" i="3"/>
  <c r="M34" i="3"/>
  <c r="C94" i="10"/>
  <c r="H58" i="7"/>
  <c r="D59" i="7" s="1"/>
  <c r="I98" i="10" l="1"/>
  <c r="I99" i="10"/>
  <c r="V81" i="10"/>
  <c r="BL61" i="10"/>
  <c r="BL62" i="7"/>
  <c r="BB62" i="7"/>
  <c r="BB61" i="10"/>
  <c r="AR62" i="7"/>
  <c r="AR61" i="10"/>
  <c r="AH62" i="7"/>
  <c r="AH61" i="10"/>
  <c r="X62" i="7"/>
  <c r="X61" i="10"/>
  <c r="R61" i="10"/>
  <c r="N61" i="7"/>
  <c r="C93" i="10"/>
  <c r="H58" i="10"/>
  <c r="BL63" i="7" l="1"/>
  <c r="BL62" i="10"/>
  <c r="BB63" i="7"/>
  <c r="BB62" i="10"/>
  <c r="AR63" i="7"/>
  <c r="AR62" i="10"/>
  <c r="AH63" i="7"/>
  <c r="AH62" i="10"/>
  <c r="X63" i="7"/>
  <c r="X62" i="10"/>
  <c r="N62" i="7"/>
  <c r="N61" i="10"/>
  <c r="E80" i="7"/>
  <c r="H67" i="7"/>
  <c r="H65" i="7" s="1"/>
  <c r="D59" i="10"/>
  <c r="E80" i="10" s="1"/>
  <c r="BL67" i="7" l="1"/>
  <c r="BL63" i="10"/>
  <c r="G86" i="10" s="1"/>
  <c r="BL68" i="7"/>
  <c r="G86" i="7"/>
  <c r="BB67" i="7"/>
  <c r="G85" i="7"/>
  <c r="BB68" i="7"/>
  <c r="BB63" i="10"/>
  <c r="G85" i="10" s="1"/>
  <c r="AR67" i="7"/>
  <c r="G84" i="7"/>
  <c r="AR68" i="7"/>
  <c r="AR63" i="10"/>
  <c r="G84" i="10" s="1"/>
  <c r="AH67" i="7"/>
  <c r="AH68" i="7"/>
  <c r="AH63" i="10"/>
  <c r="G83" i="10" s="1"/>
  <c r="G83" i="7"/>
  <c r="X67" i="7"/>
  <c r="G82" i="7"/>
  <c r="X63" i="10"/>
  <c r="G82" i="10" s="1"/>
  <c r="X68" i="7"/>
  <c r="N63" i="7"/>
  <c r="N62" i="10"/>
  <c r="AD2" i="10"/>
  <c r="AE2" i="7"/>
  <c r="E33" i="3" l="1"/>
  <c r="E52" i="3"/>
  <c r="E14" i="3"/>
  <c r="K86" i="7"/>
  <c r="BL68" i="10"/>
  <c r="BL75" i="7"/>
  <c r="I86" i="7"/>
  <c r="BL67" i="10"/>
  <c r="BL76" i="7"/>
  <c r="BB75" i="7"/>
  <c r="BB68" i="10"/>
  <c r="K85" i="7"/>
  <c r="E13" i="3"/>
  <c r="E51" i="3"/>
  <c r="E32" i="3"/>
  <c r="BB76" i="7"/>
  <c r="BB67" i="10"/>
  <c r="I85" i="7"/>
  <c r="AR75" i="7"/>
  <c r="AR68" i="10"/>
  <c r="K84" i="7"/>
  <c r="E50" i="3"/>
  <c r="E31" i="3"/>
  <c r="E12" i="3"/>
  <c r="AR67" i="10"/>
  <c r="I84" i="7"/>
  <c r="AR76" i="7"/>
  <c r="E49" i="3"/>
  <c r="E30" i="3"/>
  <c r="E11" i="3"/>
  <c r="AH75" i="7"/>
  <c r="AH68" i="10"/>
  <c r="K83" i="7"/>
  <c r="I83" i="7"/>
  <c r="AH76" i="7"/>
  <c r="AH67" i="10"/>
  <c r="K82" i="7"/>
  <c r="X75" i="7"/>
  <c r="X68" i="10"/>
  <c r="E29" i="3"/>
  <c r="E48" i="3"/>
  <c r="E10" i="3"/>
  <c r="X76" i="7"/>
  <c r="X67" i="10"/>
  <c r="I82" i="7"/>
  <c r="N67" i="7"/>
  <c r="N63" i="10"/>
  <c r="G81" i="10" s="1"/>
  <c r="G81" i="7"/>
  <c r="N68" i="7"/>
  <c r="H67" i="10"/>
  <c r="H65" i="10"/>
  <c r="H66" i="7"/>
  <c r="I49" i="3" l="1"/>
  <c r="I86" i="10"/>
  <c r="BL76" i="10"/>
  <c r="G14" i="3"/>
  <c r="I14" i="3"/>
  <c r="K14" i="3"/>
  <c r="I52" i="3"/>
  <c r="K52" i="3"/>
  <c r="G52" i="3"/>
  <c r="O86" i="7"/>
  <c r="Q86" i="7"/>
  <c r="K86" i="10"/>
  <c r="BL75" i="10"/>
  <c r="K33" i="3"/>
  <c r="I33" i="3"/>
  <c r="G33" i="3"/>
  <c r="I85" i="10"/>
  <c r="BB76" i="10"/>
  <c r="G13" i="3"/>
  <c r="K13" i="3"/>
  <c r="I13" i="3"/>
  <c r="G32" i="3"/>
  <c r="K32" i="3"/>
  <c r="I32" i="3"/>
  <c r="K85" i="10"/>
  <c r="BB75" i="10"/>
  <c r="G51" i="3"/>
  <c r="K51" i="3"/>
  <c r="I51" i="3"/>
  <c r="O85" i="7"/>
  <c r="Q85" i="7"/>
  <c r="G50" i="3"/>
  <c r="K50" i="3"/>
  <c r="AR76" i="10"/>
  <c r="I84" i="10"/>
  <c r="I50" i="3"/>
  <c r="G12" i="3"/>
  <c r="K12" i="3"/>
  <c r="I12" i="3"/>
  <c r="K84" i="10"/>
  <c r="AR75" i="10"/>
  <c r="G31" i="3"/>
  <c r="K31" i="3"/>
  <c r="I31" i="3"/>
  <c r="O84" i="7"/>
  <c r="Q84" i="7"/>
  <c r="I83" i="10"/>
  <c r="AH76" i="10"/>
  <c r="AH75" i="10"/>
  <c r="K83" i="10"/>
  <c r="O83" i="7"/>
  <c r="Q83" i="7"/>
  <c r="G11" i="3"/>
  <c r="I11" i="3"/>
  <c r="K11" i="3"/>
  <c r="K49" i="3"/>
  <c r="G49" i="3"/>
  <c r="G29" i="3"/>
  <c r="K29" i="3"/>
  <c r="G10" i="3"/>
  <c r="K10" i="3"/>
  <c r="I10" i="3"/>
  <c r="Q82" i="7"/>
  <c r="O82" i="7"/>
  <c r="I82" i="10"/>
  <c r="X76" i="10"/>
  <c r="K82" i="10"/>
  <c r="X75" i="10"/>
  <c r="I48" i="3"/>
  <c r="G48" i="3"/>
  <c r="K48" i="3"/>
  <c r="I29" i="3"/>
  <c r="E28" i="3"/>
  <c r="E9" i="3"/>
  <c r="E47" i="3"/>
  <c r="N75" i="7"/>
  <c r="N68" i="10"/>
  <c r="K81" i="7"/>
  <c r="I81" i="7"/>
  <c r="N67" i="10"/>
  <c r="N76" i="7"/>
  <c r="H66" i="10"/>
  <c r="D65" i="7"/>
  <c r="H61" i="7" s="1"/>
  <c r="D61" i="7" s="1"/>
  <c r="O86" i="10" l="1"/>
  <c r="Q86" i="10"/>
  <c r="O85" i="10"/>
  <c r="Q85" i="10"/>
  <c r="O84" i="10"/>
  <c r="Q84" i="10"/>
  <c r="Q83" i="10"/>
  <c r="O83" i="10"/>
  <c r="Q82" i="10"/>
  <c r="O82" i="10"/>
  <c r="I28" i="3"/>
  <c r="N76" i="10"/>
  <c r="I81" i="10"/>
  <c r="G47" i="3"/>
  <c r="I47" i="3"/>
  <c r="K47" i="3"/>
  <c r="Q81" i="7"/>
  <c r="O81" i="7"/>
  <c r="K9" i="3"/>
  <c r="I9" i="3"/>
  <c r="G9" i="3"/>
  <c r="K81" i="10"/>
  <c r="N75" i="10"/>
  <c r="K28" i="3"/>
  <c r="G28" i="3"/>
  <c r="F80" i="7"/>
  <c r="D65" i="10"/>
  <c r="F80" i="10" s="1"/>
  <c r="Q81" i="10" l="1"/>
  <c r="O81" i="10"/>
  <c r="H61" i="10"/>
  <c r="AD3" i="10"/>
  <c r="AD4" i="10"/>
  <c r="AE3" i="7"/>
  <c r="AE4" i="7"/>
  <c r="D61" i="10" l="1"/>
  <c r="D62" i="7"/>
  <c r="D63" i="7" s="1"/>
  <c r="D67" i="7" s="1"/>
  <c r="I80" i="7" s="1"/>
  <c r="AE5" i="7"/>
  <c r="AD5" i="10"/>
  <c r="AC15" i="10" s="1"/>
  <c r="AE13" i="7" l="1"/>
  <c r="AD9" i="7"/>
  <c r="G80" i="7"/>
  <c r="G87" i="7" s="1"/>
  <c r="D68" i="7"/>
  <c r="D68" i="10" s="1"/>
  <c r="D76" i="7"/>
  <c r="D62" i="10"/>
  <c r="D63" i="10"/>
  <c r="G80" i="10" s="1"/>
  <c r="G87" i="10" s="1"/>
  <c r="AE9" i="7"/>
  <c r="AC14" i="7"/>
  <c r="AD15" i="7"/>
  <c r="AC12" i="7"/>
  <c r="AC13" i="7"/>
  <c r="AE12" i="7"/>
  <c r="AD11" i="7"/>
  <c r="AE10" i="7"/>
  <c r="AD12" i="7"/>
  <c r="AC9" i="7"/>
  <c r="AB12" i="10"/>
  <c r="AB14" i="10"/>
  <c r="AB15" i="10"/>
  <c r="AB13" i="10"/>
  <c r="AD12" i="10"/>
  <c r="AD10" i="7"/>
  <c r="AC10" i="7"/>
  <c r="AE11" i="7"/>
  <c r="AD14" i="7"/>
  <c r="AC15" i="7"/>
  <c r="AD10" i="10"/>
  <c r="AE15" i="7"/>
  <c r="AD13" i="7"/>
  <c r="AC11" i="7"/>
  <c r="AE14" i="7"/>
  <c r="AB11" i="10"/>
  <c r="AC11" i="10"/>
  <c r="AB9" i="10"/>
  <c r="AC14" i="10"/>
  <c r="AC9" i="10"/>
  <c r="AB10" i="10"/>
  <c r="AC10" i="10"/>
  <c r="AD9" i="10"/>
  <c r="AD13" i="10"/>
  <c r="AD14" i="10"/>
  <c r="AC13" i="10"/>
  <c r="AD11" i="10"/>
  <c r="AD15" i="10"/>
  <c r="AC12" i="10"/>
  <c r="E27" i="3"/>
  <c r="E46" i="3"/>
  <c r="E8" i="3" l="1"/>
  <c r="G8" i="3" s="1"/>
  <c r="V85" i="7"/>
  <c r="V85" i="10"/>
  <c r="K80" i="7"/>
  <c r="I27" i="3" s="1"/>
  <c r="D75" i="7"/>
  <c r="Q80" i="7" s="1"/>
  <c r="Q87" i="7" s="1"/>
  <c r="D67" i="10"/>
  <c r="I80" i="10" s="1"/>
  <c r="I87" i="10" s="1"/>
  <c r="V82" i="10" s="1"/>
  <c r="I87" i="7"/>
  <c r="V84" i="7"/>
  <c r="V83" i="10"/>
  <c r="V84" i="10"/>
  <c r="V83" i="7"/>
  <c r="K46" i="3"/>
  <c r="G46" i="3"/>
  <c r="K80" i="10"/>
  <c r="D75" i="10"/>
  <c r="K27" i="3"/>
  <c r="G27" i="3"/>
  <c r="K8" i="3" l="1"/>
  <c r="I46" i="3"/>
  <c r="I8" i="3"/>
  <c r="E103" i="7"/>
  <c r="R48" i="3" s="1"/>
  <c r="AO8" i="11" s="1"/>
  <c r="M48" i="3"/>
  <c r="O80" i="7"/>
  <c r="O87" i="7" s="1"/>
  <c r="V82" i="7"/>
  <c r="X83" i="7" s="1"/>
  <c r="D76" i="10"/>
  <c r="Q80" i="10"/>
  <c r="Q87" i="10" s="1"/>
  <c r="E103" i="10" s="1"/>
  <c r="O80" i="10"/>
  <c r="O87" i="10" s="1"/>
  <c r="X85" i="10"/>
  <c r="X84" i="10"/>
  <c r="X83" i="10"/>
  <c r="M10" i="3" l="1"/>
  <c r="E100" i="7"/>
  <c r="Q99" i="7" s="1"/>
  <c r="Q100" i="7"/>
  <c r="G103" i="7" s="1"/>
  <c r="E97" i="7"/>
  <c r="M29" i="3"/>
  <c r="X84" i="7"/>
  <c r="X85" i="7"/>
  <c r="V86" i="10"/>
  <c r="E100" i="10"/>
  <c r="E97" i="10"/>
  <c r="E98" i="10" l="1"/>
  <c r="E101" i="10"/>
  <c r="I94" i="10"/>
  <c r="I93" i="10"/>
  <c r="I92" i="10"/>
  <c r="Q98" i="7"/>
  <c r="R58" i="3"/>
  <c r="AO14" i="11" s="1"/>
  <c r="R10" i="3"/>
  <c r="J8" i="11" s="1"/>
  <c r="R29" i="3"/>
  <c r="Y8" i="11" s="1"/>
  <c r="V86" i="7"/>
  <c r="G30" i="3"/>
  <c r="I30" i="3"/>
  <c r="K30" i="3"/>
  <c r="E104" i="10"/>
  <c r="E105" i="10"/>
  <c r="E99" i="10"/>
  <c r="E102" i="10"/>
  <c r="G100" i="7"/>
  <c r="R39" i="3"/>
  <c r="Y14" i="11" s="1"/>
  <c r="E15" i="3" l="1"/>
  <c r="F15" i="3" s="1"/>
  <c r="F17" i="3" s="1"/>
  <c r="G97" i="7"/>
  <c r="R20" i="3" s="1"/>
  <c r="J14" i="11" s="1"/>
  <c r="U89" i="7"/>
  <c r="E98" i="7" s="1"/>
  <c r="E99" i="7"/>
  <c r="R17" i="3" s="1"/>
  <c r="J12" i="11" s="1"/>
  <c r="U90" i="7"/>
  <c r="E101" i="7" s="1"/>
  <c r="U91" i="7"/>
  <c r="J53" i="3" s="1"/>
  <c r="E105" i="7"/>
  <c r="J55" i="3" s="1"/>
  <c r="E102" i="7"/>
  <c r="J36" i="3" s="1"/>
  <c r="F100" i="10"/>
  <c r="F97" i="10"/>
  <c r="F103" i="10"/>
  <c r="E104" i="7" l="1"/>
  <c r="R53" i="3" s="1"/>
  <c r="AO10" i="11" s="1"/>
  <c r="R15" i="3"/>
  <c r="J10" i="11" s="1"/>
  <c r="F97" i="7"/>
  <c r="J34" i="3"/>
  <c r="R34" i="3"/>
  <c r="Y10" i="11" s="1"/>
  <c r="R36" i="3"/>
  <c r="Y12" i="11" s="1"/>
  <c r="J17" i="3"/>
  <c r="R55" i="3"/>
  <c r="AO12" i="11" s="1"/>
  <c r="F34" i="3"/>
  <c r="F36" i="3" s="1"/>
  <c r="E17" i="3"/>
  <c r="E34" i="3"/>
  <c r="E53" i="3" s="1"/>
  <c r="F53" i="3" s="1"/>
  <c r="F55" i="3" s="1"/>
  <c r="J15" i="3"/>
  <c r="H97" i="7" l="1"/>
  <c r="I97" i="7" s="1"/>
  <c r="J97" i="7" s="1"/>
  <c r="K98" i="7" s="1"/>
  <c r="F103" i="7"/>
  <c r="H103" i="7" s="1"/>
  <c r="I103" i="7" s="1"/>
  <c r="J103" i="7" s="1"/>
  <c r="K104" i="7" s="1"/>
  <c r="E36" i="3"/>
  <c r="L3" i="11"/>
  <c r="Q3" i="11" s="1"/>
  <c r="E55" i="3"/>
  <c r="F100" i="7"/>
  <c r="K99" i="7" l="1"/>
  <c r="K97" i="7" s="1"/>
  <c r="H100" i="7"/>
  <c r="I100" i="7" s="1"/>
  <c r="J100" i="7" s="1"/>
  <c r="K102" i="7" s="1"/>
  <c r="K105" i="7"/>
  <c r="K103" i="7" s="1"/>
  <c r="B3" i="11"/>
  <c r="L100" i="7" l="1"/>
  <c r="R40" i="3" s="1"/>
  <c r="Y16" i="11" s="1"/>
  <c r="K101" i="7"/>
  <c r="K100" i="7" s="1"/>
  <c r="L97" i="7"/>
  <c r="M97" i="7" s="1"/>
  <c r="R22" i="3" s="1"/>
  <c r="L103" i="7"/>
  <c r="M103" i="7" s="1"/>
  <c r="R60" i="3" s="1"/>
  <c r="AO19" i="11" s="1"/>
  <c r="R21" i="3" l="1"/>
  <c r="J16" i="11" s="1"/>
  <c r="R59" i="3"/>
  <c r="AO16" i="11" s="1"/>
  <c r="M100" i="7"/>
  <c r="R41" i="3" s="1"/>
  <c r="Y19" i="11" s="1"/>
  <c r="J19" i="11"/>
  <c r="R63" i="3" l="1"/>
  <c r="R65" i="3" l="1"/>
  <c r="BG23" i="11" s="1"/>
  <c r="BG19" i="11"/>
</calcChain>
</file>

<file path=xl/comments1.xml><?xml version="1.0" encoding="utf-8"?>
<comments xmlns="http://schemas.openxmlformats.org/spreadsheetml/2006/main">
  <authors>
    <author>Administrator</author>
  </authors>
  <commentList>
    <comment ref="Y5" authorId="0" shapeId="0">
      <text>
        <r>
          <rPr>
            <b/>
            <sz val="9"/>
            <color indexed="81"/>
            <rFont val="ＭＳ Ｐゴシック"/>
            <family val="3"/>
            <charset val="128"/>
          </rPr>
          <t>基準額の入力
R2：330,000
R3：430,000</t>
        </r>
      </text>
    </comment>
    <comment ref="Y7" authorId="0" shapeId="0">
      <text>
        <r>
          <rPr>
            <b/>
            <sz val="9"/>
            <color indexed="81"/>
            <rFont val="ＭＳ Ｐゴシック"/>
            <family val="3"/>
            <charset val="128"/>
          </rPr>
          <t>基準額の入力
H30：275,000
H31：280,000
R2  ：285,000
R3  ：　〃</t>
        </r>
      </text>
    </comment>
    <comment ref="Y9" authorId="0" shapeId="0">
      <text>
        <r>
          <rPr>
            <b/>
            <sz val="9"/>
            <color indexed="81"/>
            <rFont val="ＭＳ Ｐゴシック"/>
            <family val="3"/>
            <charset val="128"/>
          </rPr>
          <t>基準額の入力
H30：275,000
H31：280,000
R2  ：285,000
R3  ：　〃</t>
        </r>
      </text>
    </comment>
    <comment ref="L47" authorId="0" shapeId="0">
      <text>
        <r>
          <rPr>
            <b/>
            <sz val="9"/>
            <color indexed="81"/>
            <rFont val="ＭＳ Ｐゴシック"/>
            <family val="3"/>
            <charset val="128"/>
          </rPr>
          <t>65歳以上の年金所得者の特別控除</t>
        </r>
      </text>
    </comment>
    <comment ref="B50" authorId="0" shapeId="0">
      <text>
        <r>
          <rPr>
            <sz val="9"/>
            <color indexed="81"/>
            <rFont val="ＭＳ Ｐゴシック"/>
            <family val="3"/>
            <charset val="128"/>
          </rPr>
          <t>R３～</t>
        </r>
      </text>
    </comment>
  </commentList>
</comments>
</file>

<file path=xl/comments2.xml><?xml version="1.0" encoding="utf-8"?>
<comments xmlns="http://schemas.openxmlformats.org/spreadsheetml/2006/main">
  <authors>
    <author>Administrator</author>
  </authors>
  <commentList>
    <comment ref="X5" authorId="0" shapeId="0">
      <text>
        <r>
          <rPr>
            <b/>
            <sz val="9"/>
            <color indexed="81"/>
            <rFont val="ＭＳ Ｐゴシック"/>
            <family val="3"/>
            <charset val="128"/>
          </rPr>
          <t>基準額の入力
R2：330,000
R3：430,000</t>
        </r>
      </text>
    </comment>
    <comment ref="X7" authorId="0" shapeId="0">
      <text>
        <r>
          <rPr>
            <b/>
            <sz val="9"/>
            <color indexed="81"/>
            <rFont val="ＭＳ Ｐゴシック"/>
            <family val="3"/>
            <charset val="128"/>
          </rPr>
          <t>基準額の入力
H30：275,000
H31：280,000
R2  ：285,000
R3  ：　〃</t>
        </r>
      </text>
    </comment>
    <comment ref="X9" authorId="0" shapeId="0">
      <text>
        <r>
          <rPr>
            <b/>
            <sz val="9"/>
            <color indexed="81"/>
            <rFont val="ＭＳ Ｐゴシック"/>
            <family val="3"/>
            <charset val="128"/>
          </rPr>
          <t>基準額の入力
H30：275,000
H31：280,000
R2  ：285,000
R3  ：　〃</t>
        </r>
      </text>
    </comment>
    <comment ref="L47" authorId="0" shapeId="0">
      <text>
        <r>
          <rPr>
            <b/>
            <sz val="9"/>
            <color indexed="81"/>
            <rFont val="ＭＳ Ｐゴシック"/>
            <family val="3"/>
            <charset val="128"/>
          </rPr>
          <t>65歳以上の年金所得者の特別控除</t>
        </r>
      </text>
    </comment>
    <comment ref="B50" authorId="0" shapeId="0">
      <text>
        <r>
          <rPr>
            <sz val="9"/>
            <color indexed="81"/>
            <rFont val="ＭＳ Ｐゴシック"/>
            <family val="3"/>
            <charset val="128"/>
          </rPr>
          <t>R３～</t>
        </r>
      </text>
    </comment>
  </commentList>
</comments>
</file>

<file path=xl/sharedStrings.xml><?xml version="1.0" encoding="utf-8"?>
<sst xmlns="http://schemas.openxmlformats.org/spreadsheetml/2006/main" count="1122" uniqueCount="283">
  <si>
    <t xml:space="preserve">
</t>
    <phoneticPr fontId="1"/>
  </si>
  <si>
    <t xml:space="preserve">
</t>
    <phoneticPr fontId="1"/>
  </si>
  <si>
    <t>年齢区分</t>
    <rPh sb="0" eb="2">
      <t>ネンレイ</t>
    </rPh>
    <rPh sb="2" eb="4">
      <t>クブン</t>
    </rPh>
    <phoneticPr fontId="1"/>
  </si>
  <si>
    <t>年金収入</t>
    <rPh sb="0" eb="2">
      <t>ネンキン</t>
    </rPh>
    <rPh sb="2" eb="4">
      <t>シュウニュウ</t>
    </rPh>
    <phoneticPr fontId="1"/>
  </si>
  <si>
    <t>その他所得</t>
    <rPh sb="2" eb="3">
      <t>タ</t>
    </rPh>
    <rPh sb="3" eb="5">
      <t>ショトク</t>
    </rPh>
    <phoneticPr fontId="1"/>
  </si>
  <si>
    <t>所得割</t>
    <rPh sb="0" eb="3">
      <t>ショトクワリ</t>
    </rPh>
    <phoneticPr fontId="8"/>
  </si>
  <si>
    <t>総所得金額</t>
  </si>
  <si>
    <t>－</t>
    <phoneticPr fontId="8"/>
  </si>
  <si>
    <t>＝</t>
    <phoneticPr fontId="8"/>
  </si>
  <si>
    <t>基礎控除後の
総所得金額等</t>
    <phoneticPr fontId="8"/>
  </si>
  <si>
    <t>合計</t>
    <rPh sb="0" eb="2">
      <t>ゴウケイ</t>
    </rPh>
    <phoneticPr fontId="8"/>
  </si>
  <si>
    <t>×</t>
    <phoneticPr fontId="8"/>
  </si>
  <si>
    <t>所得割料率</t>
    <phoneticPr fontId="8"/>
  </si>
  <si>
    <t>世帯主</t>
    <rPh sb="0" eb="3">
      <t>セタイヌシ</t>
    </rPh>
    <phoneticPr fontId="8"/>
  </si>
  <si>
    <t>－</t>
    <phoneticPr fontId="8"/>
  </si>
  <si>
    <t>＝</t>
    <phoneticPr fontId="8"/>
  </si>
  <si>
    <t>加入者1</t>
    <rPh sb="0" eb="3">
      <t>カニュウシャ</t>
    </rPh>
    <phoneticPr fontId="8"/>
  </si>
  <si>
    <t>＝</t>
    <phoneticPr fontId="8"/>
  </si>
  <si>
    <t>加入者2</t>
    <rPh sb="0" eb="3">
      <t>カニュウシャ</t>
    </rPh>
    <phoneticPr fontId="8"/>
  </si>
  <si>
    <t>…　(ア)</t>
    <phoneticPr fontId="8"/>
  </si>
  <si>
    <t>加入者3</t>
    <rPh sb="0" eb="3">
      <t>カニュウシャ</t>
    </rPh>
    <phoneticPr fontId="8"/>
  </si>
  <si>
    <t>加入者4</t>
    <rPh sb="0" eb="3">
      <t>カニュウシャ</t>
    </rPh>
    <phoneticPr fontId="8"/>
  </si>
  <si>
    <t>－</t>
    <phoneticPr fontId="8"/>
  </si>
  <si>
    <t>加入者5</t>
    <rPh sb="0" eb="3">
      <t>カニュウシャ</t>
    </rPh>
    <phoneticPr fontId="8"/>
  </si>
  <si>
    <t>均等割</t>
    <rPh sb="0" eb="3">
      <t>キントウワリ</t>
    </rPh>
    <phoneticPr fontId="8"/>
  </si>
  <si>
    <t>1人につき</t>
    <rPh sb="1" eb="2">
      <t>ヒト</t>
    </rPh>
    <phoneticPr fontId="8"/>
  </si>
  <si>
    <t>×</t>
    <phoneticPr fontId="8"/>
  </si>
  <si>
    <t>…　(イ)</t>
    <phoneticPr fontId="8"/>
  </si>
  <si>
    <t>1世帯につき</t>
    <rPh sb="1" eb="3">
      <t>セタイ</t>
    </rPh>
    <phoneticPr fontId="8"/>
  </si>
  <si>
    <r>
      <t>　…　</t>
    </r>
    <r>
      <rPr>
        <b/>
        <sz val="12"/>
        <rFont val="ＭＳ Ｐゴシック"/>
        <family val="3"/>
        <charset val="128"/>
      </rPr>
      <t>①</t>
    </r>
    <phoneticPr fontId="8"/>
  </si>
  <si>
    <t>－</t>
    <phoneticPr fontId="8"/>
  </si>
  <si>
    <t>＝</t>
    <phoneticPr fontId="8"/>
  </si>
  <si>
    <t>基礎控除後の
総所得金額等</t>
    <phoneticPr fontId="8"/>
  </si>
  <si>
    <t>×</t>
    <phoneticPr fontId="8"/>
  </si>
  <si>
    <t>所得割料率</t>
    <phoneticPr fontId="8"/>
  </si>
  <si>
    <t>…　(ア)</t>
    <phoneticPr fontId="8"/>
  </si>
  <si>
    <t>…　(イ)</t>
    <phoneticPr fontId="8"/>
  </si>
  <si>
    <t>…　(ウ)</t>
    <phoneticPr fontId="8"/>
  </si>
  <si>
    <r>
      <t>　…　</t>
    </r>
    <r>
      <rPr>
        <b/>
        <sz val="12"/>
        <rFont val="ＭＳ Ｐゴシック"/>
        <family val="3"/>
        <charset val="128"/>
      </rPr>
      <t>②</t>
    </r>
    <phoneticPr fontId="8"/>
  </si>
  <si>
    <t>40歳以上65歳未満の加入者の基礎控除後の総所得金額等</t>
    <phoneticPr fontId="8"/>
  </si>
  <si>
    <t>合計</t>
    <phoneticPr fontId="8"/>
  </si>
  <si>
    <t>×</t>
    <phoneticPr fontId="8"/>
  </si>
  <si>
    <t>所得割料率</t>
    <phoneticPr fontId="8"/>
  </si>
  <si>
    <t>…　(ア)</t>
    <phoneticPr fontId="8"/>
  </si>
  <si>
    <t>…　(ウ)</t>
    <phoneticPr fontId="8"/>
  </si>
  <si>
    <r>
      <t>　…　</t>
    </r>
    <r>
      <rPr>
        <b/>
        <sz val="12"/>
        <rFont val="ＭＳ Ｐゴシック"/>
        <family val="3"/>
        <charset val="128"/>
      </rPr>
      <t>③</t>
    </r>
    <phoneticPr fontId="8"/>
  </si>
  <si>
    <t>年間 国民健康保険料　【①+②+③】</t>
    <rPh sb="0" eb="2">
      <t>ネンカン</t>
    </rPh>
    <rPh sb="3" eb="5">
      <t>コクミン</t>
    </rPh>
    <rPh sb="5" eb="7">
      <t>ケンコウ</t>
    </rPh>
    <rPh sb="7" eb="10">
      <t>ホケンリョウ</t>
    </rPh>
    <phoneticPr fontId="8"/>
  </si>
  <si>
    <t>加入しない</t>
    <rPh sb="0" eb="2">
      <t>カニュウ</t>
    </rPh>
    <phoneticPr fontId="1"/>
  </si>
  <si>
    <t>0歳から39歳</t>
    <rPh sb="1" eb="2">
      <t>サイ</t>
    </rPh>
    <rPh sb="6" eb="7">
      <t>サイ</t>
    </rPh>
    <phoneticPr fontId="1"/>
  </si>
  <si>
    <t>40歳から64歳</t>
    <rPh sb="2" eb="3">
      <t>サイ</t>
    </rPh>
    <rPh sb="7" eb="8">
      <t>サイ</t>
    </rPh>
    <phoneticPr fontId="1"/>
  </si>
  <si>
    <t>医療分</t>
    <rPh sb="0" eb="2">
      <t>イリョウ</t>
    </rPh>
    <rPh sb="2" eb="3">
      <t>ブン</t>
    </rPh>
    <phoneticPr fontId="1"/>
  </si>
  <si>
    <t>後期分</t>
    <rPh sb="0" eb="2">
      <t>コウキ</t>
    </rPh>
    <rPh sb="2" eb="3">
      <t>ブン</t>
    </rPh>
    <phoneticPr fontId="1"/>
  </si>
  <si>
    <t>介護分</t>
    <rPh sb="0" eb="2">
      <t>カイゴ</t>
    </rPh>
    <rPh sb="2" eb="3">
      <t>ブン</t>
    </rPh>
    <phoneticPr fontId="1"/>
  </si>
  <si>
    <t>所得割</t>
    <rPh sb="0" eb="2">
      <t>ショトク</t>
    </rPh>
    <rPh sb="2" eb="3">
      <t>ワリ</t>
    </rPh>
    <phoneticPr fontId="1"/>
  </si>
  <si>
    <t>均等割</t>
    <rPh sb="0" eb="3">
      <t>キントウワ</t>
    </rPh>
    <phoneticPr fontId="1"/>
  </si>
  <si>
    <t>平等割</t>
    <rPh sb="0" eb="2">
      <t>ビョウドウ</t>
    </rPh>
    <rPh sb="2" eb="3">
      <t>ワリ</t>
    </rPh>
    <phoneticPr fontId="1"/>
  </si>
  <si>
    <t>控除対象配偶者及び扶養者(1人当たり)</t>
    <rPh sb="0" eb="2">
      <t>コウジョ</t>
    </rPh>
    <rPh sb="2" eb="4">
      <t>タイショウ</t>
    </rPh>
    <rPh sb="4" eb="7">
      <t>ハイグウシャ</t>
    </rPh>
    <rPh sb="7" eb="8">
      <t>オヨ</t>
    </rPh>
    <rPh sb="9" eb="12">
      <t>フヨウシャ</t>
    </rPh>
    <rPh sb="14" eb="15">
      <t>ニン</t>
    </rPh>
    <rPh sb="15" eb="16">
      <t>ア</t>
    </rPh>
    <phoneticPr fontId="1"/>
  </si>
  <si>
    <t>同居特別障害者</t>
    <rPh sb="0" eb="2">
      <t>ドウキョ</t>
    </rPh>
    <rPh sb="2" eb="4">
      <t>トクベツ</t>
    </rPh>
    <rPh sb="4" eb="7">
      <t>ショウガイシャ</t>
    </rPh>
    <phoneticPr fontId="1"/>
  </si>
  <si>
    <t>障害者と寡婦（夫）で非課税</t>
    <rPh sb="0" eb="3">
      <t>ショウガイシャ</t>
    </rPh>
    <rPh sb="4" eb="6">
      <t>カフ</t>
    </rPh>
    <rPh sb="7" eb="8">
      <t>オット</t>
    </rPh>
    <rPh sb="10" eb="13">
      <t>ヒカゼイ</t>
    </rPh>
    <phoneticPr fontId="1"/>
  </si>
  <si>
    <t>非自発的失業者</t>
    <rPh sb="0" eb="1">
      <t>ヒ</t>
    </rPh>
    <rPh sb="1" eb="4">
      <t>ジハツテキ</t>
    </rPh>
    <rPh sb="4" eb="7">
      <t>シツギョウシャ</t>
    </rPh>
    <phoneticPr fontId="1"/>
  </si>
  <si>
    <t>保険料率テーブル</t>
    <rPh sb="0" eb="3">
      <t>ホケンリョウ</t>
    </rPh>
    <rPh sb="3" eb="4">
      <t>リツ</t>
    </rPh>
    <phoneticPr fontId="1"/>
  </si>
  <si>
    <t>割合</t>
    <rPh sb="0" eb="2">
      <t>ワリアイ</t>
    </rPh>
    <phoneticPr fontId="1"/>
  </si>
  <si>
    <t>控除額</t>
    <rPh sb="0" eb="2">
      <t>コウジョ</t>
    </rPh>
    <rPh sb="2" eb="3">
      <t>ガク</t>
    </rPh>
    <phoneticPr fontId="1"/>
  </si>
  <si>
    <t>軽減判定用所得</t>
    <rPh sb="0" eb="2">
      <t>ケイゲン</t>
    </rPh>
    <rPh sb="2" eb="5">
      <t>ハンテイヨウ</t>
    </rPh>
    <rPh sb="5" eb="7">
      <t>ショトク</t>
    </rPh>
    <phoneticPr fontId="1"/>
  </si>
  <si>
    <t>給与所得に対して</t>
    <rPh sb="0" eb="2">
      <t>キュウヨ</t>
    </rPh>
    <rPh sb="2" eb="4">
      <t>ショトク</t>
    </rPh>
    <rPh sb="5" eb="6">
      <t>タイ</t>
    </rPh>
    <phoneticPr fontId="1"/>
  </si>
  <si>
    <t>保険料賦課項目</t>
    <rPh sb="0" eb="3">
      <t>ホケンリョウ</t>
    </rPh>
    <rPh sb="3" eb="5">
      <t>フカ</t>
    </rPh>
    <rPh sb="5" eb="7">
      <t>コウモク</t>
    </rPh>
    <phoneticPr fontId="1"/>
  </si>
  <si>
    <t>世帯主</t>
    <rPh sb="0" eb="3">
      <t>セタイヌシ</t>
    </rPh>
    <phoneticPr fontId="1"/>
  </si>
  <si>
    <t>年金所得</t>
    <rPh sb="0" eb="2">
      <t>ネンキン</t>
    </rPh>
    <rPh sb="2" eb="4">
      <t>ショトク</t>
    </rPh>
    <phoneticPr fontId="1"/>
  </si>
  <si>
    <t>扶養控除</t>
    <rPh sb="0" eb="2">
      <t>フヨウ</t>
    </rPh>
    <rPh sb="2" eb="4">
      <t>コウジョ</t>
    </rPh>
    <phoneticPr fontId="1"/>
  </si>
  <si>
    <t>基本項目</t>
    <rPh sb="0" eb="2">
      <t>キホン</t>
    </rPh>
    <rPh sb="2" eb="4">
      <t>コウモク</t>
    </rPh>
    <phoneticPr fontId="1"/>
  </si>
  <si>
    <t>算定用所得</t>
    <rPh sb="0" eb="2">
      <t>サンテイ</t>
    </rPh>
    <rPh sb="2" eb="3">
      <t>ヨウ</t>
    </rPh>
    <rPh sb="3" eb="5">
      <t>ショトク</t>
    </rPh>
    <phoneticPr fontId="1"/>
  </si>
  <si>
    <t>独自控除合計</t>
    <rPh sb="0" eb="2">
      <t>ドクジ</t>
    </rPh>
    <rPh sb="2" eb="4">
      <t>コウジョ</t>
    </rPh>
    <rPh sb="4" eb="6">
      <t>ゴウケイ</t>
    </rPh>
    <phoneticPr fontId="1"/>
  </si>
  <si>
    <t>障害者を扶養</t>
    <rPh sb="0" eb="3">
      <t>ショウガイシャ</t>
    </rPh>
    <rPh sb="4" eb="6">
      <t>フヨウ</t>
    </rPh>
    <phoneticPr fontId="1"/>
  </si>
  <si>
    <t>65歳以上</t>
    <rPh sb="2" eb="3">
      <t>サイ</t>
    </rPh>
    <rPh sb="3" eb="5">
      <t>イジョウ</t>
    </rPh>
    <phoneticPr fontId="1"/>
  </si>
  <si>
    <t>資格</t>
    <rPh sb="0" eb="2">
      <t>シカク</t>
    </rPh>
    <phoneticPr fontId="1"/>
  </si>
  <si>
    <t>資格なし</t>
    <rPh sb="0" eb="2">
      <t>シカク</t>
    </rPh>
    <phoneticPr fontId="1"/>
  </si>
  <si>
    <t>介護2号</t>
    <rPh sb="0" eb="2">
      <t>カイゴ</t>
    </rPh>
    <rPh sb="3" eb="4">
      <t>ゴウ</t>
    </rPh>
    <phoneticPr fontId="1"/>
  </si>
  <si>
    <t>介護1号</t>
    <rPh sb="0" eb="2">
      <t>カイゴ</t>
    </rPh>
    <rPh sb="3" eb="4">
      <t>ゴウ</t>
    </rPh>
    <phoneticPr fontId="1"/>
  </si>
  <si>
    <t>資格あり</t>
    <rPh sb="0" eb="2">
      <t>シカク</t>
    </rPh>
    <phoneticPr fontId="1"/>
  </si>
  <si>
    <t>合計</t>
    <rPh sb="0" eb="2">
      <t>ゴウケイ</t>
    </rPh>
    <phoneticPr fontId="1"/>
  </si>
  <si>
    <t>軽減判定</t>
    <rPh sb="0" eb="2">
      <t>ケイゲン</t>
    </rPh>
    <rPh sb="2" eb="4">
      <t>ハンテイ</t>
    </rPh>
    <phoneticPr fontId="1"/>
  </si>
  <si>
    <t>判定人数</t>
    <rPh sb="0" eb="2">
      <t>ハンテイ</t>
    </rPh>
    <rPh sb="2" eb="4">
      <t>ニンズウ</t>
    </rPh>
    <phoneticPr fontId="1"/>
  </si>
  <si>
    <t>世帯の軽減判定所得</t>
    <rPh sb="0" eb="2">
      <t>セタイ</t>
    </rPh>
    <rPh sb="3" eb="5">
      <t>ケイゲン</t>
    </rPh>
    <rPh sb="5" eb="7">
      <t>ハンテイ</t>
    </rPh>
    <rPh sb="7" eb="9">
      <t>ショトク</t>
    </rPh>
    <phoneticPr fontId="1"/>
  </si>
  <si>
    <t>円</t>
    <rPh sb="0" eb="1">
      <t>エン</t>
    </rPh>
    <phoneticPr fontId="8"/>
  </si>
  <si>
    <t>円</t>
  </si>
  <si>
    <t>区分</t>
    <rPh sb="0" eb="2">
      <t>クブン</t>
    </rPh>
    <phoneticPr fontId="8"/>
  </si>
  <si>
    <t>医療分</t>
    <rPh sb="0" eb="2">
      <t>イリョウ</t>
    </rPh>
    <rPh sb="2" eb="3">
      <t>ブン</t>
    </rPh>
    <phoneticPr fontId="8"/>
  </si>
  <si>
    <t>所得割</t>
    <rPh sb="0" eb="2">
      <t>ショトク</t>
    </rPh>
    <rPh sb="2" eb="3">
      <t>ワリ</t>
    </rPh>
    <phoneticPr fontId="8"/>
  </si>
  <si>
    <t>均等割</t>
    <rPh sb="0" eb="2">
      <t>キントウ</t>
    </rPh>
    <phoneticPr fontId="8"/>
  </si>
  <si>
    <t>介護分</t>
    <phoneticPr fontId="8"/>
  </si>
  <si>
    <t>合計額</t>
    <rPh sb="0" eb="2">
      <t>ゴウケイ</t>
    </rPh>
    <rPh sb="2" eb="3">
      <t>ガク</t>
    </rPh>
    <phoneticPr fontId="8"/>
  </si>
  <si>
    <t>円</t>
    <phoneticPr fontId="8"/>
  </si>
  <si>
    <t>賦課限度額</t>
    <rPh sb="0" eb="2">
      <t>フカ</t>
    </rPh>
    <rPh sb="2" eb="4">
      <t>ゲンド</t>
    </rPh>
    <rPh sb="4" eb="5">
      <t>ガク</t>
    </rPh>
    <phoneticPr fontId="8"/>
  </si>
  <si>
    <t>試算結果</t>
    <rPh sb="0" eb="2">
      <t>シサン</t>
    </rPh>
    <rPh sb="2" eb="4">
      <t>ケッカ</t>
    </rPh>
    <phoneticPr fontId="1"/>
  </si>
  <si>
    <t>年間保険料</t>
    <phoneticPr fontId="8"/>
  </si>
  <si>
    <t>-</t>
    <phoneticPr fontId="1"/>
  </si>
  <si>
    <t>-</t>
    <phoneticPr fontId="1"/>
  </si>
  <si>
    <t>独自控除額
の合計額</t>
    <rPh sb="0" eb="2">
      <t>ドクジ</t>
    </rPh>
    <rPh sb="2" eb="4">
      <t>コウジョ</t>
    </rPh>
    <rPh sb="4" eb="5">
      <t>ガク</t>
    </rPh>
    <rPh sb="7" eb="9">
      <t>ゴウケイ</t>
    </rPh>
    <rPh sb="9" eb="10">
      <t>ガク</t>
    </rPh>
    <phoneticPr fontId="1"/>
  </si>
  <si>
    <t>＊総所得金額等から基礎控除や、独自控除額を控除した後の額がマイナスの場合は０とします。</t>
    <rPh sb="1" eb="4">
      <t>ソウショトク</t>
    </rPh>
    <rPh sb="4" eb="6">
      <t>キンガク</t>
    </rPh>
    <rPh sb="6" eb="7">
      <t>ナド</t>
    </rPh>
    <rPh sb="9" eb="11">
      <t>キソ</t>
    </rPh>
    <rPh sb="11" eb="13">
      <t>コウジョ</t>
    </rPh>
    <rPh sb="15" eb="17">
      <t>ドクジ</t>
    </rPh>
    <rPh sb="17" eb="19">
      <t>コウジョ</t>
    </rPh>
    <rPh sb="19" eb="20">
      <t>ガク</t>
    </rPh>
    <rPh sb="21" eb="23">
      <t>コウジョ</t>
    </rPh>
    <rPh sb="25" eb="26">
      <t>アト</t>
    </rPh>
    <rPh sb="27" eb="28">
      <t>ガク</t>
    </rPh>
    <rPh sb="34" eb="36">
      <t>バアイ</t>
    </rPh>
    <phoneticPr fontId="8"/>
  </si>
  <si>
    <t>保険料計算の詳細は「試算結果（詳細）シート」をご覧ください。</t>
    <rPh sb="0" eb="3">
      <t>ホケンリョウ</t>
    </rPh>
    <rPh sb="3" eb="5">
      <t>ケイサン</t>
    </rPh>
    <rPh sb="6" eb="8">
      <t>ショウサイ</t>
    </rPh>
    <rPh sb="10" eb="12">
      <t>シサン</t>
    </rPh>
    <rPh sb="12" eb="14">
      <t>ケッカ</t>
    </rPh>
    <rPh sb="15" eb="17">
      <t>ショウサイ</t>
    </rPh>
    <rPh sb="24" eb="25">
      <t>ラン</t>
    </rPh>
    <phoneticPr fontId="8"/>
  </si>
  <si>
    <t>医療資格</t>
    <rPh sb="0" eb="2">
      <t>イリョウ</t>
    </rPh>
    <rPh sb="2" eb="4">
      <t>シカク</t>
    </rPh>
    <phoneticPr fontId="1"/>
  </si>
  <si>
    <t>総所得金額等</t>
    <rPh sb="0" eb="3">
      <t>ソウショトク</t>
    </rPh>
    <rPh sb="3" eb="5">
      <t>キンガク</t>
    </rPh>
    <rPh sb="5" eb="6">
      <t>ナド</t>
    </rPh>
    <phoneticPr fontId="1"/>
  </si>
  <si>
    <t>-</t>
    <phoneticPr fontId="1"/>
  </si>
  <si>
    <t>後期高齢者支援金分</t>
    <rPh sb="0" eb="2">
      <t>コウキ</t>
    </rPh>
    <rPh sb="2" eb="5">
      <t>コウレイシャ</t>
    </rPh>
    <rPh sb="5" eb="7">
      <t>シエン</t>
    </rPh>
    <rPh sb="7" eb="8">
      <t>キン</t>
    </rPh>
    <rPh sb="8" eb="9">
      <t>ブン</t>
    </rPh>
    <phoneticPr fontId="8"/>
  </si>
  <si>
    <t>1人につき</t>
    <phoneticPr fontId="1"/>
  </si>
  <si>
    <t>1世帯につき</t>
    <phoneticPr fontId="1"/>
  </si>
  <si>
    <t>＊10円未満切り捨て</t>
    <rPh sb="3" eb="4">
      <t>エン</t>
    </rPh>
    <rPh sb="4" eb="6">
      <t>ミマン</t>
    </rPh>
    <rPh sb="6" eb="7">
      <t>キ</t>
    </rPh>
    <rPh sb="8" eb="9">
      <t>ス</t>
    </rPh>
    <phoneticPr fontId="1"/>
  </si>
  <si>
    <t>※10円未満切り捨て</t>
    <rPh sb="3" eb="4">
      <t>エン</t>
    </rPh>
    <rPh sb="4" eb="6">
      <t>ミマン</t>
    </rPh>
    <rPh sb="6" eb="7">
      <t>キ</t>
    </rPh>
    <rPh sb="8" eb="9">
      <t>ス</t>
    </rPh>
    <phoneticPr fontId="8"/>
  </si>
  <si>
    <t>（10円未満切り捨て）</t>
    <phoneticPr fontId="1"/>
  </si>
  <si>
    <t>（10円未満切り捨て）</t>
    <phoneticPr fontId="1"/>
  </si>
  <si>
    <t>（10円未満切り捨て）</t>
    <phoneticPr fontId="1"/>
  </si>
  <si>
    <t>※基礎控除額
（33万円）</t>
    <rPh sb="10" eb="12">
      <t>マンエン</t>
    </rPh>
    <phoneticPr fontId="8"/>
  </si>
  <si>
    <t>子ども控除額</t>
    <rPh sb="0" eb="1">
      <t>コ</t>
    </rPh>
    <rPh sb="3" eb="5">
      <t>コウジョ</t>
    </rPh>
    <rPh sb="5" eb="6">
      <t>ガク</t>
    </rPh>
    <phoneticPr fontId="1"/>
  </si>
  <si>
    <t>激変緩和率</t>
    <rPh sb="0" eb="2">
      <t>ゲキヘン</t>
    </rPh>
    <rPh sb="2" eb="4">
      <t>カンワ</t>
    </rPh>
    <rPh sb="4" eb="5">
      <t>リツ</t>
    </rPh>
    <phoneticPr fontId="1"/>
  </si>
  <si>
    <t>最低激変緩和額</t>
    <rPh sb="0" eb="2">
      <t>サイテイ</t>
    </rPh>
    <rPh sb="2" eb="4">
      <t>ゲキヘン</t>
    </rPh>
    <rPh sb="4" eb="6">
      <t>カンワ</t>
    </rPh>
    <rPh sb="6" eb="7">
      <t>ガク</t>
    </rPh>
    <phoneticPr fontId="1"/>
  </si>
  <si>
    <t>激変緩和額</t>
    <rPh sb="0" eb="2">
      <t>ゲキヘン</t>
    </rPh>
    <rPh sb="2" eb="4">
      <t>カンワ</t>
    </rPh>
    <rPh sb="4" eb="5">
      <t>ガク</t>
    </rPh>
    <phoneticPr fontId="1"/>
  </si>
  <si>
    <t>保険料</t>
    <rPh sb="0" eb="3">
      <t>ホケンリョウ</t>
    </rPh>
    <phoneticPr fontId="1"/>
  </si>
  <si>
    <t>…　(ウ)</t>
    <phoneticPr fontId="8"/>
  </si>
  <si>
    <t>…　(エ)</t>
    <phoneticPr fontId="1"/>
  </si>
  <si>
    <t>…　(オ)</t>
    <phoneticPr fontId="1"/>
  </si>
  <si>
    <r>
      <t xml:space="preserve"> 医療分の保険料</t>
    </r>
    <r>
      <rPr>
        <b/>
        <sz val="11"/>
        <rFont val="ＭＳ Ｐゴシック"/>
        <family val="3"/>
        <charset val="128"/>
      </rPr>
      <t xml:space="preserve"> </t>
    </r>
    <r>
      <rPr>
        <sz val="9"/>
        <rFont val="ＭＳ Ｐゴシック"/>
        <family val="3"/>
        <charset val="128"/>
      </rPr>
      <t>(ア)＋(イ)＋(ウ)-(エ)-(オ)</t>
    </r>
    <phoneticPr fontId="8"/>
  </si>
  <si>
    <r>
      <t xml:space="preserve"> </t>
    </r>
    <r>
      <rPr>
        <b/>
        <sz val="12"/>
        <rFont val="ＭＳ Ｐゴシック"/>
        <family val="3"/>
        <charset val="128"/>
      </rPr>
      <t>介護分の保険料</t>
    </r>
    <r>
      <rPr>
        <b/>
        <sz val="11"/>
        <rFont val="ＭＳ Ｐゴシック"/>
        <family val="3"/>
        <charset val="128"/>
      </rPr>
      <t xml:space="preserve"> </t>
    </r>
    <r>
      <rPr>
        <sz val="9"/>
        <rFont val="ＭＳ Ｐゴシック"/>
        <family val="3"/>
        <charset val="128"/>
      </rPr>
      <t xml:space="preserve"> (ア)＋(イ)＋(ウ)-(エ)-(オ)</t>
    </r>
    <rPh sb="1" eb="3">
      <t>カイゴ</t>
    </rPh>
    <phoneticPr fontId="8"/>
  </si>
  <si>
    <r>
      <t xml:space="preserve"> 後期高齢者支援金分の保険料</t>
    </r>
    <r>
      <rPr>
        <b/>
        <sz val="11"/>
        <rFont val="ＭＳ Ｐゴシック"/>
        <family val="3"/>
        <charset val="128"/>
      </rPr>
      <t xml:space="preserve"> </t>
    </r>
    <r>
      <rPr>
        <sz val="9"/>
        <rFont val="ＭＳ Ｐゴシック"/>
        <family val="3"/>
        <charset val="128"/>
      </rPr>
      <t>(ア)＋(イ)＋(ウ)-(エ)-(オ)</t>
    </r>
    <phoneticPr fontId="8"/>
  </si>
  <si>
    <t>各計算額</t>
    <rPh sb="0" eb="1">
      <t>カク</t>
    </rPh>
    <rPh sb="1" eb="3">
      <t>ケイサン</t>
    </rPh>
    <rPh sb="3" eb="4">
      <t>ガク</t>
    </rPh>
    <phoneticPr fontId="1"/>
  </si>
  <si>
    <t>計算額合計</t>
    <rPh sb="0" eb="2">
      <t>ケイサン</t>
    </rPh>
    <rPh sb="2" eb="3">
      <t>ガク</t>
    </rPh>
    <phoneticPr fontId="1"/>
  </si>
  <si>
    <t>激変（按分）</t>
    <rPh sb="0" eb="2">
      <t>ゲキヘン</t>
    </rPh>
    <rPh sb="3" eb="5">
      <t>アンブン</t>
    </rPh>
    <phoneticPr fontId="1"/>
  </si>
  <si>
    <t>（仮）保険料</t>
    <rPh sb="1" eb="2">
      <t>カリ</t>
    </rPh>
    <rPh sb="3" eb="6">
      <t>ホケンリョウ</t>
    </rPh>
    <phoneticPr fontId="1"/>
  </si>
  <si>
    <t>緩和措置</t>
    <rPh sb="0" eb="2">
      <t>カンワ</t>
    </rPh>
    <rPh sb="2" eb="4">
      <t>ソチ</t>
    </rPh>
    <phoneticPr fontId="8"/>
  </si>
  <si>
    <t>子ども軽減</t>
    <rPh sb="0" eb="1">
      <t>コ</t>
    </rPh>
    <rPh sb="3" eb="5">
      <t>ケイゲン</t>
    </rPh>
    <phoneticPr fontId="8"/>
  </si>
  <si>
    <r>
      <t xml:space="preserve"> </t>
    </r>
    <r>
      <rPr>
        <b/>
        <sz val="12"/>
        <rFont val="ＭＳ Ｐゴシック"/>
        <family val="3"/>
        <charset val="128"/>
      </rPr>
      <t>介護分の子ども軽減額</t>
    </r>
    <rPh sb="1" eb="3">
      <t>カイゴ</t>
    </rPh>
    <rPh sb="5" eb="6">
      <t>コ</t>
    </rPh>
    <rPh sb="8" eb="10">
      <t>ケイゲン</t>
    </rPh>
    <rPh sb="10" eb="11">
      <t>ガク</t>
    </rPh>
    <phoneticPr fontId="8"/>
  </si>
  <si>
    <t xml:space="preserve"> 後期高齢者支援金分の子ども軽減額</t>
    <rPh sb="11" eb="12">
      <t>コ</t>
    </rPh>
    <rPh sb="14" eb="16">
      <t>ケイゲン</t>
    </rPh>
    <rPh sb="16" eb="17">
      <t>ガク</t>
    </rPh>
    <phoneticPr fontId="8"/>
  </si>
  <si>
    <t xml:space="preserve"> 医療分の子ども軽減額</t>
    <rPh sb="1" eb="3">
      <t>イリョウ</t>
    </rPh>
    <rPh sb="3" eb="4">
      <t>ブン</t>
    </rPh>
    <rPh sb="5" eb="6">
      <t>コ</t>
    </rPh>
    <rPh sb="8" eb="10">
      <t>ケイゲン</t>
    </rPh>
    <rPh sb="10" eb="11">
      <t>ガク</t>
    </rPh>
    <phoneticPr fontId="8"/>
  </si>
  <si>
    <r>
      <t xml:space="preserve"> </t>
    </r>
    <r>
      <rPr>
        <b/>
        <sz val="12"/>
        <rFont val="ＭＳ Ｐゴシック"/>
        <family val="3"/>
        <charset val="128"/>
      </rPr>
      <t>介護分の緩和措置額</t>
    </r>
    <rPh sb="1" eb="3">
      <t>カイゴ</t>
    </rPh>
    <rPh sb="5" eb="7">
      <t>カンワ</t>
    </rPh>
    <rPh sb="7" eb="9">
      <t>ソチ</t>
    </rPh>
    <rPh sb="9" eb="10">
      <t>ガク</t>
    </rPh>
    <phoneticPr fontId="8"/>
  </si>
  <si>
    <t xml:space="preserve"> 医療分の緩和措置額</t>
    <rPh sb="1" eb="3">
      <t>イリョウ</t>
    </rPh>
    <rPh sb="3" eb="4">
      <t>ブン</t>
    </rPh>
    <rPh sb="5" eb="7">
      <t>カンワ</t>
    </rPh>
    <rPh sb="9" eb="10">
      <t>ガク</t>
    </rPh>
    <phoneticPr fontId="8"/>
  </si>
  <si>
    <t xml:space="preserve"> 後期高齢者支援金分の緩和措置額</t>
    <rPh sb="11" eb="13">
      <t>カンワ</t>
    </rPh>
    <rPh sb="15" eb="16">
      <t>ガク</t>
    </rPh>
    <phoneticPr fontId="8"/>
  </si>
  <si>
    <t>平等割</t>
    <rPh sb="0" eb="2">
      <t>ビョウドウ</t>
    </rPh>
    <rPh sb="2" eb="3">
      <t>ワリ</t>
    </rPh>
    <phoneticPr fontId="8"/>
  </si>
  <si>
    <t>１カ月あたりの保険料</t>
    <rPh sb="7" eb="10">
      <t>ホケンリョウ</t>
    </rPh>
    <phoneticPr fontId="8"/>
  </si>
  <si>
    <t>１カ月当たりの国民健康保険料　（年間保険料／12カ月）</t>
    <rPh sb="2" eb="3">
      <t>ゲツ</t>
    </rPh>
    <rPh sb="3" eb="4">
      <t>ア</t>
    </rPh>
    <rPh sb="7" eb="9">
      <t>コクミン</t>
    </rPh>
    <rPh sb="9" eb="11">
      <t>ケンコウ</t>
    </rPh>
    <rPh sb="11" eb="14">
      <t>ホケンリョウ</t>
    </rPh>
    <rPh sb="16" eb="18">
      <t>ネンカン</t>
    </rPh>
    <rPh sb="18" eb="21">
      <t>ホケンリョウ</t>
    </rPh>
    <rPh sb="25" eb="26">
      <t>ゲツ</t>
    </rPh>
    <phoneticPr fontId="8"/>
  </si>
  <si>
    <t>加入者6</t>
    <rPh sb="0" eb="3">
      <t>カニュウシャ</t>
    </rPh>
    <phoneticPr fontId="8"/>
  </si>
  <si>
    <t>障害者及びひとり親・寡婦</t>
    <rPh sb="0" eb="3">
      <t>ショウガイシャ</t>
    </rPh>
    <rPh sb="3" eb="4">
      <t>オヨ</t>
    </rPh>
    <rPh sb="8" eb="9">
      <t>オヤ</t>
    </rPh>
    <rPh sb="10" eb="12">
      <t>カフ</t>
    </rPh>
    <phoneticPr fontId="1"/>
  </si>
  <si>
    <t xml:space="preserve">    後期高齢者支援金分</t>
    <rPh sb="4" eb="6">
      <t>コウキ</t>
    </rPh>
    <rPh sb="6" eb="9">
      <t>コウレイシャ</t>
    </rPh>
    <rPh sb="9" eb="11">
      <t>シエン</t>
    </rPh>
    <rPh sb="11" eb="12">
      <t>キン</t>
    </rPh>
    <rPh sb="12" eb="13">
      <t>ブン</t>
    </rPh>
    <phoneticPr fontId="8"/>
  </si>
  <si>
    <t>資格区分</t>
    <rPh sb="0" eb="2">
      <t>シカク</t>
    </rPh>
    <rPh sb="2" eb="4">
      <t>クブン</t>
    </rPh>
    <phoneticPr fontId="1"/>
  </si>
  <si>
    <t>世帯主年齢区分</t>
    <rPh sb="0" eb="3">
      <t>セタイヌシ</t>
    </rPh>
    <rPh sb="3" eb="5">
      <t>ネンレイ</t>
    </rPh>
    <rPh sb="5" eb="7">
      <t>クブン</t>
    </rPh>
    <phoneticPr fontId="1"/>
  </si>
  <si>
    <t>算定用区分</t>
    <rPh sb="0" eb="2">
      <t>サンテイ</t>
    </rPh>
    <rPh sb="2" eb="3">
      <t>ヨウ</t>
    </rPh>
    <rPh sb="3" eb="5">
      <t>クブン</t>
    </rPh>
    <phoneticPr fontId="1"/>
  </si>
  <si>
    <t>擬主</t>
    <rPh sb="0" eb="1">
      <t>ギ</t>
    </rPh>
    <rPh sb="1" eb="2">
      <t>ヌシ</t>
    </rPh>
    <phoneticPr fontId="1"/>
  </si>
  <si>
    <t>世帯員年齢区分</t>
    <rPh sb="0" eb="3">
      <t>セタイイン</t>
    </rPh>
    <rPh sb="3" eb="5">
      <t>ネンレイ</t>
    </rPh>
    <rPh sb="5" eb="7">
      <t>クブン</t>
    </rPh>
    <phoneticPr fontId="1"/>
  </si>
  <si>
    <t>賦課限度額</t>
    <rPh sb="0" eb="2">
      <t>フカ</t>
    </rPh>
    <rPh sb="2" eb="4">
      <t>ゲンド</t>
    </rPh>
    <rPh sb="4" eb="5">
      <t>ガク</t>
    </rPh>
    <phoneticPr fontId="1"/>
  </si>
  <si>
    <t>基準額</t>
    <rPh sb="0" eb="2">
      <t>キジュン</t>
    </rPh>
    <rPh sb="2" eb="3">
      <t>ガク</t>
    </rPh>
    <phoneticPr fontId="1"/>
  </si>
  <si>
    <t>実減額</t>
    <rPh sb="0" eb="1">
      <t>ミ</t>
    </rPh>
    <rPh sb="1" eb="3">
      <t>ゲンガク</t>
    </rPh>
    <phoneticPr fontId="1"/>
  </si>
  <si>
    <t>給与収入</t>
    <rPh sb="0" eb="2">
      <t>キュウヨ</t>
    </rPh>
    <rPh sb="2" eb="4">
      <t>シュウニュウ</t>
    </rPh>
    <phoneticPr fontId="1"/>
  </si>
  <si>
    <t>減額判定テーブル</t>
    <rPh sb="0" eb="2">
      <t>ゲンガク</t>
    </rPh>
    <rPh sb="2" eb="4">
      <t>ハンテイ</t>
    </rPh>
    <phoneticPr fontId="1"/>
  </si>
  <si>
    <t>給与収入者加算額</t>
    <rPh sb="0" eb="2">
      <t>キュウヨ</t>
    </rPh>
    <rPh sb="2" eb="4">
      <t>シュウニュウ</t>
    </rPh>
    <rPh sb="4" eb="5">
      <t>シャ</t>
    </rPh>
    <rPh sb="5" eb="8">
      <t>カサンガク</t>
    </rPh>
    <phoneticPr fontId="1"/>
  </si>
  <si>
    <t>非自発＆独自控除</t>
    <rPh sb="0" eb="1">
      <t>ヒ</t>
    </rPh>
    <rPh sb="1" eb="3">
      <t>ジハツ</t>
    </rPh>
    <rPh sb="4" eb="6">
      <t>ドクジ</t>
    </rPh>
    <rPh sb="6" eb="8">
      <t>コウジョ</t>
    </rPh>
    <phoneticPr fontId="1"/>
  </si>
  <si>
    <t>扶養者数テーブル</t>
    <rPh sb="0" eb="2">
      <t>フヨウ</t>
    </rPh>
    <rPh sb="2" eb="3">
      <t>シャ</t>
    </rPh>
    <rPh sb="3" eb="4">
      <t>スウ</t>
    </rPh>
    <phoneticPr fontId="1"/>
  </si>
  <si>
    <t>給与収入</t>
    <rPh sb="0" eb="2">
      <t>キュウヨ</t>
    </rPh>
    <rPh sb="2" eb="4">
      <t>シュウニュウ</t>
    </rPh>
    <phoneticPr fontId="1"/>
  </si>
  <si>
    <t>乗率</t>
    <rPh sb="0" eb="1">
      <t>ジョウ</t>
    </rPh>
    <rPh sb="1" eb="2">
      <t>リツ</t>
    </rPh>
    <phoneticPr fontId="1"/>
  </si>
  <si>
    <t>減額</t>
    <rPh sb="0" eb="2">
      <t>ゲンガク</t>
    </rPh>
    <phoneticPr fontId="1"/>
  </si>
  <si>
    <t>給与所得控除額テーブル</t>
    <rPh sb="0" eb="2">
      <t>キュウヨ</t>
    </rPh>
    <rPh sb="2" eb="4">
      <t>ショトク</t>
    </rPh>
    <rPh sb="4" eb="6">
      <t>コウジョ</t>
    </rPh>
    <rPh sb="6" eb="7">
      <t>ガク</t>
    </rPh>
    <phoneticPr fontId="1"/>
  </si>
  <si>
    <t>公的年金所得控除額テーブル（６５未満）</t>
    <rPh sb="0" eb="2">
      <t>コウテキ</t>
    </rPh>
    <rPh sb="2" eb="4">
      <t>ネンキン</t>
    </rPh>
    <rPh sb="4" eb="6">
      <t>ショトク</t>
    </rPh>
    <rPh sb="6" eb="8">
      <t>コウジョ</t>
    </rPh>
    <rPh sb="8" eb="9">
      <t>ガク</t>
    </rPh>
    <rPh sb="16" eb="18">
      <t>ミマン</t>
    </rPh>
    <phoneticPr fontId="1"/>
  </si>
  <si>
    <t>激変緩和・子ども控除テーブル</t>
    <phoneticPr fontId="1"/>
  </si>
  <si>
    <t>保険料賦課項目</t>
    <rPh sb="0" eb="3">
      <t>ホケンリョウ</t>
    </rPh>
    <rPh sb="3" eb="5">
      <t>フカ</t>
    </rPh>
    <rPh sb="5" eb="7">
      <t>コウモク</t>
    </rPh>
    <phoneticPr fontId="1"/>
  </si>
  <si>
    <t>年齢区分</t>
    <rPh sb="0" eb="2">
      <t>ネンレイ</t>
    </rPh>
    <rPh sb="2" eb="4">
      <t>クブン</t>
    </rPh>
    <phoneticPr fontId="1"/>
  </si>
  <si>
    <t>給与収入</t>
    <rPh sb="0" eb="2">
      <t>キュウヨ</t>
    </rPh>
    <rPh sb="2" eb="4">
      <t>シュウニュウ</t>
    </rPh>
    <phoneticPr fontId="1"/>
  </si>
  <si>
    <t>給与所得判定値</t>
    <rPh sb="0" eb="2">
      <t>キュウヨ</t>
    </rPh>
    <rPh sb="2" eb="4">
      <t>ショトク</t>
    </rPh>
    <rPh sb="4" eb="6">
      <t>ハンテイ</t>
    </rPh>
    <rPh sb="6" eb="7">
      <t>チ</t>
    </rPh>
    <phoneticPr fontId="1"/>
  </si>
  <si>
    <t>非自発後所得</t>
    <rPh sb="0" eb="1">
      <t>ヒ</t>
    </rPh>
    <rPh sb="1" eb="3">
      <t>ジハツ</t>
    </rPh>
    <rPh sb="3" eb="4">
      <t>ゴ</t>
    </rPh>
    <rPh sb="4" eb="6">
      <t>ショトク</t>
    </rPh>
    <phoneticPr fontId="1"/>
  </si>
  <si>
    <t>非自発該当</t>
    <rPh sb="0" eb="1">
      <t>ヒ</t>
    </rPh>
    <rPh sb="1" eb="3">
      <t>ジハツ</t>
    </rPh>
    <rPh sb="3" eb="5">
      <t>ガイトウ</t>
    </rPh>
    <phoneticPr fontId="1"/>
  </si>
  <si>
    <t>年金収入</t>
    <rPh sb="0" eb="2">
      <t>ネンキン</t>
    </rPh>
    <rPh sb="2" eb="4">
      <t>シュウニュウ</t>
    </rPh>
    <phoneticPr fontId="1"/>
  </si>
  <si>
    <t>年金所得</t>
    <rPh sb="0" eb="2">
      <t>ネンキン</t>
    </rPh>
    <rPh sb="2" eb="4">
      <t>ショトク</t>
    </rPh>
    <phoneticPr fontId="1"/>
  </si>
  <si>
    <t>その他所得</t>
    <rPh sb="2" eb="3">
      <t>タ</t>
    </rPh>
    <rPh sb="3" eb="5">
      <t>ショトク</t>
    </rPh>
    <phoneticPr fontId="1"/>
  </si>
  <si>
    <t>年金所得６５歳判定</t>
    <rPh sb="0" eb="2">
      <t>ネンキン</t>
    </rPh>
    <rPh sb="2" eb="4">
      <t>ショトク</t>
    </rPh>
    <rPh sb="6" eb="7">
      <t>サイ</t>
    </rPh>
    <rPh sb="7" eb="9">
      <t>ハンテイ</t>
    </rPh>
    <phoneticPr fontId="1"/>
  </si>
  <si>
    <t>所得判定</t>
    <rPh sb="0" eb="2">
      <t>ショトク</t>
    </rPh>
    <rPh sb="2" eb="4">
      <t>ハンテイ</t>
    </rPh>
    <phoneticPr fontId="1"/>
  </si>
  <si>
    <t>軽減判定用所得</t>
    <rPh sb="0" eb="2">
      <t>ケイゲン</t>
    </rPh>
    <rPh sb="2" eb="5">
      <t>ハンテイヨウ</t>
    </rPh>
    <rPh sb="5" eb="7">
      <t>ショトク</t>
    </rPh>
    <phoneticPr fontId="1"/>
  </si>
  <si>
    <t>基礎控除・調整控除</t>
    <rPh sb="0" eb="2">
      <t>キソ</t>
    </rPh>
    <rPh sb="2" eb="4">
      <t>コウジョ</t>
    </rPh>
    <rPh sb="5" eb="7">
      <t>チョウセイ</t>
    </rPh>
    <rPh sb="7" eb="9">
      <t>コウジョ</t>
    </rPh>
    <phoneticPr fontId="1"/>
  </si>
  <si>
    <t>年金収入</t>
    <rPh sb="0" eb="4">
      <t>ネンキンシュウニュウ</t>
    </rPh>
    <phoneticPr fontId="1"/>
  </si>
  <si>
    <t>本人該当</t>
    <rPh sb="0" eb="2">
      <t>ホンニン</t>
    </rPh>
    <rPh sb="2" eb="4">
      <t>ガイトウ</t>
    </rPh>
    <phoneticPr fontId="1"/>
  </si>
  <si>
    <t>特別障害</t>
    <rPh sb="0" eb="4">
      <t>トクベツショウガイ</t>
    </rPh>
    <phoneticPr fontId="1"/>
  </si>
  <si>
    <t>ひとり親・寡婦</t>
    <rPh sb="3" eb="4">
      <t>オヤ</t>
    </rPh>
    <rPh sb="5" eb="7">
      <t>カフ</t>
    </rPh>
    <phoneticPr fontId="1"/>
  </si>
  <si>
    <t>扶養親族（配偶者含む）</t>
    <rPh sb="0" eb="2">
      <t>フヨウ</t>
    </rPh>
    <rPh sb="2" eb="4">
      <t>シンゾク</t>
    </rPh>
    <rPh sb="5" eb="8">
      <t>ハイグウシャ</t>
    </rPh>
    <rPh sb="8" eb="9">
      <t>フク</t>
    </rPh>
    <phoneticPr fontId="1"/>
  </si>
  <si>
    <t>扶養親族</t>
    <rPh sb="0" eb="2">
      <t>フヨウ</t>
    </rPh>
    <rPh sb="2" eb="4">
      <t>シンゾク</t>
    </rPh>
    <phoneticPr fontId="1"/>
  </si>
  <si>
    <t>　　うち同居特別障害者</t>
    <rPh sb="4" eb="6">
      <t>ドウキョ</t>
    </rPh>
    <rPh sb="6" eb="8">
      <t>トクベツ</t>
    </rPh>
    <rPh sb="8" eb="11">
      <t>ショウガイシャ</t>
    </rPh>
    <phoneticPr fontId="1"/>
  </si>
  <si>
    <t>人</t>
    <rPh sb="0" eb="1">
      <t>ヒト</t>
    </rPh>
    <phoneticPr fontId="1"/>
  </si>
  <si>
    <t>年度切替</t>
    <rPh sb="0" eb="2">
      <t>ネンド</t>
    </rPh>
    <rPh sb="2" eb="4">
      <t>キリカエ</t>
    </rPh>
    <phoneticPr fontId="1"/>
  </si>
  <si>
    <t>表紙</t>
    <rPh sb="0" eb="2">
      <t>ヒョウシ</t>
    </rPh>
    <phoneticPr fontId="1"/>
  </si>
  <si>
    <t>計算詳細</t>
    <rPh sb="0" eb="2">
      <t>ケイサン</t>
    </rPh>
    <rPh sb="2" eb="4">
      <t>ショウサイ</t>
    </rPh>
    <phoneticPr fontId="1"/>
  </si>
  <si>
    <t>和暦表示</t>
    <rPh sb="0" eb="2">
      <t>ワレキ</t>
    </rPh>
    <rPh sb="2" eb="4">
      <t>ヒョウジ</t>
    </rPh>
    <phoneticPr fontId="1"/>
  </si>
  <si>
    <t>年度（西暦）</t>
    <rPh sb="0" eb="2">
      <t>ネンド</t>
    </rPh>
    <rPh sb="3" eb="5">
      <t>セイレキ</t>
    </rPh>
    <phoneticPr fontId="1"/>
  </si>
  <si>
    <t>調整控除関係</t>
    <rPh sb="0" eb="2">
      <t>チョウセイ</t>
    </rPh>
    <rPh sb="2" eb="4">
      <t>コウジョ</t>
    </rPh>
    <rPh sb="4" eb="6">
      <t>カンケイ</t>
    </rPh>
    <phoneticPr fontId="1"/>
  </si>
  <si>
    <t>２２歳以下の扶養親族</t>
    <rPh sb="2" eb="5">
      <t>サイイカ</t>
    </rPh>
    <rPh sb="6" eb="8">
      <t>フヨウ</t>
    </rPh>
    <rPh sb="8" eb="10">
      <t>シンゾク</t>
    </rPh>
    <phoneticPr fontId="1"/>
  </si>
  <si>
    <t>特別障害者である扶養親族</t>
    <rPh sb="0" eb="2">
      <t>トクベツ</t>
    </rPh>
    <rPh sb="2" eb="5">
      <t>ショウガイシャ</t>
    </rPh>
    <rPh sb="8" eb="10">
      <t>フヨウ</t>
    </rPh>
    <rPh sb="10" eb="12">
      <t>シンゾク</t>
    </rPh>
    <phoneticPr fontId="1"/>
  </si>
  <si>
    <t>特別障害者である同一生計配偶者</t>
    <rPh sb="0" eb="2">
      <t>トクベツ</t>
    </rPh>
    <rPh sb="2" eb="5">
      <t>ショウガイシャ</t>
    </rPh>
    <rPh sb="8" eb="10">
      <t>ドウイツ</t>
    </rPh>
    <rPh sb="10" eb="12">
      <t>セイケイ</t>
    </rPh>
    <rPh sb="12" eb="15">
      <t>ハイグウシャ</t>
    </rPh>
    <phoneticPr fontId="1"/>
  </si>
  <si>
    <t>　うち扶養障害者</t>
    <rPh sb="3" eb="5">
      <t>フヨウ</t>
    </rPh>
    <rPh sb="5" eb="7">
      <t>ショウガイ</t>
    </rPh>
    <rPh sb="7" eb="8">
      <t>シャ</t>
    </rPh>
    <phoneticPr fontId="1"/>
  </si>
  <si>
    <t>普通障害</t>
    <rPh sb="0" eb="2">
      <t>フツウ</t>
    </rPh>
    <rPh sb="2" eb="4">
      <t>ショウガイ</t>
    </rPh>
    <phoneticPr fontId="1"/>
  </si>
  <si>
    <t>本人障害及び
ひとり親・寡婦による非課税</t>
    <rPh sb="0" eb="2">
      <t>ホンニン</t>
    </rPh>
    <rPh sb="2" eb="4">
      <t>ショウガイ</t>
    </rPh>
    <rPh sb="4" eb="5">
      <t>オヨ</t>
    </rPh>
    <rPh sb="10" eb="11">
      <t>オヤ</t>
    </rPh>
    <rPh sb="12" eb="14">
      <t>カフ</t>
    </rPh>
    <rPh sb="17" eb="20">
      <t>ヒカゼイ</t>
    </rPh>
    <phoneticPr fontId="1"/>
  </si>
  <si>
    <t>加入者１</t>
    <rPh sb="0" eb="3">
      <t>カニュウシャ</t>
    </rPh>
    <phoneticPr fontId="1"/>
  </si>
  <si>
    <t>加入者２</t>
    <rPh sb="0" eb="3">
      <t>カニュウシャ</t>
    </rPh>
    <phoneticPr fontId="1"/>
  </si>
  <si>
    <t>加入者３</t>
    <rPh sb="0" eb="3">
      <t>カニュウシャ</t>
    </rPh>
    <phoneticPr fontId="1"/>
  </si>
  <si>
    <t>加入者４</t>
    <rPh sb="0" eb="3">
      <t>カニュウシャ</t>
    </rPh>
    <phoneticPr fontId="1"/>
  </si>
  <si>
    <t>加入者５</t>
    <rPh sb="0" eb="3">
      <t>カニュウシャ</t>
    </rPh>
    <phoneticPr fontId="1"/>
  </si>
  <si>
    <t>加入者６</t>
    <rPh sb="0" eb="3">
      <t>カニュウシャ</t>
    </rPh>
    <phoneticPr fontId="1"/>
  </si>
  <si>
    <t>■</t>
    <phoneticPr fontId="1"/>
  </si>
  <si>
    <t>対象年度の前年１２月３１日時点で１８歳以下の国保加入者数</t>
    <rPh sb="0" eb="2">
      <t>タイショウ</t>
    </rPh>
    <rPh sb="2" eb="4">
      <t>ネンド</t>
    </rPh>
    <rPh sb="5" eb="7">
      <t>ゼンネン</t>
    </rPh>
    <rPh sb="9" eb="10">
      <t>ガツ</t>
    </rPh>
    <rPh sb="12" eb="13">
      <t>ニチ</t>
    </rPh>
    <rPh sb="13" eb="15">
      <t>ジテン</t>
    </rPh>
    <rPh sb="18" eb="19">
      <t>サイ</t>
    </rPh>
    <rPh sb="19" eb="21">
      <t>イカ</t>
    </rPh>
    <rPh sb="22" eb="24">
      <t>コクホ</t>
    </rPh>
    <rPh sb="24" eb="27">
      <t>カニュウシャ</t>
    </rPh>
    <rPh sb="27" eb="28">
      <t>スウ</t>
    </rPh>
    <phoneticPr fontId="1"/>
  </si>
  <si>
    <t>人</t>
    <rPh sb="0" eb="1">
      <t>ヒト</t>
    </rPh>
    <phoneticPr fontId="1"/>
  </si>
  <si>
    <t>試算条件の入力（世帯主を含め最大７名）</t>
    <rPh sb="0" eb="2">
      <t>シサン</t>
    </rPh>
    <rPh sb="2" eb="4">
      <t>ジョウケン</t>
    </rPh>
    <rPh sb="5" eb="7">
      <t>ニュウリョク</t>
    </rPh>
    <rPh sb="8" eb="11">
      <t>セタイヌシ</t>
    </rPh>
    <rPh sb="12" eb="13">
      <t>フク</t>
    </rPh>
    <rPh sb="14" eb="16">
      <t>サイダイ</t>
    </rPh>
    <rPh sb="17" eb="18">
      <t>メイ</t>
    </rPh>
    <phoneticPr fontId="1"/>
  </si>
  <si>
    <t>調整控除①（障害等）</t>
    <rPh sb="0" eb="2">
      <t>チョウセイ</t>
    </rPh>
    <rPh sb="2" eb="4">
      <t>コウジョ</t>
    </rPh>
    <rPh sb="6" eb="8">
      <t>ショウガイ</t>
    </rPh>
    <rPh sb="8" eb="9">
      <t>トウ</t>
    </rPh>
    <phoneticPr fontId="1"/>
  </si>
  <si>
    <t>調整控除②（給与年金）</t>
    <rPh sb="0" eb="2">
      <t>チョウセイ</t>
    </rPh>
    <rPh sb="2" eb="4">
      <t>コウジョ</t>
    </rPh>
    <rPh sb="6" eb="8">
      <t>キュウヨ</t>
    </rPh>
    <rPh sb="8" eb="10">
      <t>ネンキン</t>
    </rPh>
    <phoneticPr fontId="1"/>
  </si>
  <si>
    <t>調整控除①額</t>
    <rPh sb="0" eb="2">
      <t>チョウセイ</t>
    </rPh>
    <rPh sb="2" eb="4">
      <t>コウジョ</t>
    </rPh>
    <rPh sb="5" eb="6">
      <t>ガク</t>
    </rPh>
    <phoneticPr fontId="1"/>
  </si>
  <si>
    <t>調整控除②額</t>
    <rPh sb="0" eb="2">
      <t>チョウセイ</t>
    </rPh>
    <rPh sb="2" eb="4">
      <t>コウジョ</t>
    </rPh>
    <rPh sb="5" eb="6">
      <t>ガク</t>
    </rPh>
    <phoneticPr fontId="1"/>
  </si>
  <si>
    <t>年収要件</t>
    <rPh sb="0" eb="2">
      <t>ネンシュウ</t>
    </rPh>
    <rPh sb="2" eb="4">
      <t>ヨウケン</t>
    </rPh>
    <phoneticPr fontId="1"/>
  </si>
  <si>
    <t>計算上控除額</t>
    <rPh sb="0" eb="3">
      <t>ケイサンジョウ</t>
    </rPh>
    <rPh sb="3" eb="5">
      <t>コウジョ</t>
    </rPh>
    <rPh sb="5" eb="6">
      <t>ガク</t>
    </rPh>
    <phoneticPr fontId="1"/>
  </si>
  <si>
    <t>計算上控除前額上限</t>
    <rPh sb="0" eb="3">
      <t>ケイサンジョウ</t>
    </rPh>
    <rPh sb="3" eb="5">
      <t>コウジョ</t>
    </rPh>
    <rPh sb="5" eb="6">
      <t>マエ</t>
    </rPh>
    <rPh sb="6" eb="7">
      <t>ガク</t>
    </rPh>
    <rPh sb="7" eb="9">
      <t>ジョウゲン</t>
    </rPh>
    <phoneticPr fontId="1"/>
  </si>
  <si>
    <t>調整控除後給与所得</t>
    <rPh sb="0" eb="2">
      <t>チョウセイ</t>
    </rPh>
    <rPh sb="2" eb="4">
      <t>コウジョ</t>
    </rPh>
    <rPh sb="4" eb="5">
      <t>アト</t>
    </rPh>
    <rPh sb="5" eb="7">
      <t>キュウヨ</t>
    </rPh>
    <rPh sb="7" eb="9">
      <t>ショトク</t>
    </rPh>
    <phoneticPr fontId="1"/>
  </si>
  <si>
    <t>調整控除前給与所得</t>
    <rPh sb="0" eb="2">
      <t>チョウセイ</t>
    </rPh>
    <rPh sb="2" eb="4">
      <t>コウジョ</t>
    </rPh>
    <rPh sb="4" eb="5">
      <t>マエ</t>
    </rPh>
    <rPh sb="5" eb="7">
      <t>キュウヨ</t>
    </rPh>
    <rPh sb="7" eb="9">
      <t>ショトク</t>
    </rPh>
    <phoneticPr fontId="1"/>
  </si>
  <si>
    <t>乗率</t>
    <rPh sb="0" eb="1">
      <t>ジョウ</t>
    </rPh>
    <rPh sb="1" eb="2">
      <t>リツ</t>
    </rPh>
    <phoneticPr fontId="1"/>
  </si>
  <si>
    <t>控除要件</t>
    <rPh sb="0" eb="2">
      <t>コウジョ</t>
    </rPh>
    <rPh sb="2" eb="4">
      <t>ヨウケン</t>
    </rPh>
    <phoneticPr fontId="1"/>
  </si>
  <si>
    <t>控除額</t>
    <rPh sb="0" eb="2">
      <t>コウジョ</t>
    </rPh>
    <rPh sb="2" eb="3">
      <t>ガク</t>
    </rPh>
    <phoneticPr fontId="1"/>
  </si>
  <si>
    <t>給与所得控除上限額</t>
    <rPh sb="0" eb="2">
      <t>キュウヨ</t>
    </rPh>
    <rPh sb="2" eb="4">
      <t>ショトク</t>
    </rPh>
    <rPh sb="4" eb="6">
      <t>コウジョ</t>
    </rPh>
    <rPh sb="6" eb="8">
      <t>ジョウゲン</t>
    </rPh>
    <rPh sb="8" eb="9">
      <t>ガク</t>
    </rPh>
    <phoneticPr fontId="1"/>
  </si>
  <si>
    <t>年金所得控除上限額</t>
    <rPh sb="0" eb="2">
      <t>ネンキン</t>
    </rPh>
    <rPh sb="2" eb="4">
      <t>ショトク</t>
    </rPh>
    <rPh sb="4" eb="6">
      <t>コウジョ</t>
    </rPh>
    <rPh sb="6" eb="8">
      <t>ジョウゲン</t>
    </rPh>
    <rPh sb="8" eb="9">
      <t>ガク</t>
    </rPh>
    <phoneticPr fontId="1"/>
  </si>
  <si>
    <t>　</t>
  </si>
  <si>
    <t>旧但書所得</t>
    <rPh sb="0" eb="1">
      <t>キュウ</t>
    </rPh>
    <rPh sb="1" eb="3">
      <t>タダシガキ</t>
    </rPh>
    <rPh sb="3" eb="5">
      <t>ショトク</t>
    </rPh>
    <phoneticPr fontId="1"/>
  </si>
  <si>
    <t>基礎控除額</t>
    <rPh sb="0" eb="2">
      <t>キソ</t>
    </rPh>
    <rPh sb="2" eb="4">
      <t>コウジョ</t>
    </rPh>
    <rPh sb="4" eb="5">
      <t>ガク</t>
    </rPh>
    <phoneticPr fontId="1"/>
  </si>
  <si>
    <t>基本項目</t>
    <rPh sb="0" eb="2">
      <t>キホン</t>
    </rPh>
    <rPh sb="2" eb="4">
      <t>コウモク</t>
    </rPh>
    <phoneticPr fontId="1"/>
  </si>
  <si>
    <t>扶養控除</t>
    <rPh sb="0" eb="2">
      <t>フヨウ</t>
    </rPh>
    <rPh sb="2" eb="4">
      <t>コウジョ</t>
    </rPh>
    <phoneticPr fontId="1"/>
  </si>
  <si>
    <t>同居特別障害者</t>
    <rPh sb="0" eb="2">
      <t>ドウキョ</t>
    </rPh>
    <rPh sb="2" eb="4">
      <t>トクベツ</t>
    </rPh>
    <rPh sb="4" eb="6">
      <t>ショウガイ</t>
    </rPh>
    <rPh sb="6" eb="7">
      <t>シャ</t>
    </rPh>
    <phoneticPr fontId="1"/>
  </si>
  <si>
    <t>扶養障害者</t>
    <rPh sb="0" eb="2">
      <t>フヨウ</t>
    </rPh>
    <rPh sb="2" eb="4">
      <t>ショウガイ</t>
    </rPh>
    <rPh sb="4" eb="5">
      <t>シャ</t>
    </rPh>
    <phoneticPr fontId="1"/>
  </si>
  <si>
    <t>本人障害者等</t>
    <rPh sb="0" eb="2">
      <t>ホンニン</t>
    </rPh>
    <rPh sb="2" eb="4">
      <t>ショウガイ</t>
    </rPh>
    <rPh sb="4" eb="5">
      <t>シャ</t>
    </rPh>
    <rPh sb="5" eb="6">
      <t>トウ</t>
    </rPh>
    <phoneticPr fontId="1"/>
  </si>
  <si>
    <t>障害者等非課税</t>
    <rPh sb="0" eb="3">
      <t>ショウガイシャ</t>
    </rPh>
    <rPh sb="3" eb="4">
      <t>トウ</t>
    </rPh>
    <rPh sb="4" eb="7">
      <t>ヒカゼイ</t>
    </rPh>
    <phoneticPr fontId="1"/>
  </si>
  <si>
    <t>独自控除</t>
    <rPh sb="0" eb="4">
      <t>ドクジコウジョ</t>
    </rPh>
    <phoneticPr fontId="1"/>
  </si>
  <si>
    <t>人数</t>
    <rPh sb="0" eb="2">
      <t>ニンズウ</t>
    </rPh>
    <phoneticPr fontId="1"/>
  </si>
  <si>
    <t>判定</t>
    <rPh sb="0" eb="2">
      <t>ハンテイ</t>
    </rPh>
    <phoneticPr fontId="1"/>
  </si>
  <si>
    <t>独自控除合計</t>
    <rPh sb="0" eb="2">
      <t>ドクジ</t>
    </rPh>
    <rPh sb="2" eb="4">
      <t>コウジョ</t>
    </rPh>
    <rPh sb="4" eb="6">
      <t>ゴウケイ</t>
    </rPh>
    <phoneticPr fontId="1"/>
  </si>
  <si>
    <t>算定用所得</t>
    <rPh sb="0" eb="5">
      <t>サンテイヨウショトク</t>
    </rPh>
    <phoneticPr fontId="1"/>
  </si>
  <si>
    <t>　</t>
    <phoneticPr fontId="1"/>
  </si>
  <si>
    <t>軽減判定所得</t>
    <rPh sb="0" eb="2">
      <t>ケイゲン</t>
    </rPh>
    <rPh sb="2" eb="4">
      <t>ハンテイ</t>
    </rPh>
    <rPh sb="4" eb="6">
      <t>ショトク</t>
    </rPh>
    <phoneticPr fontId="1"/>
  </si>
  <si>
    <t>年齢区分</t>
    <rPh sb="0" eb="2">
      <t>ネンレイ</t>
    </rPh>
    <rPh sb="2" eb="4">
      <t>クブン</t>
    </rPh>
    <phoneticPr fontId="1"/>
  </si>
  <si>
    <t>年齢区分</t>
    <rPh sb="0" eb="4">
      <t>ネンレイクブン</t>
    </rPh>
    <phoneticPr fontId="1"/>
  </si>
  <si>
    <t>７割減額</t>
    <rPh sb="1" eb="2">
      <t>ワリ</t>
    </rPh>
    <rPh sb="2" eb="4">
      <t>ゲンガク</t>
    </rPh>
    <phoneticPr fontId="1"/>
  </si>
  <si>
    <t>５割減額</t>
    <rPh sb="1" eb="2">
      <t>ワリ</t>
    </rPh>
    <rPh sb="2" eb="4">
      <t>ゲンガク</t>
    </rPh>
    <phoneticPr fontId="1"/>
  </si>
  <si>
    <t>２割減額</t>
    <rPh sb="1" eb="2">
      <t>ワリ</t>
    </rPh>
    <rPh sb="2" eb="4">
      <t>ゲンガク</t>
    </rPh>
    <phoneticPr fontId="1"/>
  </si>
  <si>
    <t>介護資格</t>
    <rPh sb="0" eb="2">
      <t>カイゴ</t>
    </rPh>
    <rPh sb="2" eb="4">
      <t>シカク</t>
    </rPh>
    <phoneticPr fontId="1"/>
  </si>
  <si>
    <t>非自発</t>
    <rPh sb="0" eb="1">
      <t>ヒ</t>
    </rPh>
    <rPh sb="1" eb="3">
      <t>ジハツ</t>
    </rPh>
    <phoneticPr fontId="1"/>
  </si>
  <si>
    <t>世帯非自発</t>
    <rPh sb="0" eb="2">
      <t>セタイ</t>
    </rPh>
    <rPh sb="2" eb="3">
      <t>ヒ</t>
    </rPh>
    <rPh sb="3" eb="5">
      <t>ジハツ</t>
    </rPh>
    <phoneticPr fontId="1"/>
  </si>
  <si>
    <t>１８歳以下</t>
    <rPh sb="2" eb="5">
      <t>サイイカ</t>
    </rPh>
    <phoneticPr fontId="1"/>
  </si>
  <si>
    <t>判定結果</t>
    <rPh sb="0" eb="2">
      <t>ハンテイ</t>
    </rPh>
    <rPh sb="2" eb="4">
      <t>ケッカ</t>
    </rPh>
    <phoneticPr fontId="1"/>
  </si>
  <si>
    <t>疑主以外の加入者数</t>
    <rPh sb="0" eb="1">
      <t>ギ</t>
    </rPh>
    <rPh sb="1" eb="2">
      <t>ヌシ</t>
    </rPh>
    <rPh sb="2" eb="4">
      <t>イガイ</t>
    </rPh>
    <rPh sb="5" eb="8">
      <t>カニュウシャ</t>
    </rPh>
    <rPh sb="8" eb="9">
      <t>スウ</t>
    </rPh>
    <phoneticPr fontId="1"/>
  </si>
  <si>
    <t>医療分</t>
    <rPh sb="0" eb="2">
      <t>イリョウ</t>
    </rPh>
    <rPh sb="2" eb="3">
      <t>ブン</t>
    </rPh>
    <phoneticPr fontId="1"/>
  </si>
  <si>
    <t>支援分</t>
    <rPh sb="0" eb="2">
      <t>シエン</t>
    </rPh>
    <rPh sb="2" eb="3">
      <t>ブン</t>
    </rPh>
    <phoneticPr fontId="1"/>
  </si>
  <si>
    <t>介護分</t>
    <rPh sb="0" eb="2">
      <t>カイゴ</t>
    </rPh>
    <rPh sb="2" eb="3">
      <t>ブン</t>
    </rPh>
    <phoneticPr fontId="1"/>
  </si>
  <si>
    <t>所得割</t>
    <rPh sb="0" eb="2">
      <t>ショトク</t>
    </rPh>
    <rPh sb="2" eb="3">
      <t>ワリ</t>
    </rPh>
    <phoneticPr fontId="1"/>
  </si>
  <si>
    <t>均等割</t>
    <rPh sb="0" eb="3">
      <t>キントウワリ</t>
    </rPh>
    <phoneticPr fontId="1"/>
  </si>
  <si>
    <t>平等割</t>
    <rPh sb="0" eb="2">
      <t>ビョウドウ</t>
    </rPh>
    <rPh sb="2" eb="3">
      <t>ワリ</t>
    </rPh>
    <phoneticPr fontId="1"/>
  </si>
  <si>
    <t>子ども控除</t>
    <rPh sb="0" eb="1">
      <t>コ</t>
    </rPh>
    <rPh sb="3" eb="5">
      <t>コウジョ</t>
    </rPh>
    <phoneticPr fontId="1"/>
  </si>
  <si>
    <t>介護算定用所得</t>
    <rPh sb="0" eb="2">
      <t>カイゴ</t>
    </rPh>
    <rPh sb="2" eb="4">
      <t>サンテイ</t>
    </rPh>
    <rPh sb="4" eb="5">
      <t>ヨウ</t>
    </rPh>
    <rPh sb="5" eb="7">
      <t>ショトク</t>
    </rPh>
    <phoneticPr fontId="1"/>
  </si>
  <si>
    <t>国保世帯加入</t>
    <rPh sb="0" eb="2">
      <t>コクホ</t>
    </rPh>
    <rPh sb="2" eb="4">
      <t>セタイ</t>
    </rPh>
    <rPh sb="4" eb="6">
      <t>カニュウ</t>
    </rPh>
    <phoneticPr fontId="1"/>
  </si>
  <si>
    <t>介護世帯加入</t>
    <rPh sb="0" eb="2">
      <t>カイゴ</t>
    </rPh>
    <rPh sb="2" eb="4">
      <t>セタイ</t>
    </rPh>
    <rPh sb="4" eb="6">
      <t>カニュウ</t>
    </rPh>
    <phoneticPr fontId="1"/>
  </si>
  <si>
    <t>子ども控除額</t>
    <rPh sb="0" eb="1">
      <t>コ</t>
    </rPh>
    <rPh sb="3" eb="5">
      <t>コウジョ</t>
    </rPh>
    <rPh sb="5" eb="6">
      <t>ガク</t>
    </rPh>
    <phoneticPr fontId="1"/>
  </si>
  <si>
    <t>公的年金所得控除額テーブル（６５以上）</t>
    <rPh sb="0" eb="2">
      <t>コウテキ</t>
    </rPh>
    <rPh sb="2" eb="4">
      <t>ネンキン</t>
    </rPh>
    <rPh sb="4" eb="6">
      <t>ショトク</t>
    </rPh>
    <rPh sb="6" eb="8">
      <t>コウジョ</t>
    </rPh>
    <rPh sb="8" eb="9">
      <t>ガク</t>
    </rPh>
    <rPh sb="16" eb="18">
      <t>イジョウ</t>
    </rPh>
    <phoneticPr fontId="1"/>
  </si>
  <si>
    <t>旧との差額</t>
    <rPh sb="0" eb="1">
      <t>キュウ</t>
    </rPh>
    <rPh sb="3" eb="5">
      <t>サガク</t>
    </rPh>
    <phoneticPr fontId="1"/>
  </si>
  <si>
    <t>実緩和額</t>
    <rPh sb="0" eb="1">
      <t>ジツ</t>
    </rPh>
    <rPh sb="1" eb="3">
      <t>カンワ</t>
    </rPh>
    <rPh sb="3" eb="4">
      <t>ガク</t>
    </rPh>
    <phoneticPr fontId="1"/>
  </si>
  <si>
    <t>公的年金所得控除額調整分</t>
    <rPh sb="0" eb="2">
      <t>コウテキ</t>
    </rPh>
    <rPh sb="2" eb="4">
      <t>ネンキン</t>
    </rPh>
    <rPh sb="4" eb="6">
      <t>ショトク</t>
    </rPh>
    <rPh sb="6" eb="8">
      <t>コウジョ</t>
    </rPh>
    <rPh sb="8" eb="9">
      <t>ガク</t>
    </rPh>
    <rPh sb="9" eb="11">
      <t>チョウセイ</t>
    </rPh>
    <rPh sb="11" eb="12">
      <t>ブン</t>
    </rPh>
    <phoneticPr fontId="1"/>
  </si>
  <si>
    <t>年金以外所得</t>
    <rPh sb="0" eb="2">
      <t>ネンキン</t>
    </rPh>
    <rPh sb="2" eb="4">
      <t>イガイ</t>
    </rPh>
    <rPh sb="4" eb="6">
      <t>ショトク</t>
    </rPh>
    <phoneticPr fontId="1"/>
  </si>
  <si>
    <t>所得判定</t>
  </si>
  <si>
    <t>人数</t>
  </si>
  <si>
    <t>判定</t>
  </si>
  <si>
    <t>計算上</t>
    <rPh sb="0" eb="3">
      <t>ケイサンジョウ</t>
    </rPh>
    <phoneticPr fontId="1"/>
  </si>
  <si>
    <t>実控除額</t>
    <rPh sb="0" eb="1">
      <t>ジツ</t>
    </rPh>
    <rPh sb="1" eb="3">
      <t>コウジョ</t>
    </rPh>
    <rPh sb="3" eb="4">
      <t>ガク</t>
    </rPh>
    <phoneticPr fontId="1"/>
  </si>
  <si>
    <t>※基礎控除額</t>
    <phoneticPr fontId="8"/>
  </si>
  <si>
    <t>医療分</t>
    <rPh sb="0" eb="2">
      <t>イリョウ</t>
    </rPh>
    <rPh sb="2" eb="3">
      <t>ブン</t>
    </rPh>
    <phoneticPr fontId="1"/>
  </si>
  <si>
    <t>支援分</t>
    <rPh sb="0" eb="2">
      <t>シエン</t>
    </rPh>
    <rPh sb="2" eb="3">
      <t>ブン</t>
    </rPh>
    <phoneticPr fontId="1"/>
  </si>
  <si>
    <t>介護分</t>
    <rPh sb="0" eb="2">
      <t>カイゴ</t>
    </rPh>
    <rPh sb="2" eb="3">
      <t>ブン</t>
    </rPh>
    <phoneticPr fontId="1"/>
  </si>
  <si>
    <t>一人当たり均等割額</t>
    <rPh sb="0" eb="2">
      <t>ヒトリ</t>
    </rPh>
    <rPh sb="2" eb="3">
      <t>ア</t>
    </rPh>
    <rPh sb="5" eb="7">
      <t>キントウ</t>
    </rPh>
    <rPh sb="7" eb="8">
      <t>ワリ</t>
    </rPh>
    <rPh sb="8" eb="9">
      <t>ガク</t>
    </rPh>
    <phoneticPr fontId="1"/>
  </si>
  <si>
    <t>調整分</t>
    <rPh sb="0" eb="2">
      <t>チョウセイ</t>
    </rPh>
    <rPh sb="2" eb="3">
      <t>ブン</t>
    </rPh>
    <phoneticPr fontId="1"/>
  </si>
  <si>
    <t>給与所得</t>
    <rPh sb="0" eb="2">
      <t>キュウヨ</t>
    </rPh>
    <rPh sb="2" eb="4">
      <t>ショトク</t>
    </rPh>
    <phoneticPr fontId="1"/>
  </si>
  <si>
    <t>年金所得</t>
    <rPh sb="0" eb="2">
      <t>ネンキン</t>
    </rPh>
    <rPh sb="2" eb="4">
      <t>ショトク</t>
    </rPh>
    <phoneticPr fontId="1"/>
  </si>
  <si>
    <t>判定人数</t>
    <rPh sb="0" eb="2">
      <t>ハンテイ</t>
    </rPh>
    <rPh sb="2" eb="4">
      <t>ニンズウ</t>
    </rPh>
    <phoneticPr fontId="1"/>
  </si>
  <si>
    <t>年金所得有</t>
    <rPh sb="0" eb="2">
      <t>ネンキン</t>
    </rPh>
    <rPh sb="2" eb="4">
      <t>ショトク</t>
    </rPh>
    <rPh sb="4" eb="5">
      <t>アリ</t>
    </rPh>
    <phoneticPr fontId="1"/>
  </si>
  <si>
    <t>給与所得有</t>
    <rPh sb="0" eb="2">
      <t>キュウヨ</t>
    </rPh>
    <rPh sb="2" eb="4">
      <t>ショトク</t>
    </rPh>
    <rPh sb="4" eb="5">
      <t>アリ</t>
    </rPh>
    <phoneticPr fontId="1"/>
  </si>
  <si>
    <t>両方所得有</t>
    <rPh sb="0" eb="2">
      <t>リョウホウ</t>
    </rPh>
    <rPh sb="2" eb="4">
      <t>ショトク</t>
    </rPh>
    <rPh sb="4" eb="5">
      <t>アリ</t>
    </rPh>
    <phoneticPr fontId="1"/>
  </si>
  <si>
    <t>収入 及び 所得</t>
    <rPh sb="0" eb="2">
      <t>シュウニュウ</t>
    </rPh>
    <rPh sb="3" eb="4">
      <t>オヨ</t>
    </rPh>
    <rPh sb="6" eb="8">
      <t>ショトク</t>
    </rPh>
    <phoneticPr fontId="1"/>
  </si>
  <si>
    <t>扶養障害所得金額調整控除</t>
    <rPh sb="0" eb="2">
      <t>フヨウ</t>
    </rPh>
    <rPh sb="2" eb="4">
      <t>ショウガイ</t>
    </rPh>
    <rPh sb="4" eb="6">
      <t>ショトク</t>
    </rPh>
    <rPh sb="6" eb="8">
      <t>キンガク</t>
    </rPh>
    <rPh sb="8" eb="10">
      <t>チョウセイ</t>
    </rPh>
    <rPh sb="10" eb="12">
      <t>コウジョ</t>
    </rPh>
    <phoneticPr fontId="1"/>
  </si>
  <si>
    <t>給与年金所得金額調整控除</t>
    <rPh sb="0" eb="2">
      <t>キュウヨ</t>
    </rPh>
    <rPh sb="2" eb="4">
      <t>ネンキン</t>
    </rPh>
    <rPh sb="4" eb="6">
      <t>ショトク</t>
    </rPh>
    <rPh sb="6" eb="8">
      <t>キンガク</t>
    </rPh>
    <rPh sb="8" eb="10">
      <t>チョウセイ</t>
    </rPh>
    <rPh sb="10" eb="12">
      <t>コウジョ</t>
    </rPh>
    <phoneticPr fontId="1"/>
  </si>
  <si>
    <t>対象年度における小学校就学前の国保加入者数</t>
    <rPh sb="0" eb="2">
      <t>タイショウ</t>
    </rPh>
    <rPh sb="2" eb="4">
      <t>ネンド</t>
    </rPh>
    <rPh sb="8" eb="14">
      <t>ショウガッコウシュウガクマエ</t>
    </rPh>
    <rPh sb="15" eb="17">
      <t>コクホ</t>
    </rPh>
    <rPh sb="17" eb="20">
      <t>カニュウシャ</t>
    </rPh>
    <rPh sb="20" eb="21">
      <t>スウ</t>
    </rPh>
    <phoneticPr fontId="1"/>
  </si>
  <si>
    <t>未就学児</t>
    <rPh sb="0" eb="4">
      <t>ミシュウガクジ</t>
    </rPh>
    <phoneticPr fontId="1"/>
  </si>
  <si>
    <t>未就学児控除額</t>
    <rPh sb="0" eb="4">
      <t>ミシュウガクジ</t>
    </rPh>
    <rPh sb="4" eb="6">
      <t>コウジョ</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</si>
</sst>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quot;円&quot;;&quot;▲ &quot;#,##0&quot;円&quot;"/>
    <numFmt numFmtId="178" formatCode="General&quot;人&quot;"/>
    <numFmt numFmtId="179" formatCode="#,##0_);[Red]\(#,##0\)"/>
    <numFmt numFmtId="180" formatCode="###,###&quot;円&quot;"/>
    <numFmt numFmtId="181" formatCode="##&quot;人世帯&quot;"/>
    <numFmt numFmtId="182" formatCode="#,##0_ &quot;人&quot;"/>
    <numFmt numFmtId="183" formatCode="0_ "/>
    <numFmt numFmtId="184" formatCode="0_ &quot;人&quot;"/>
    <numFmt numFmtId="185" formatCode="0%&quot;減&quot;&quot;額&quot;&quot;判&quot;&quot;定&quot;"/>
  </numFmts>
  <fonts count="7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11"/>
      <color theme="1"/>
      <name val="ＭＳ Ｐゴシック"/>
      <family val="2"/>
      <charset val="128"/>
      <scheme val="minor"/>
    </font>
    <font>
      <b/>
      <sz val="11"/>
      <name val="ＭＳ Ｐゴシック"/>
      <family val="3"/>
      <charset val="128"/>
    </font>
    <font>
      <sz val="11"/>
      <color indexed="10"/>
      <name val="ＭＳ Ｐゴシック"/>
      <family val="3"/>
      <charset val="128"/>
    </font>
    <font>
      <sz val="6"/>
      <name val="ＭＳ Ｐゴシック"/>
      <family val="3"/>
      <charset val="128"/>
    </font>
    <font>
      <b/>
      <sz val="14"/>
      <name val="ＭＳ Ｐゴシック"/>
      <family val="3"/>
      <charset val="128"/>
    </font>
    <font>
      <sz val="11"/>
      <color indexed="8"/>
      <name val="ＭＳ Ｐゴシック"/>
      <family val="3"/>
      <charset val="128"/>
    </font>
    <font>
      <sz val="11"/>
      <name val="ＭＳ Ｐゴシック"/>
      <family val="3"/>
      <charset val="128"/>
    </font>
    <font>
      <sz val="13"/>
      <name val="HGS明朝E"/>
      <family val="1"/>
      <charset val="128"/>
    </font>
    <font>
      <sz val="11"/>
      <name val="HGS明朝E"/>
      <family val="1"/>
      <charset val="128"/>
    </font>
    <font>
      <sz val="14"/>
      <name val="HGS明朝E"/>
      <family val="1"/>
      <charset val="128"/>
    </font>
    <font>
      <sz val="10"/>
      <name val="ＭＳ Ｐゴシック"/>
      <family val="3"/>
      <charset val="128"/>
    </font>
    <font>
      <sz val="13"/>
      <name val="ＭＳ Ｐゴシック"/>
      <family val="3"/>
      <charset val="128"/>
    </font>
    <font>
      <sz val="9"/>
      <name val="ＭＳ Ｐゴシック"/>
      <family val="3"/>
      <charset val="128"/>
    </font>
    <font>
      <b/>
      <sz val="11"/>
      <color indexed="10"/>
      <name val="ＭＳ Ｐゴシック"/>
      <family val="3"/>
      <charset val="128"/>
    </font>
    <font>
      <b/>
      <sz val="12"/>
      <name val="ＭＳ Ｐゴシック"/>
      <family val="3"/>
      <charset val="128"/>
    </font>
    <font>
      <b/>
      <sz val="16"/>
      <color indexed="10"/>
      <name val="HGSｺﾞｼｯｸE"/>
      <family val="3"/>
      <charset val="128"/>
    </font>
    <font>
      <b/>
      <sz val="12"/>
      <color indexed="10"/>
      <name val="ＭＳ Ｐゴシック"/>
      <family val="3"/>
      <charset val="128"/>
    </font>
    <font>
      <b/>
      <sz val="16"/>
      <name val="ＭＳ Ｐゴシック"/>
      <family val="3"/>
      <charset val="128"/>
    </font>
    <font>
      <b/>
      <sz val="9"/>
      <color indexed="81"/>
      <name val="ＭＳ Ｐゴシック"/>
      <family val="3"/>
      <charset val="128"/>
    </font>
    <font>
      <sz val="11"/>
      <name val="Arial"/>
      <family val="2"/>
    </font>
    <font>
      <sz val="11"/>
      <name val="ＭＳ Ｐゴシック"/>
      <family val="3"/>
      <charset val="128"/>
      <scheme val="major"/>
    </font>
    <font>
      <sz val="9"/>
      <color indexed="81"/>
      <name val="ＭＳ Ｐゴシック"/>
      <family val="3"/>
      <charset val="128"/>
    </font>
    <font>
      <sz val="11"/>
      <color theme="1"/>
      <name val="ＭＳ Ｐゴシック"/>
      <family val="3"/>
      <charset val="128"/>
      <scheme val="minor"/>
    </font>
    <font>
      <b/>
      <sz val="11"/>
      <name val="HGPｺﾞｼｯｸE"/>
      <family val="3"/>
      <charset val="128"/>
    </font>
    <font>
      <b/>
      <sz val="11"/>
      <color indexed="62"/>
      <name val="ＭＳ Ｐゴシック"/>
      <family val="3"/>
      <charset val="128"/>
    </font>
    <font>
      <b/>
      <sz val="16"/>
      <name val="HGPｺﾞｼｯｸE"/>
      <family val="3"/>
      <charset val="128"/>
    </font>
    <font>
      <sz val="12"/>
      <color theme="1"/>
      <name val="ＭＳ Ｐゴシック"/>
      <family val="2"/>
      <charset val="128"/>
      <scheme val="minor"/>
    </font>
    <font>
      <b/>
      <sz val="18"/>
      <color theme="1"/>
      <name val="ＭＳ Ｐゴシック"/>
      <family val="3"/>
      <charset val="128"/>
      <scheme val="minor"/>
    </font>
    <font>
      <sz val="12"/>
      <color indexed="23"/>
      <name val="ＭＳ Ｐゴシック"/>
      <family val="2"/>
      <charset val="128"/>
    </font>
    <font>
      <b/>
      <sz val="12"/>
      <color indexed="23"/>
      <name val="ＭＳ Ｐゴシック"/>
      <family val="2"/>
      <charset val="128"/>
    </font>
    <font>
      <sz val="12"/>
      <color theme="1"/>
      <name val="ＭＳ Ｐゴシック"/>
      <family val="3"/>
      <charset val="128"/>
      <scheme val="minor"/>
    </font>
    <font>
      <sz val="12"/>
      <color indexed="23"/>
      <name val="ＭＳ Ｐゴシック"/>
      <family val="3"/>
      <charset val="128"/>
    </font>
    <font>
      <b/>
      <sz val="12"/>
      <color indexed="23"/>
      <name val="ＭＳ Ｐゴシック"/>
      <family val="3"/>
      <charset val="128"/>
    </font>
    <font>
      <b/>
      <sz val="16"/>
      <color indexed="23"/>
      <name val="ＭＳ Ｐゴシック"/>
      <family val="3"/>
      <charset val="128"/>
    </font>
    <font>
      <b/>
      <sz val="16"/>
      <color theme="1"/>
      <name val="ＭＳ Ｐゴシック"/>
      <family val="3"/>
      <charset val="128"/>
      <scheme val="minor"/>
    </font>
    <font>
      <sz val="14"/>
      <name val="ＭＳ Ｐゴシック"/>
      <family val="3"/>
      <charset val="128"/>
    </font>
    <font>
      <sz val="14"/>
      <color theme="3" tint="-0.499984740745262"/>
      <name val="ＭＳ Ｐゴシック"/>
      <family val="3"/>
      <charset val="128"/>
    </font>
    <font>
      <sz val="18"/>
      <color theme="1"/>
      <name val="ＭＳ Ｐゴシック"/>
      <family val="2"/>
      <charset val="128"/>
      <scheme val="minor"/>
    </font>
    <font>
      <b/>
      <sz val="16"/>
      <color theme="1"/>
      <name val="HGSｺﾞｼｯｸE"/>
      <family val="3"/>
      <charset val="128"/>
    </font>
    <font>
      <sz val="22"/>
      <color theme="1"/>
      <name val="HGSｺﾞｼｯｸE"/>
      <family val="3"/>
      <charset val="128"/>
    </font>
    <font>
      <sz val="22"/>
      <color theme="1"/>
      <name val="ＭＳ Ｐゴシック"/>
      <family val="3"/>
      <charset val="128"/>
      <scheme val="minor"/>
    </font>
    <font>
      <sz val="22"/>
      <color theme="1"/>
      <name val="ＭＳ Ｐゴシック"/>
      <family val="2"/>
      <charset val="128"/>
      <scheme val="minor"/>
    </font>
    <font>
      <b/>
      <sz val="22"/>
      <name val="HGSｺﾞｼｯｸE"/>
      <family val="3"/>
      <charset val="128"/>
    </font>
    <font>
      <sz val="22"/>
      <name val="ＭＳ Ｐゴシック"/>
      <family val="3"/>
      <charset val="128"/>
    </font>
    <font>
      <b/>
      <sz val="22"/>
      <color theme="1"/>
      <name val="HGSｺﾞｼｯｸE"/>
      <family val="3"/>
      <charset val="128"/>
    </font>
    <font>
      <sz val="20"/>
      <name val="HGSｺﾞｼｯｸE"/>
      <family val="3"/>
      <charset val="128"/>
    </font>
    <font>
      <sz val="22"/>
      <name val="HGSｺﾞｼｯｸE"/>
      <family val="3"/>
      <charset val="128"/>
    </font>
    <font>
      <sz val="18"/>
      <color rgb="FFFF0000"/>
      <name val="ＭＳ Ｐゴシック"/>
      <family val="2"/>
      <charset val="128"/>
      <scheme val="minor"/>
    </font>
    <font>
      <sz val="18"/>
      <color indexed="63"/>
      <name val="ＭＳ Ｐゴシック"/>
      <family val="3"/>
      <charset val="128"/>
    </font>
    <font>
      <sz val="14"/>
      <color theme="1"/>
      <name val="ＭＳ Ｐゴシック"/>
      <family val="2"/>
      <charset val="128"/>
      <scheme val="minor"/>
    </font>
    <font>
      <sz val="16"/>
      <name val="ＭＳ Ｐゴシック"/>
      <family val="2"/>
      <charset val="128"/>
    </font>
    <font>
      <b/>
      <sz val="16"/>
      <name val="ＭＳ Ｐゴシック"/>
      <family val="2"/>
      <charset val="128"/>
    </font>
    <font>
      <sz val="14"/>
      <name val="ＭＳ Ｐゴシック"/>
      <family val="2"/>
      <charset val="128"/>
    </font>
    <font>
      <b/>
      <sz val="14"/>
      <name val="ＭＳ Ｐゴシック"/>
      <family val="2"/>
      <charset val="128"/>
    </font>
    <font>
      <b/>
      <sz val="14"/>
      <name val="HGP明朝E"/>
      <family val="1"/>
      <charset val="128"/>
    </font>
    <font>
      <sz val="16"/>
      <name val="HGS明朝E"/>
      <family val="1"/>
      <charset val="128"/>
    </font>
    <font>
      <b/>
      <sz val="16"/>
      <name val="HGSｺﾞｼｯｸE"/>
      <family val="3"/>
      <charset val="128"/>
    </font>
    <font>
      <b/>
      <sz val="18"/>
      <name val="HGSｺﾞｼｯｸE"/>
      <family val="3"/>
      <charset val="128"/>
    </font>
    <font>
      <b/>
      <sz val="18"/>
      <color theme="1"/>
      <name val="HGSｺﾞｼｯｸE"/>
      <family val="3"/>
      <charset val="128"/>
    </font>
    <font>
      <sz val="14"/>
      <name val="ＭＳ Ｐゴシック"/>
      <family val="3"/>
      <charset val="128"/>
      <scheme val="minor"/>
    </font>
    <font>
      <b/>
      <sz val="20"/>
      <name val="ＭＳ Ｐゴシック"/>
      <family val="3"/>
      <charset val="128"/>
    </font>
    <font>
      <sz val="20"/>
      <color theme="1"/>
      <name val="ＭＳ Ｐゴシック"/>
      <family val="2"/>
      <charset val="128"/>
      <scheme val="minor"/>
    </font>
    <font>
      <sz val="14"/>
      <color rgb="FFFF0000"/>
      <name val="ＭＳ Ｐゴシック"/>
      <family val="2"/>
      <charset val="128"/>
      <scheme val="minor"/>
    </font>
    <font>
      <b/>
      <sz val="22"/>
      <color indexed="10"/>
      <name val="HGSｺﾞｼｯｸE"/>
      <family val="3"/>
      <charset val="128"/>
    </font>
    <font>
      <sz val="16"/>
      <color rgb="FFFF0000"/>
      <name val="ＭＳ Ｐゴシック"/>
      <family val="2"/>
      <charset val="128"/>
      <scheme val="minor"/>
    </font>
    <font>
      <sz val="11"/>
      <color rgb="FFFF0000"/>
      <name val="ＭＳ Ｐゴシック"/>
      <family val="2"/>
      <charset val="128"/>
      <scheme val="minor"/>
    </font>
    <font>
      <sz val="12"/>
      <color theme="1"/>
      <name val="BIZ UDP明朝 Medium"/>
      <family val="1"/>
      <charset val="128"/>
    </font>
    <font>
      <sz val="16"/>
      <color theme="1"/>
      <name val="BIZ UDP明朝 Medium"/>
      <family val="1"/>
      <charset val="128"/>
    </font>
    <font>
      <b/>
      <sz val="12"/>
      <color theme="1"/>
      <name val="BIZ UDP明朝 Medium"/>
      <family val="1"/>
      <charset val="128"/>
    </font>
    <font>
      <sz val="12"/>
      <color rgb="FFFF0000"/>
      <name val="BIZ UDP明朝 Medium"/>
      <family val="1"/>
      <charset val="128"/>
    </font>
    <font>
      <sz val="11"/>
      <color rgb="FFFF0000"/>
      <name val="ＭＳ Ｐゴシック"/>
      <family val="3"/>
      <charset val="128"/>
      <scheme val="minor"/>
    </font>
    <font>
      <sz val="13"/>
      <color rgb="FFFF0000"/>
      <name val="ＭＳ Ｐゴシック"/>
      <family val="3"/>
      <charset val="128"/>
    </font>
    <font>
      <sz val="14"/>
      <color rgb="FFFF0000"/>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9" tint="0.59999389629810485"/>
        <bgColor indexed="64"/>
      </patternFill>
    </fill>
    <fill>
      <patternFill patternType="solid">
        <fgColor indexed="43"/>
        <bgColor indexed="64"/>
      </patternFill>
    </fill>
    <fill>
      <patternFill patternType="solid">
        <fgColor indexed="42"/>
        <bgColor indexed="64"/>
      </patternFill>
    </fill>
    <fill>
      <patternFill patternType="solid">
        <fgColor rgb="FF99CCFF"/>
        <bgColor indexed="64"/>
      </patternFill>
    </fill>
    <fill>
      <patternFill patternType="solid">
        <fgColor theme="8" tint="0.59999389629810485"/>
        <bgColor indexed="64"/>
      </patternFill>
    </fill>
    <fill>
      <patternFill patternType="solid">
        <fgColor indexed="65"/>
        <bgColor indexed="64"/>
      </patternFill>
    </fill>
    <fill>
      <patternFill patternType="solid">
        <fgColor theme="9" tint="0.7999816888943144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style="thin">
        <color indexed="55"/>
      </left>
      <right style="double">
        <color indexed="55"/>
      </right>
      <top style="thin">
        <color indexed="55"/>
      </top>
      <bottom style="thin">
        <color indexed="64"/>
      </bottom>
      <diagonal/>
    </border>
    <border>
      <left/>
      <right/>
      <top style="thin">
        <color indexed="55"/>
      </top>
      <bottom/>
      <diagonal/>
    </border>
    <border>
      <left/>
      <right style="thin">
        <color indexed="55"/>
      </right>
      <top style="thin">
        <color indexed="55"/>
      </top>
      <bottom/>
      <diagonal/>
    </border>
    <border>
      <left style="thin">
        <color indexed="55"/>
      </left>
      <right style="double">
        <color indexed="55"/>
      </right>
      <top style="thin">
        <color indexed="64"/>
      </top>
      <bottom style="thin">
        <color indexed="64"/>
      </bottom>
      <diagonal/>
    </border>
    <border>
      <left/>
      <right/>
      <top/>
      <bottom style="thin">
        <color indexed="22"/>
      </bottom>
      <diagonal/>
    </border>
    <border>
      <left/>
      <right style="thin">
        <color indexed="55"/>
      </right>
      <top/>
      <bottom/>
      <diagonal/>
    </border>
    <border>
      <left/>
      <right/>
      <top/>
      <bottom style="dotted">
        <color indexed="22"/>
      </bottom>
      <diagonal/>
    </border>
    <border>
      <left style="thin">
        <color indexed="22"/>
      </left>
      <right style="thin">
        <color indexed="22"/>
      </right>
      <top style="thin">
        <color indexed="22"/>
      </top>
      <bottom/>
      <diagonal/>
    </border>
    <border>
      <left/>
      <right/>
      <top style="dotted">
        <color indexed="22"/>
      </top>
      <bottom style="dotted">
        <color indexed="22"/>
      </bottom>
      <diagonal/>
    </border>
    <border>
      <left/>
      <right style="thin">
        <color indexed="9"/>
      </right>
      <top style="dotted">
        <color indexed="22"/>
      </top>
      <bottom style="dotted">
        <color indexed="22"/>
      </bottom>
      <diagonal/>
    </border>
    <border>
      <left style="thin">
        <color indexed="9"/>
      </left>
      <right style="thin">
        <color indexed="9"/>
      </right>
      <top style="dotted">
        <color indexed="22"/>
      </top>
      <bottom style="dotted">
        <color indexed="22"/>
      </bottom>
      <diagonal/>
    </border>
    <border>
      <left/>
      <right/>
      <top style="dotted">
        <color indexed="22"/>
      </top>
      <bottom/>
      <diagonal/>
    </border>
    <border>
      <left style="thin">
        <color indexed="22"/>
      </left>
      <right style="thin">
        <color indexed="22"/>
      </right>
      <top/>
      <bottom/>
      <diagonal/>
    </border>
    <border>
      <left style="thin">
        <color indexed="22"/>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style="thin">
        <color indexed="22"/>
      </right>
      <top style="dotted">
        <color indexed="22"/>
      </top>
      <bottom/>
      <diagonal/>
    </border>
    <border>
      <left/>
      <right style="thin">
        <color indexed="9"/>
      </right>
      <top/>
      <bottom/>
      <diagonal/>
    </border>
    <border>
      <left style="thin">
        <color indexed="9"/>
      </left>
      <right style="thin">
        <color indexed="9"/>
      </right>
      <top/>
      <bottom/>
      <diagonal/>
    </border>
    <border>
      <left style="thin">
        <color indexed="22"/>
      </left>
      <right style="thin">
        <color indexed="22"/>
      </right>
      <top style="dotted">
        <color indexed="22"/>
      </top>
      <bottom style="dotted">
        <color indexed="22"/>
      </bottom>
      <diagonal/>
    </border>
    <border>
      <left style="thin">
        <color indexed="55"/>
      </left>
      <right style="double">
        <color indexed="55"/>
      </right>
      <top style="thin">
        <color indexed="64"/>
      </top>
      <bottom/>
      <diagonal/>
    </border>
    <border>
      <left/>
      <right style="thin">
        <color indexed="55"/>
      </right>
      <top/>
      <bottom style="thin">
        <color indexed="55"/>
      </bottom>
      <diagonal/>
    </border>
    <border>
      <left/>
      <right/>
      <top style="thin">
        <color indexed="55"/>
      </top>
      <bottom style="dotted">
        <color indexed="22"/>
      </bottom>
      <diagonal/>
    </border>
    <border>
      <left style="thin">
        <color indexed="55"/>
      </left>
      <right style="double">
        <color indexed="55"/>
      </right>
      <top style="thin">
        <color indexed="64"/>
      </top>
      <bottom style="thin">
        <color indexed="55"/>
      </bottom>
      <diagonal/>
    </border>
    <border>
      <left/>
      <right/>
      <top style="thin">
        <color indexed="55"/>
      </top>
      <bottom style="dotted">
        <color indexed="55"/>
      </bottom>
      <diagonal/>
    </border>
    <border>
      <left/>
      <right/>
      <top style="dotted">
        <color indexed="55"/>
      </top>
      <bottom style="thin">
        <color indexed="55"/>
      </bottom>
      <diagonal/>
    </border>
    <border>
      <left style="thin">
        <color indexed="55"/>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55"/>
      </left>
      <right style="double">
        <color indexed="55"/>
      </right>
      <top style="double">
        <color indexed="55"/>
      </top>
      <bottom style="thin">
        <color indexed="55"/>
      </bottom>
      <diagonal/>
    </border>
    <border>
      <left/>
      <right/>
      <top style="double">
        <color indexed="55"/>
      </top>
      <bottom style="thin">
        <color indexed="55"/>
      </bottom>
      <diagonal/>
    </border>
    <border>
      <left style="double">
        <color indexed="55"/>
      </left>
      <right/>
      <top/>
      <bottom/>
      <diagonal/>
    </border>
    <border>
      <left style="double">
        <color indexed="55"/>
      </left>
      <right/>
      <top style="dotted">
        <color indexed="22"/>
      </top>
      <bottom style="dotted">
        <color indexed="22"/>
      </bottom>
      <diagonal/>
    </border>
    <border>
      <left/>
      <right style="thin">
        <color indexed="22"/>
      </right>
      <top/>
      <bottom/>
      <diagonal/>
    </border>
    <border>
      <left style="thin">
        <color indexed="22"/>
      </left>
      <right/>
      <top/>
      <bottom/>
      <diagonal/>
    </border>
    <border>
      <left style="double">
        <color indexed="55"/>
      </left>
      <right/>
      <top style="thin">
        <color indexed="55"/>
      </top>
      <bottom style="dotted">
        <color indexed="55"/>
      </bottom>
      <diagonal/>
    </border>
    <border>
      <left style="thin">
        <color indexed="55"/>
      </left>
      <right style="double">
        <color indexed="55"/>
      </right>
      <top style="thin">
        <color indexed="55"/>
      </top>
      <bottom/>
      <diagonal/>
    </border>
    <border>
      <left style="thin">
        <color indexed="55"/>
      </left>
      <right style="double">
        <color indexed="55"/>
      </right>
      <top/>
      <bottom/>
      <diagonal/>
    </border>
    <border>
      <left/>
      <right/>
      <top/>
      <bottom style="thin">
        <color indexed="9"/>
      </bottom>
      <diagonal/>
    </border>
    <border>
      <left/>
      <right style="thin">
        <color indexed="22"/>
      </right>
      <top/>
      <bottom style="dotted">
        <color indexed="22"/>
      </bottom>
      <diagonal/>
    </border>
    <border>
      <left style="thin">
        <color indexed="22"/>
      </left>
      <right/>
      <top/>
      <bottom style="dotted">
        <color indexed="22"/>
      </bottom>
      <diagonal/>
    </border>
    <border>
      <left/>
      <right/>
      <top style="dotted">
        <color indexed="22"/>
      </top>
      <bottom style="thin">
        <color indexed="22"/>
      </bottom>
      <diagonal/>
    </border>
    <border>
      <left/>
      <right/>
      <top style="thin">
        <color indexed="22"/>
      </top>
      <bottom style="dotted">
        <color indexed="22"/>
      </bottom>
      <diagonal/>
    </border>
    <border>
      <left style="thin">
        <color indexed="55"/>
      </left>
      <right style="double">
        <color indexed="55"/>
      </right>
      <top/>
      <bottom style="thin">
        <color indexed="55"/>
      </bottom>
      <diagonal/>
    </border>
    <border>
      <left style="double">
        <color indexed="55"/>
      </left>
      <right/>
      <top style="dotted">
        <color indexed="55"/>
      </top>
      <bottom style="thin">
        <color indexed="55"/>
      </bottom>
      <diagonal/>
    </border>
    <border>
      <left style="thin">
        <color indexed="55"/>
      </left>
      <right style="double">
        <color indexed="55"/>
      </right>
      <top/>
      <bottom style="thin">
        <color indexed="64"/>
      </bottom>
      <diagonal/>
    </border>
    <border>
      <left/>
      <right style="double">
        <color indexed="55"/>
      </right>
      <top style="double">
        <color indexed="55"/>
      </top>
      <bottom style="thin">
        <color indexed="55"/>
      </bottom>
      <diagonal/>
    </border>
    <border>
      <left/>
      <right/>
      <top/>
      <bottom style="medium">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dotted">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24994659260841701"/>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
      <left/>
      <right style="thin">
        <color theme="2" tint="-0.499984740745262"/>
      </right>
      <top/>
      <bottom style="thin">
        <color theme="2" tint="-0.499984740745262"/>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55"/>
      </top>
      <bottom style="medium">
        <color auto="1"/>
      </bottom>
      <diagonal/>
    </border>
    <border>
      <left style="thin">
        <color auto="1"/>
      </left>
      <right style="thin">
        <color auto="1"/>
      </right>
      <top/>
      <bottom/>
      <diagonal/>
    </border>
    <border>
      <left style="thin">
        <color auto="1"/>
      </left>
      <right style="thin">
        <color indexed="64"/>
      </right>
      <top/>
      <bottom style="thin">
        <color indexed="64"/>
      </bottom>
      <diagonal/>
    </border>
    <border>
      <left/>
      <right style="thin">
        <color indexed="22"/>
      </right>
      <top style="thin">
        <color indexed="22"/>
      </top>
      <bottom/>
      <diagonal/>
    </border>
    <border>
      <left/>
      <right style="thin">
        <color indexed="22"/>
      </right>
      <top/>
      <bottom style="thin">
        <color indexed="55"/>
      </bottom>
      <diagonal/>
    </border>
    <border>
      <left/>
      <right/>
      <top style="thin">
        <color indexed="22"/>
      </top>
      <bottom/>
      <diagonal/>
    </border>
    <border>
      <left style="thin">
        <color indexed="22"/>
      </left>
      <right style="thin">
        <color indexed="22"/>
      </right>
      <top/>
      <bottom style="thin">
        <color indexed="55"/>
      </bottom>
      <diagonal/>
    </border>
    <border>
      <left style="double">
        <color theme="0" tint="-0.34998626667073579"/>
      </left>
      <right/>
      <top style="double">
        <color indexed="55"/>
      </top>
      <bottom style="thin">
        <color indexed="55"/>
      </bottom>
      <diagonal/>
    </border>
    <border>
      <left/>
      <right style="double">
        <color theme="0" tint="-0.34998626667073579"/>
      </right>
      <top style="double">
        <color indexed="55"/>
      </top>
      <bottom style="thin">
        <color indexed="55"/>
      </bottom>
      <diagonal/>
    </border>
    <border>
      <left/>
      <right style="double">
        <color theme="0" tint="-0.34998626667073579"/>
      </right>
      <top style="double">
        <color indexed="55"/>
      </top>
      <bottom style="double">
        <color indexed="55"/>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697">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vertical="center" wrapText="1"/>
    </xf>
    <xf numFmtId="0" fontId="3" fillId="0" borderId="0" xfId="0" applyFont="1" applyAlignment="1">
      <alignment vertical="center"/>
    </xf>
    <xf numFmtId="0" fontId="0" fillId="0" borderId="0" xfId="0"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Border="1">
      <alignment vertical="center"/>
    </xf>
    <xf numFmtId="0" fontId="0" fillId="2" borderId="0" xfId="0" applyFill="1" applyBorder="1" applyAlignment="1">
      <alignment horizontal="center" vertical="center"/>
    </xf>
    <xf numFmtId="0" fontId="6" fillId="2" borderId="0" xfId="0" applyFont="1" applyFill="1" applyBorder="1">
      <alignment vertical="center"/>
    </xf>
    <xf numFmtId="0" fontId="7" fillId="2" borderId="0" xfId="0" applyFont="1" applyFill="1" applyBorder="1">
      <alignment vertical="center"/>
    </xf>
    <xf numFmtId="0" fontId="0" fillId="2" borderId="4" xfId="0" applyFill="1" applyBorder="1" applyAlignment="1">
      <alignment horizontal="center" vertical="center"/>
    </xf>
    <xf numFmtId="0" fontId="0" fillId="2" borderId="4" xfId="0" applyFill="1" applyBorder="1">
      <alignment vertical="center"/>
    </xf>
    <xf numFmtId="0" fontId="0" fillId="2" borderId="5" xfId="0" applyFill="1" applyBorder="1">
      <alignment vertical="center"/>
    </xf>
    <xf numFmtId="0" fontId="0" fillId="2" borderId="8" xfId="0" applyFill="1" applyBorder="1">
      <alignment vertical="center"/>
    </xf>
    <xf numFmtId="0" fontId="11" fillId="2" borderId="11" xfId="0" applyFont="1" applyFill="1" applyBorder="1" applyAlignment="1">
      <alignment horizontal="center" vertical="center"/>
    </xf>
    <xf numFmtId="177" fontId="12" fillId="2" borderId="12" xfId="1" applyNumberFormat="1" applyFont="1" applyFill="1" applyBorder="1">
      <alignment vertical="center"/>
    </xf>
    <xf numFmtId="0" fontId="11" fillId="2" borderId="11" xfId="0" applyFont="1" applyFill="1" applyBorder="1" applyAlignment="1">
      <alignment horizontal="right" vertical="center"/>
    </xf>
    <xf numFmtId="177" fontId="12" fillId="2" borderId="13" xfId="0" applyNumberFormat="1" applyFont="1" applyFill="1" applyBorder="1">
      <alignment vertical="center"/>
    </xf>
    <xf numFmtId="0" fontId="13" fillId="2" borderId="14" xfId="0" applyFont="1" applyFill="1" applyBorder="1" applyAlignment="1">
      <alignment vertical="center"/>
    </xf>
    <xf numFmtId="0" fontId="0" fillId="2" borderId="16" xfId="0" applyFill="1" applyBorder="1">
      <alignment vertical="center"/>
    </xf>
    <xf numFmtId="0" fontId="11" fillId="2" borderId="0" xfId="0" applyFont="1" applyFill="1" applyBorder="1" applyAlignment="1">
      <alignment horizontal="center" vertical="center"/>
    </xf>
    <xf numFmtId="177" fontId="12" fillId="2" borderId="19" xfId="1" applyNumberFormat="1" applyFont="1" applyFill="1" applyBorder="1">
      <alignment vertical="center"/>
    </xf>
    <xf numFmtId="0" fontId="11" fillId="2" borderId="0" xfId="0" applyFont="1" applyFill="1" applyBorder="1" applyAlignment="1">
      <alignment horizontal="right" vertical="center"/>
    </xf>
    <xf numFmtId="177" fontId="12" fillId="2" borderId="20" xfId="0" applyNumberFormat="1" applyFont="1" applyFill="1" applyBorder="1">
      <alignment vertical="center"/>
    </xf>
    <xf numFmtId="0" fontId="11" fillId="2" borderId="21" xfId="0" applyFont="1" applyFill="1" applyBorder="1" applyAlignment="1">
      <alignment vertical="center"/>
    </xf>
    <xf numFmtId="0" fontId="0" fillId="2" borderId="16" xfId="0" applyFill="1" applyBorder="1" applyAlignment="1">
      <alignment vertical="center"/>
    </xf>
    <xf numFmtId="177" fontId="12" fillId="2" borderId="11" xfId="1" applyNumberFormat="1" applyFont="1" applyFill="1" applyBorder="1">
      <alignment vertical="center"/>
    </xf>
    <xf numFmtId="177" fontId="12" fillId="2" borderId="11" xfId="0" applyNumberFormat="1" applyFont="1" applyFill="1" applyBorder="1">
      <alignment vertical="center"/>
    </xf>
    <xf numFmtId="0" fontId="13" fillId="2" borderId="11" xfId="0" applyFont="1" applyFill="1" applyBorder="1" applyAlignment="1">
      <alignment vertical="center"/>
    </xf>
    <xf numFmtId="0" fontId="0" fillId="2" borderId="2" xfId="0" applyFill="1" applyBorder="1">
      <alignment vertical="center"/>
    </xf>
    <xf numFmtId="0" fontId="0" fillId="2" borderId="23" xfId="0" applyFill="1" applyBorder="1">
      <alignment vertical="center"/>
    </xf>
    <xf numFmtId="0" fontId="0" fillId="2" borderId="5" xfId="0" applyFill="1" applyBorder="1" applyAlignment="1">
      <alignment vertical="center"/>
    </xf>
    <xf numFmtId="0" fontId="0" fillId="2" borderId="23" xfId="0" applyFill="1" applyBorder="1" applyAlignment="1">
      <alignment vertical="center"/>
    </xf>
    <xf numFmtId="0" fontId="0" fillId="2" borderId="26" xfId="0" applyFill="1" applyBorder="1">
      <alignment vertical="center"/>
    </xf>
    <xf numFmtId="0" fontId="11" fillId="2" borderId="0" xfId="0" applyFont="1" applyFill="1" applyBorder="1">
      <alignment vertical="center"/>
    </xf>
    <xf numFmtId="0" fontId="19" fillId="3" borderId="28" xfId="0" applyFont="1" applyFill="1" applyBorder="1">
      <alignment vertical="center"/>
    </xf>
    <xf numFmtId="0" fontId="0" fillId="3" borderId="29" xfId="0" applyFill="1" applyBorder="1" applyAlignment="1">
      <alignment horizontal="center" vertical="center"/>
    </xf>
    <xf numFmtId="0" fontId="15" fillId="3" borderId="30" xfId="0" applyFont="1" applyFill="1" applyBorder="1" applyAlignment="1">
      <alignment horizontal="left" vertical="center"/>
    </xf>
    <xf numFmtId="0" fontId="11" fillId="2" borderId="31" xfId="0" applyFont="1" applyFill="1" applyBorder="1" applyAlignment="1">
      <alignment vertical="center"/>
    </xf>
    <xf numFmtId="0" fontId="0" fillId="2" borderId="31" xfId="0" applyFill="1" applyBorder="1">
      <alignment vertical="center"/>
    </xf>
    <xf numFmtId="0" fontId="0" fillId="2" borderId="31" xfId="0" applyFill="1" applyBorder="1" applyAlignment="1">
      <alignment horizontal="center" vertical="center"/>
    </xf>
    <xf numFmtId="0" fontId="6" fillId="2" borderId="31" xfId="0" applyFont="1" applyFill="1" applyBorder="1" applyAlignment="1">
      <alignment horizontal="center" vertical="center"/>
    </xf>
    <xf numFmtId="0" fontId="15" fillId="2" borderId="31" xfId="0" applyFont="1" applyFill="1" applyBorder="1" applyAlignment="1">
      <alignment horizontal="right" vertical="center"/>
    </xf>
    <xf numFmtId="0" fontId="0" fillId="2" borderId="29" xfId="0" applyFill="1" applyBorder="1" applyAlignment="1">
      <alignment horizontal="right" vertical="center"/>
    </xf>
    <xf numFmtId="0" fontId="11" fillId="2" borderId="3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0" fillId="2" borderId="36" xfId="0" applyFill="1" applyBorder="1" applyAlignment="1">
      <alignment horizontal="center" vertical="center"/>
    </xf>
    <xf numFmtId="0" fontId="11" fillId="2" borderId="26" xfId="0" applyFont="1" applyFill="1" applyBorder="1" applyAlignment="1">
      <alignment horizontal="center" vertical="center"/>
    </xf>
    <xf numFmtId="0" fontId="6" fillId="2" borderId="0" xfId="0" applyFont="1" applyFill="1" applyBorder="1" applyAlignment="1">
      <alignment horizontal="center" vertical="center"/>
    </xf>
    <xf numFmtId="0" fontId="0" fillId="2" borderId="29" xfId="0" applyFill="1" applyBorder="1">
      <alignment vertical="center"/>
    </xf>
    <xf numFmtId="0" fontId="0" fillId="2" borderId="0" xfId="0" applyFill="1" applyBorder="1" applyAlignment="1">
      <alignment horizontal="left" vertical="center"/>
    </xf>
    <xf numFmtId="0" fontId="17" fillId="2" borderId="0" xfId="0" applyFont="1" applyFill="1" applyBorder="1" applyAlignment="1">
      <alignment horizontal="center" vertical="center"/>
    </xf>
    <xf numFmtId="0" fontId="13" fillId="2" borderId="42" xfId="0" applyFont="1" applyFill="1" applyBorder="1" applyAlignment="1">
      <alignment vertical="center"/>
    </xf>
    <xf numFmtId="0" fontId="11" fillId="2" borderId="21" xfId="0" applyFont="1" applyFill="1" applyBorder="1" applyAlignment="1">
      <alignment horizontal="center" vertical="center"/>
    </xf>
    <xf numFmtId="0" fontId="11" fillId="2" borderId="4" xfId="0" applyFont="1" applyFill="1" applyBorder="1" applyAlignment="1">
      <alignment horizontal="center" vertical="center"/>
    </xf>
    <xf numFmtId="0" fontId="0" fillId="2" borderId="8" xfId="0" applyFill="1" applyBorder="1" applyAlignment="1">
      <alignment vertical="center"/>
    </xf>
    <xf numFmtId="0" fontId="6" fillId="5" borderId="28" xfId="0" applyFont="1" applyFill="1" applyBorder="1">
      <alignment vertical="center"/>
    </xf>
    <xf numFmtId="0" fontId="0" fillId="5" borderId="31" xfId="0" applyFill="1" applyBorder="1" applyAlignment="1">
      <alignment horizontal="center" vertical="center"/>
    </xf>
    <xf numFmtId="0" fontId="0" fillId="5" borderId="47" xfId="0" applyFill="1" applyBorder="1">
      <alignment vertical="center"/>
    </xf>
    <xf numFmtId="0" fontId="0" fillId="2" borderId="48" xfId="0" applyFill="1" applyBorder="1">
      <alignment vertical="center"/>
    </xf>
    <xf numFmtId="0" fontId="0" fillId="2" borderId="48" xfId="0" applyFill="1" applyBorder="1" applyAlignment="1">
      <alignment horizontal="center" vertical="center"/>
    </xf>
    <xf numFmtId="0" fontId="6" fillId="2" borderId="48" xfId="0" applyFont="1" applyFill="1" applyBorder="1" applyAlignment="1">
      <alignment horizontal="center" vertical="center"/>
    </xf>
    <xf numFmtId="0" fontId="19" fillId="2" borderId="48" xfId="0" applyFont="1" applyFill="1" applyBorder="1" applyAlignment="1">
      <alignment horizontal="right" vertical="center"/>
    </xf>
    <xf numFmtId="0" fontId="6" fillId="2" borderId="48" xfId="0" applyFont="1" applyFill="1" applyBorder="1">
      <alignment vertical="center"/>
    </xf>
    <xf numFmtId="0" fontId="19" fillId="2" borderId="0" xfId="0" applyFont="1" applyFill="1" applyBorder="1" applyAlignment="1">
      <alignment horizontal="right" vertical="center"/>
    </xf>
    <xf numFmtId="177" fontId="21" fillId="2" borderId="0" xfId="0" applyNumberFormat="1" applyFont="1" applyFill="1" applyBorder="1" applyAlignment="1">
      <alignment horizontal="center" vertical="center"/>
    </xf>
    <xf numFmtId="0" fontId="21" fillId="2" borderId="0" xfId="0" applyFont="1" applyFill="1" applyBorder="1" applyAlignment="1">
      <alignment horizontal="center" vertical="center"/>
    </xf>
    <xf numFmtId="177" fontId="18" fillId="2" borderId="0" xfId="0" applyNumberFormat="1" applyFont="1" applyFill="1" applyBorder="1" applyAlignment="1">
      <alignment horizontal="right" vertical="center"/>
    </xf>
    <xf numFmtId="0" fontId="0" fillId="7" borderId="0" xfId="0" applyFill="1" applyBorder="1">
      <alignment vertical="center"/>
    </xf>
    <xf numFmtId="0" fontId="6" fillId="7" borderId="0" xfId="0" applyFont="1" applyFill="1" applyBorder="1">
      <alignment vertical="center"/>
    </xf>
    <xf numFmtId="0" fontId="11" fillId="8" borderId="0" xfId="0" applyFont="1" applyFill="1" applyBorder="1" applyAlignment="1">
      <alignment horizontal="center" vertical="center"/>
    </xf>
    <xf numFmtId="177" fontId="12" fillId="8" borderId="0" xfId="1" applyNumberFormat="1" applyFont="1" applyFill="1" applyBorder="1">
      <alignment vertical="center"/>
    </xf>
    <xf numFmtId="0" fontId="11" fillId="8" borderId="0" xfId="0" applyFont="1" applyFill="1" applyBorder="1" applyAlignment="1">
      <alignment horizontal="right" vertical="center"/>
    </xf>
    <xf numFmtId="177" fontId="12" fillId="8" borderId="0" xfId="0" applyNumberFormat="1" applyFont="1" applyFill="1" applyBorder="1">
      <alignment vertical="center"/>
    </xf>
    <xf numFmtId="10" fontId="13" fillId="8" borderId="9" xfId="0" applyNumberFormat="1" applyFont="1" applyFill="1" applyBorder="1" applyAlignment="1">
      <alignment vertical="center"/>
    </xf>
    <xf numFmtId="0" fontId="11" fillId="8" borderId="9" xfId="0" applyFont="1" applyFill="1" applyBorder="1" applyAlignment="1">
      <alignment horizontal="center" vertical="center"/>
    </xf>
    <xf numFmtId="0" fontId="0" fillId="8" borderId="9" xfId="0" applyFill="1" applyBorder="1">
      <alignment vertical="center"/>
    </xf>
    <xf numFmtId="0" fontId="0" fillId="8" borderId="16" xfId="0" applyFill="1" applyBorder="1" applyAlignment="1">
      <alignment vertical="center"/>
    </xf>
    <xf numFmtId="0" fontId="0" fillId="8" borderId="16" xfId="0" applyFill="1" applyBorder="1">
      <alignment vertical="center"/>
    </xf>
    <xf numFmtId="0" fontId="11" fillId="8" borderId="11" xfId="0" applyFont="1" applyFill="1" applyBorder="1" applyAlignment="1">
      <alignment horizontal="center" vertical="center"/>
    </xf>
    <xf numFmtId="177" fontId="12" fillId="8" borderId="11" xfId="1" applyNumberFormat="1" applyFont="1" applyFill="1" applyBorder="1">
      <alignment vertical="center"/>
    </xf>
    <xf numFmtId="0" fontId="11" fillId="8" borderId="11" xfId="0" applyFont="1" applyFill="1" applyBorder="1" applyAlignment="1">
      <alignment horizontal="right" vertical="center"/>
    </xf>
    <xf numFmtId="177" fontId="12" fillId="8" borderId="11" xfId="0" applyNumberFormat="1" applyFont="1" applyFill="1" applyBorder="1">
      <alignment vertical="center"/>
    </xf>
    <xf numFmtId="0" fontId="11" fillId="8" borderId="17" xfId="0" applyFont="1" applyFill="1" applyBorder="1" applyAlignment="1">
      <alignment horizontal="center" vertical="center"/>
    </xf>
    <xf numFmtId="0" fontId="13" fillId="8" borderId="9" xfId="0" applyFont="1" applyFill="1" applyBorder="1" applyAlignment="1">
      <alignment vertical="center"/>
    </xf>
    <xf numFmtId="0" fontId="11" fillId="8" borderId="18" xfId="0" applyFont="1" applyFill="1" applyBorder="1" applyAlignment="1">
      <alignment vertical="center"/>
    </xf>
    <xf numFmtId="0" fontId="0" fillId="8" borderId="2" xfId="0" applyFill="1" applyBorder="1" applyAlignment="1">
      <alignment horizontal="center" vertical="center"/>
    </xf>
    <xf numFmtId="0" fontId="0" fillId="8" borderId="2" xfId="0" applyFill="1" applyBorder="1" applyAlignment="1">
      <alignment horizontal="left" vertical="center"/>
    </xf>
    <xf numFmtId="0" fontId="4" fillId="8" borderId="2" xfId="0" applyFont="1" applyFill="1" applyBorder="1" applyAlignment="1">
      <alignment horizontal="right" vertical="center"/>
    </xf>
    <xf numFmtId="0" fontId="9" fillId="8" borderId="2" xfId="0" applyFont="1" applyFill="1" applyBorder="1" applyAlignment="1">
      <alignment horizontal="left" vertical="center"/>
    </xf>
    <xf numFmtId="0" fontId="11" fillId="8" borderId="2" xfId="0" applyFont="1" applyFill="1" applyBorder="1" applyAlignment="1">
      <alignment horizontal="center" vertical="center"/>
    </xf>
    <xf numFmtId="177" fontId="4" fillId="8" borderId="2" xfId="0" applyNumberFormat="1" applyFont="1" applyFill="1" applyBorder="1">
      <alignment vertical="center"/>
    </xf>
    <xf numFmtId="0" fontId="0" fillId="8" borderId="2" xfId="0" applyFill="1" applyBorder="1">
      <alignment vertical="center"/>
    </xf>
    <xf numFmtId="0" fontId="16" fillId="8" borderId="2" xfId="0" applyFont="1" applyFill="1" applyBorder="1" applyAlignment="1">
      <alignment horizontal="center" vertical="center"/>
    </xf>
    <xf numFmtId="0" fontId="11" fillId="8" borderId="32" xfId="0" applyFont="1" applyFill="1" applyBorder="1" applyAlignment="1">
      <alignment horizontal="center" vertical="center"/>
    </xf>
    <xf numFmtId="0" fontId="0" fillId="8" borderId="0" xfId="0" applyFill="1" applyBorder="1">
      <alignment vertical="center"/>
    </xf>
    <xf numFmtId="0" fontId="11" fillId="8" borderId="35" xfId="0" applyFont="1" applyFill="1" applyBorder="1" applyAlignment="1">
      <alignment horizontal="center" vertical="center"/>
    </xf>
    <xf numFmtId="0" fontId="11" fillId="8" borderId="34" xfId="0" applyFont="1" applyFill="1" applyBorder="1" applyAlignment="1">
      <alignment horizontal="center" vertical="center"/>
    </xf>
    <xf numFmtId="0" fontId="11" fillId="8" borderId="40" xfId="0" applyFont="1" applyFill="1" applyBorder="1" applyAlignment="1">
      <alignment horizontal="center" vertical="center"/>
    </xf>
    <xf numFmtId="0" fontId="0" fillId="8" borderId="41" xfId="0" applyFill="1" applyBorder="1">
      <alignment vertical="center"/>
    </xf>
    <xf numFmtId="0" fontId="11" fillId="8" borderId="21" xfId="0" applyFont="1" applyFill="1" applyBorder="1" applyAlignment="1">
      <alignment horizontal="center" vertical="center"/>
    </xf>
    <xf numFmtId="0" fontId="13" fillId="8" borderId="43" xfId="0" applyFont="1" applyFill="1" applyBorder="1" applyAlignment="1">
      <alignment vertical="center"/>
    </xf>
    <xf numFmtId="0" fontId="0" fillId="8" borderId="45" xfId="0" applyFill="1" applyBorder="1" applyAlignment="1">
      <alignment horizontal="center" vertical="center"/>
    </xf>
    <xf numFmtId="0" fontId="0" fillId="8" borderId="27" xfId="0" applyFill="1" applyBorder="1" applyAlignment="1">
      <alignment horizontal="left" vertical="center"/>
    </xf>
    <xf numFmtId="0" fontId="4" fillId="8" borderId="27" xfId="0" applyFont="1" applyFill="1" applyBorder="1" applyAlignment="1">
      <alignment horizontal="right" vertical="center"/>
    </xf>
    <xf numFmtId="0" fontId="9" fillId="8" borderId="27" xfId="0" applyFont="1" applyFill="1" applyBorder="1" applyAlignment="1">
      <alignment horizontal="center" vertical="center"/>
    </xf>
    <xf numFmtId="0" fontId="0" fillId="8" borderId="27" xfId="0" applyFill="1" applyBorder="1" applyAlignment="1">
      <alignment horizontal="center" vertical="center"/>
    </xf>
    <xf numFmtId="177" fontId="4" fillId="8" borderId="27" xfId="0" applyNumberFormat="1" applyFont="1" applyFill="1" applyBorder="1">
      <alignment vertical="center"/>
    </xf>
    <xf numFmtId="0" fontId="11" fillId="8" borderId="27" xfId="0" applyFont="1" applyFill="1" applyBorder="1" applyAlignment="1">
      <alignment horizontal="center" vertical="center"/>
    </xf>
    <xf numFmtId="0" fontId="0" fillId="8" borderId="27" xfId="0" applyFill="1" applyBorder="1">
      <alignment vertical="center"/>
    </xf>
    <xf numFmtId="0" fontId="16" fillId="8" borderId="27" xfId="0" applyFont="1" applyFill="1" applyBorder="1" applyAlignment="1">
      <alignment horizontal="center" vertical="center"/>
    </xf>
    <xf numFmtId="0" fontId="11" fillId="7" borderId="17" xfId="0" applyFont="1" applyFill="1" applyBorder="1" applyAlignment="1">
      <alignment horizontal="center" vertical="center"/>
    </xf>
    <xf numFmtId="0" fontId="9" fillId="9" borderId="49" xfId="0" applyFont="1" applyFill="1" applyBorder="1" applyAlignment="1">
      <alignment horizontal="left" vertical="center" indent="1"/>
    </xf>
    <xf numFmtId="0" fontId="19" fillId="9" borderId="50" xfId="0" applyFont="1" applyFill="1" applyBorder="1" applyAlignment="1">
      <alignment horizontal="left" vertical="center" indent="1"/>
    </xf>
    <xf numFmtId="0" fontId="19" fillId="9" borderId="51" xfId="0" applyFont="1" applyFill="1" applyBorder="1" applyAlignment="1">
      <alignment horizontal="left" vertical="center" indent="1"/>
    </xf>
    <xf numFmtId="0" fontId="19" fillId="9" borderId="55" xfId="0" applyFont="1" applyFill="1" applyBorder="1" applyAlignment="1">
      <alignment horizontal="left" vertical="center" indent="1"/>
    </xf>
    <xf numFmtId="0" fontId="19" fillId="9" borderId="56" xfId="0" applyFont="1" applyFill="1" applyBorder="1" applyAlignment="1">
      <alignment horizontal="left" vertical="center" indent="1"/>
    </xf>
    <xf numFmtId="0" fontId="19" fillId="6" borderId="28" xfId="0" applyFont="1" applyFill="1" applyBorder="1">
      <alignment vertical="center"/>
    </xf>
    <xf numFmtId="0" fontId="0" fillId="6" borderId="29" xfId="0" applyFill="1" applyBorder="1" applyAlignment="1">
      <alignment horizontal="center"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0" xfId="0" applyBorder="1" applyAlignment="1">
      <alignment vertical="center"/>
    </xf>
    <xf numFmtId="0" fontId="0" fillId="0" borderId="1" xfId="0" applyBorder="1">
      <alignment vertical="center"/>
    </xf>
    <xf numFmtId="0" fontId="0" fillId="0" borderId="59" xfId="0" applyBorder="1" applyAlignment="1">
      <alignment vertical="center"/>
    </xf>
    <xf numFmtId="0" fontId="0" fillId="2" borderId="0" xfId="0" applyFill="1" applyBorder="1" applyAlignment="1">
      <alignment horizontal="right" vertical="center"/>
    </xf>
    <xf numFmtId="0" fontId="21" fillId="2" borderId="48" xfId="0" applyFont="1" applyFill="1" applyBorder="1" applyAlignment="1">
      <alignment horizontal="center" vertical="center"/>
    </xf>
    <xf numFmtId="0" fontId="21" fillId="2" borderId="0" xfId="0" applyFont="1" applyFill="1" applyBorder="1" applyAlignment="1">
      <alignment horizontal="center" vertical="center"/>
    </xf>
    <xf numFmtId="0" fontId="10"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177" fontId="12" fillId="2" borderId="0" xfId="0" applyNumberFormat="1" applyFont="1" applyFill="1" applyBorder="1">
      <alignment vertical="center"/>
    </xf>
    <xf numFmtId="0" fontId="17" fillId="2" borderId="0" xfId="0" applyFont="1" applyFill="1" applyBorder="1" applyAlignment="1">
      <alignment horizontal="center" vertical="center" wrapText="1"/>
    </xf>
    <xf numFmtId="0" fontId="9" fillId="9" borderId="50" xfId="0" applyFont="1" applyFill="1" applyBorder="1" applyAlignment="1">
      <alignment horizontal="left" vertical="center" indent="1"/>
    </xf>
    <xf numFmtId="0" fontId="0" fillId="9" borderId="55" xfId="0" applyFill="1" applyBorder="1" applyAlignment="1">
      <alignment horizontal="left" vertical="center" indent="1"/>
    </xf>
    <xf numFmtId="177" fontId="12" fillId="8" borderId="0"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177" fontId="12" fillId="8" borderId="11" xfId="0" applyNumberFormat="1" applyFont="1" applyFill="1" applyBorder="1" applyAlignment="1">
      <alignment horizontal="center" vertical="center"/>
    </xf>
    <xf numFmtId="177" fontId="12" fillId="2" borderId="0" xfId="0" applyNumberFormat="1" applyFont="1" applyFill="1" applyBorder="1" applyAlignment="1">
      <alignment horizontal="center" vertical="center"/>
    </xf>
    <xf numFmtId="0" fontId="15" fillId="6" borderId="28" xfId="0" applyFont="1" applyFill="1" applyBorder="1" applyAlignment="1">
      <alignment horizontal="left" vertical="center"/>
    </xf>
    <xf numFmtId="180" fontId="43" fillId="2" borderId="31" xfId="1" applyNumberFormat="1" applyFont="1" applyFill="1" applyBorder="1">
      <alignment vertical="center"/>
    </xf>
    <xf numFmtId="177" fontId="4" fillId="8" borderId="27" xfId="0" applyNumberFormat="1" applyFont="1" applyFill="1" applyBorder="1" applyAlignment="1">
      <alignment horizontal="right"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178" fontId="16" fillId="8" borderId="45" xfId="0" applyNumberFormat="1" applyFont="1" applyFill="1" applyBorder="1" applyAlignment="1">
      <alignment horizontal="center" vertical="center"/>
    </xf>
    <xf numFmtId="0" fontId="54" fillId="8" borderId="2" xfId="0" applyFont="1" applyFill="1" applyBorder="1" applyAlignment="1">
      <alignment horizontal="right" vertical="center"/>
    </xf>
    <xf numFmtId="0" fontId="57" fillId="8" borderId="2" xfId="0" applyFont="1" applyFill="1" applyBorder="1" applyAlignment="1">
      <alignment horizontal="left" vertical="center"/>
    </xf>
    <xf numFmtId="0" fontId="58" fillId="8" borderId="2" xfId="0" applyFont="1" applyFill="1" applyBorder="1" applyAlignment="1">
      <alignment horizontal="left" vertical="center"/>
    </xf>
    <xf numFmtId="0" fontId="2" fillId="8" borderId="27" xfId="0" applyFont="1" applyFill="1" applyBorder="1" applyAlignment="1">
      <alignment horizontal="right" vertical="center"/>
    </xf>
    <xf numFmtId="0" fontId="55" fillId="8" borderId="27" xfId="0" applyFont="1" applyFill="1" applyBorder="1" applyAlignment="1">
      <alignment horizontal="left" vertical="center"/>
    </xf>
    <xf numFmtId="0" fontId="56" fillId="8" borderId="27" xfId="0" applyFont="1" applyFill="1" applyBorder="1" applyAlignment="1">
      <alignment horizontal="left" vertical="center"/>
    </xf>
    <xf numFmtId="0" fontId="42" fillId="2" borderId="0" xfId="0" applyFont="1" applyFill="1" applyBorder="1">
      <alignment vertical="center"/>
    </xf>
    <xf numFmtId="180" fontId="63" fillId="2" borderId="31" xfId="1" applyNumberFormat="1" applyFont="1" applyFill="1" applyBorder="1">
      <alignment vertical="center"/>
    </xf>
    <xf numFmtId="0" fontId="2" fillId="2" borderId="0" xfId="0" applyFont="1" applyFill="1" applyBorder="1">
      <alignment vertical="center"/>
    </xf>
    <xf numFmtId="0" fontId="40" fillId="2" borderId="26" xfId="0" applyFont="1" applyFill="1" applyBorder="1" applyAlignment="1">
      <alignment horizontal="right" vertical="center"/>
    </xf>
    <xf numFmtId="0" fontId="40" fillId="2" borderId="26" xfId="0" applyFont="1" applyFill="1" applyBorder="1" applyAlignment="1">
      <alignment horizontal="center" vertical="center"/>
    </xf>
    <xf numFmtId="177" fontId="40" fillId="8" borderId="2" xfId="0" applyNumberFormat="1" applyFont="1" applyFill="1" applyBorder="1">
      <alignment vertical="center"/>
    </xf>
    <xf numFmtId="0" fontId="40" fillId="8" borderId="2" xfId="0" applyFont="1" applyFill="1" applyBorder="1" applyAlignment="1">
      <alignment horizontal="center" vertical="center"/>
    </xf>
    <xf numFmtId="178" fontId="40" fillId="8" borderId="2" xfId="0" applyNumberFormat="1" applyFont="1" applyFill="1" applyBorder="1" applyAlignment="1">
      <alignment horizontal="center" vertical="center"/>
    </xf>
    <xf numFmtId="0" fontId="54" fillId="2" borderId="26" xfId="0" applyFont="1" applyFill="1" applyBorder="1">
      <alignment vertical="center"/>
    </xf>
    <xf numFmtId="0" fontId="40" fillId="2" borderId="4" xfId="0" applyFont="1" applyFill="1" applyBorder="1" applyAlignment="1">
      <alignment horizontal="right" vertical="center"/>
    </xf>
    <xf numFmtId="0" fontId="40" fillId="2" borderId="4" xfId="0" applyFont="1" applyFill="1" applyBorder="1" applyAlignment="1">
      <alignment horizontal="center" vertical="center"/>
    </xf>
    <xf numFmtId="178" fontId="40" fillId="8" borderId="27" xfId="0" applyNumberFormat="1" applyFont="1" applyFill="1" applyBorder="1" applyAlignment="1">
      <alignment horizontal="center" vertical="center"/>
    </xf>
    <xf numFmtId="0" fontId="40" fillId="2" borderId="0" xfId="0" applyFont="1" applyFill="1" applyBorder="1" applyAlignment="1">
      <alignment horizontal="right" vertical="center"/>
    </xf>
    <xf numFmtId="0" fontId="54" fillId="2" borderId="4" xfId="0" applyFont="1" applyFill="1" applyBorder="1">
      <alignment vertical="center"/>
    </xf>
    <xf numFmtId="177" fontId="64" fillId="2" borderId="26" xfId="0" applyNumberFormat="1" applyFont="1" applyFill="1" applyBorder="1" applyAlignment="1">
      <alignment horizontal="right" vertical="center"/>
    </xf>
    <xf numFmtId="177" fontId="64" fillId="8" borderId="27" xfId="0" applyNumberFormat="1" applyFont="1" applyFill="1" applyBorder="1" applyAlignment="1">
      <alignment horizontal="right" vertical="center"/>
    </xf>
    <xf numFmtId="177" fontId="40" fillId="8" borderId="27" xfId="0" applyNumberFormat="1" applyFont="1" applyFill="1" applyBorder="1">
      <alignment vertical="center"/>
    </xf>
    <xf numFmtId="0" fontId="40" fillId="8" borderId="27" xfId="0" applyFont="1" applyFill="1" applyBorder="1" applyAlignment="1">
      <alignment horizontal="center" vertical="center"/>
    </xf>
    <xf numFmtId="0" fontId="54" fillId="2" borderId="0" xfId="0" applyFont="1" applyFill="1" applyBorder="1">
      <alignment vertical="center"/>
    </xf>
    <xf numFmtId="0" fontId="40" fillId="2" borderId="0" xfId="0" applyFont="1" applyFill="1" applyBorder="1" applyAlignment="1">
      <alignment horizontal="center" vertical="center"/>
    </xf>
    <xf numFmtId="0" fontId="2" fillId="2" borderId="2" xfId="0" applyFont="1" applyFill="1" applyBorder="1">
      <alignment vertical="center"/>
    </xf>
    <xf numFmtId="0" fontId="65" fillId="2" borderId="0" xfId="0" applyFont="1" applyFill="1" applyBorder="1">
      <alignment vertical="center"/>
    </xf>
    <xf numFmtId="0" fontId="66" fillId="2" borderId="0" xfId="0" applyFont="1" applyFill="1" applyBorder="1">
      <alignment vertical="center"/>
    </xf>
    <xf numFmtId="0" fontId="31" fillId="9" borderId="54" xfId="0" applyFont="1" applyFill="1" applyBorder="1" applyAlignment="1">
      <alignment horizontal="left" vertical="center" indent="1"/>
    </xf>
    <xf numFmtId="178" fontId="9" fillId="2" borderId="4" xfId="0" applyNumberFormat="1" applyFont="1" applyFill="1" applyBorder="1" applyAlignment="1">
      <alignment horizontal="center" vertical="center"/>
    </xf>
    <xf numFmtId="178" fontId="9" fillId="2" borderId="26" xfId="0" applyNumberFormat="1" applyFont="1" applyFill="1" applyBorder="1" applyAlignment="1">
      <alignment horizontal="center" vertical="center"/>
    </xf>
    <xf numFmtId="0" fontId="0" fillId="2" borderId="0" xfId="0" applyFill="1" applyAlignment="1" applyProtection="1">
      <alignment horizontal="left" vertical="center"/>
    </xf>
    <xf numFmtId="0" fontId="0" fillId="2" borderId="0" xfId="0" applyFill="1" applyBorder="1" applyProtection="1">
      <alignment vertical="center"/>
    </xf>
    <xf numFmtId="0" fontId="0" fillId="2" borderId="0" xfId="0" applyFill="1" applyAlignment="1" applyProtection="1">
      <alignment horizontal="right" vertical="center"/>
    </xf>
    <xf numFmtId="0" fontId="0" fillId="2" borderId="0" xfId="0" applyFill="1" applyProtection="1">
      <alignment vertical="center"/>
    </xf>
    <xf numFmtId="0" fontId="0" fillId="0" borderId="0" xfId="0" applyFill="1" applyBorder="1" applyProtection="1">
      <alignment vertical="center"/>
    </xf>
    <xf numFmtId="0" fontId="31" fillId="2" borderId="0" xfId="0" applyFont="1" applyFill="1" applyProtection="1">
      <alignment vertical="center"/>
    </xf>
    <xf numFmtId="0" fontId="31" fillId="2" borderId="0" xfId="0" applyFont="1" applyFill="1" applyBorder="1" applyProtection="1">
      <alignment vertical="center"/>
    </xf>
    <xf numFmtId="0" fontId="33" fillId="2" borderId="0" xfId="0" applyFont="1" applyFill="1" applyProtection="1">
      <alignment vertical="center"/>
    </xf>
    <xf numFmtId="0" fontId="34" fillId="2" borderId="0" xfId="0" applyFont="1" applyFill="1" applyProtection="1">
      <alignment vertical="center"/>
    </xf>
    <xf numFmtId="0" fontId="35" fillId="2" borderId="0" xfId="0" applyFont="1" applyFill="1" applyBorder="1" applyProtection="1">
      <alignment vertical="center"/>
    </xf>
    <xf numFmtId="0" fontId="36" fillId="2" borderId="0" xfId="0" applyFont="1" applyFill="1" applyBorder="1" applyProtection="1">
      <alignment vertical="center"/>
    </xf>
    <xf numFmtId="38" fontId="46" fillId="2" borderId="0" xfId="1" applyFont="1" applyFill="1" applyProtection="1">
      <alignment vertical="center"/>
    </xf>
    <xf numFmtId="0" fontId="19" fillId="2" borderId="0" xfId="0" applyFont="1" applyFill="1" applyProtection="1">
      <alignment vertical="center"/>
    </xf>
    <xf numFmtId="38" fontId="31" fillId="2" borderId="0" xfId="1" applyFont="1" applyFill="1" applyProtection="1">
      <alignment vertical="center"/>
    </xf>
    <xf numFmtId="38" fontId="33" fillId="2" borderId="0" xfId="1" applyFont="1" applyFill="1" applyProtection="1">
      <alignment vertical="center"/>
    </xf>
    <xf numFmtId="38" fontId="38" fillId="2" borderId="0" xfId="1" quotePrefix="1" applyFont="1" applyFill="1" applyProtection="1">
      <alignment vertical="center"/>
    </xf>
    <xf numFmtId="38" fontId="35" fillId="2" borderId="0" xfId="1" applyFont="1" applyFill="1" applyBorder="1" applyAlignment="1" applyProtection="1">
      <alignment vertical="center"/>
    </xf>
    <xf numFmtId="38" fontId="35" fillId="2" borderId="0" xfId="1" applyFont="1" applyFill="1" applyBorder="1" applyProtection="1">
      <alignment vertical="center"/>
    </xf>
    <xf numFmtId="38" fontId="36" fillId="0" borderId="0" xfId="1" applyFont="1" applyFill="1" applyBorder="1" applyProtection="1">
      <alignment vertical="center"/>
    </xf>
    <xf numFmtId="0" fontId="36" fillId="2" borderId="0" xfId="0" applyFont="1" applyFill="1" applyBorder="1" applyAlignment="1" applyProtection="1">
      <alignment vertical="center"/>
    </xf>
    <xf numFmtId="38" fontId="34" fillId="2" borderId="0" xfId="1" applyFont="1" applyFill="1" applyProtection="1">
      <alignment vertical="center"/>
    </xf>
    <xf numFmtId="38" fontId="37" fillId="2" borderId="0" xfId="1" quotePrefix="1" applyFont="1" applyFill="1" applyProtection="1">
      <alignment vertical="center"/>
    </xf>
    <xf numFmtId="38" fontId="37" fillId="0" borderId="0" xfId="1" applyFont="1" applyFill="1" applyBorder="1" applyProtection="1">
      <alignment vertical="center"/>
    </xf>
    <xf numFmtId="0" fontId="37" fillId="2" borderId="0" xfId="0" applyFont="1" applyFill="1" applyBorder="1" applyAlignment="1" applyProtection="1">
      <alignment vertical="center"/>
    </xf>
    <xf numFmtId="0" fontId="0" fillId="2" borderId="97" xfId="0" applyFill="1" applyBorder="1" applyProtection="1">
      <alignment vertical="center"/>
    </xf>
    <xf numFmtId="0" fontId="0" fillId="6" borderId="0" xfId="0" applyFill="1" applyProtection="1">
      <alignment vertical="center"/>
    </xf>
    <xf numFmtId="0" fontId="46" fillId="2" borderId="0" xfId="0" applyFont="1" applyFill="1" applyProtection="1">
      <alignment vertical="center"/>
    </xf>
    <xf numFmtId="0" fontId="18" fillId="2" borderId="0" xfId="0" applyFont="1" applyFill="1" applyProtection="1">
      <alignment vertical="center"/>
    </xf>
    <xf numFmtId="0" fontId="29" fillId="2" borderId="0" xfId="0" applyFont="1" applyFill="1" applyBorder="1" applyAlignment="1" applyProtection="1">
      <alignment horizontal="right" vertical="center"/>
    </xf>
    <xf numFmtId="0" fontId="3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18" fillId="2" borderId="0" xfId="0" applyFont="1" applyFill="1" applyAlignment="1" applyProtection="1">
      <alignment vertical="center"/>
    </xf>
    <xf numFmtId="177" fontId="20" fillId="2" borderId="31" xfId="0" applyNumberFormat="1" applyFont="1" applyFill="1" applyBorder="1" applyAlignment="1">
      <alignment vertical="center"/>
    </xf>
    <xf numFmtId="0" fontId="67" fillId="2" borderId="4" xfId="0" applyFont="1" applyFill="1" applyBorder="1" applyAlignment="1">
      <alignment horizontal="right" vertical="center"/>
    </xf>
    <xf numFmtId="0" fontId="67" fillId="2" borderId="0" xfId="0" applyFont="1" applyFill="1" applyBorder="1" applyAlignment="1">
      <alignment horizontal="right" vertical="center"/>
    </xf>
    <xf numFmtId="0" fontId="67" fillId="2" borderId="26" xfId="0" applyFont="1" applyFill="1" applyBorder="1" applyAlignment="1">
      <alignment horizontal="right" vertical="center"/>
    </xf>
    <xf numFmtId="0" fontId="67" fillId="0" borderId="26" xfId="0" applyFont="1" applyBorder="1" applyAlignment="1">
      <alignment horizontal="right" vertical="center"/>
    </xf>
    <xf numFmtId="0" fontId="69" fillId="0" borderId="0" xfId="0" applyFont="1" applyBorder="1" applyAlignment="1">
      <alignment horizontal="right" vertical="center"/>
    </xf>
    <xf numFmtId="0" fontId="69" fillId="0" borderId="4" xfId="0" applyFont="1" applyBorder="1" applyAlignment="1">
      <alignment horizontal="right" vertical="center"/>
    </xf>
    <xf numFmtId="0" fontId="0" fillId="9" borderId="62" xfId="0" applyFill="1" applyBorder="1">
      <alignment vertical="center"/>
    </xf>
    <xf numFmtId="0" fontId="0" fillId="9" borderId="63" xfId="0" applyFill="1" applyBorder="1">
      <alignment vertical="center"/>
    </xf>
    <xf numFmtId="0" fontId="0" fillId="9" borderId="64" xfId="0" applyFill="1" applyBorder="1">
      <alignment vertical="center"/>
    </xf>
    <xf numFmtId="38" fontId="0" fillId="9" borderId="0" xfId="1" applyFont="1" applyFill="1" applyBorder="1" applyAlignment="1">
      <alignment vertical="center"/>
    </xf>
    <xf numFmtId="9" fontId="0" fillId="9" borderId="0" xfId="2" applyFont="1" applyFill="1" applyBorder="1">
      <alignment vertical="center"/>
    </xf>
    <xf numFmtId="0" fontId="0" fillId="9" borderId="0" xfId="0" applyFill="1" applyBorder="1">
      <alignment vertical="center"/>
    </xf>
    <xf numFmtId="0" fontId="0" fillId="9" borderId="65" xfId="0" applyFill="1" applyBorder="1">
      <alignment vertical="center"/>
    </xf>
    <xf numFmtId="38" fontId="0" fillId="9" borderId="0" xfId="1" applyFont="1" applyFill="1" applyBorder="1">
      <alignment vertical="center"/>
    </xf>
    <xf numFmtId="0" fontId="0" fillId="9" borderId="66" xfId="0" applyFill="1" applyBorder="1">
      <alignment vertical="center"/>
    </xf>
    <xf numFmtId="0" fontId="0" fillId="9" borderId="67" xfId="0" applyFill="1" applyBorder="1">
      <alignment vertical="center"/>
    </xf>
    <xf numFmtId="0" fontId="0" fillId="9" borderId="68" xfId="0" applyFill="1" applyBorder="1">
      <alignment vertical="center"/>
    </xf>
    <xf numFmtId="0" fontId="9" fillId="7" borderId="0" xfId="0" applyFont="1" applyFill="1" applyBorder="1" applyAlignment="1" applyProtection="1">
      <alignment horizontal="center" vertical="center"/>
    </xf>
    <xf numFmtId="0" fontId="9" fillId="7" borderId="4" xfId="0" applyFont="1" applyFill="1" applyBorder="1" applyAlignment="1" applyProtection="1">
      <alignment horizontal="center" vertical="center"/>
    </xf>
    <xf numFmtId="0" fontId="0" fillId="7" borderId="0" xfId="0" applyFill="1" applyProtection="1">
      <alignment vertical="center"/>
    </xf>
    <xf numFmtId="38" fontId="44" fillId="7" borderId="0" xfId="1" applyFont="1" applyFill="1" applyBorder="1" applyAlignment="1" applyProtection="1">
      <alignment horizontal="center" vertical="center"/>
    </xf>
    <xf numFmtId="38" fontId="45" fillId="7" borderId="0" xfId="1" applyFont="1" applyFill="1" applyBorder="1" applyAlignment="1" applyProtection="1">
      <alignment horizontal="center" vertical="center"/>
    </xf>
    <xf numFmtId="38" fontId="46" fillId="7" borderId="0" xfId="1" applyFont="1" applyFill="1" applyProtection="1">
      <alignment vertical="center"/>
    </xf>
    <xf numFmtId="38" fontId="47" fillId="7" borderId="0" xfId="1" applyFont="1" applyFill="1" applyBorder="1" applyAlignment="1" applyProtection="1">
      <alignment horizontal="center" vertical="center"/>
    </xf>
    <xf numFmtId="38" fontId="48" fillId="7" borderId="0" xfId="1" applyFont="1" applyFill="1" applyBorder="1" applyAlignment="1" applyProtection="1">
      <alignment horizontal="center" vertical="center"/>
    </xf>
    <xf numFmtId="0" fontId="48" fillId="7" borderId="0" xfId="0" applyFont="1" applyFill="1" applyBorder="1" applyAlignment="1" applyProtection="1">
      <alignment horizontal="center" vertical="center"/>
    </xf>
    <xf numFmtId="0" fontId="0" fillId="14" borderId="0" xfId="0" applyFill="1" applyBorder="1" applyProtection="1">
      <alignment vertical="center"/>
    </xf>
    <xf numFmtId="0" fontId="0" fillId="6" borderId="31" xfId="0" applyFill="1" applyBorder="1">
      <alignment vertical="center"/>
    </xf>
    <xf numFmtId="0" fontId="11" fillId="6" borderId="31" xfId="0" applyFont="1" applyFill="1" applyBorder="1" applyAlignment="1">
      <alignment vertical="center"/>
    </xf>
    <xf numFmtId="0" fontId="0" fillId="2" borderId="104" xfId="0" applyFill="1" applyBorder="1" applyAlignment="1">
      <alignment horizontal="center" vertical="center"/>
    </xf>
    <xf numFmtId="0" fontId="0" fillId="6" borderId="105" xfId="0" applyFill="1" applyBorder="1">
      <alignment vertical="center"/>
    </xf>
    <xf numFmtId="0" fontId="0" fillId="6" borderId="106" xfId="0" applyFill="1" applyBorder="1">
      <alignment vertical="center"/>
    </xf>
    <xf numFmtId="0" fontId="0" fillId="0" borderId="1" xfId="0" applyBorder="1" applyAlignment="1">
      <alignment horizontal="center" vertical="center"/>
    </xf>
    <xf numFmtId="0" fontId="0" fillId="0" borderId="62" xfId="0" applyBorder="1" applyAlignment="1">
      <alignment vertical="center"/>
    </xf>
    <xf numFmtId="9" fontId="0" fillId="0" borderId="1" xfId="0" applyNumberFormat="1" applyBorder="1">
      <alignment vertical="center"/>
    </xf>
    <xf numFmtId="181" fontId="0" fillId="0" borderId="1" xfId="0" applyNumberFormat="1" applyBorder="1" applyAlignment="1">
      <alignment horizontal="center" vertical="center"/>
    </xf>
    <xf numFmtId="176" fontId="0" fillId="0" borderId="1" xfId="0" applyNumberFormat="1" applyBorder="1" applyAlignment="1">
      <alignment vertical="center"/>
    </xf>
    <xf numFmtId="0" fontId="0" fillId="0" borderId="59" xfId="0" applyBorder="1">
      <alignment vertical="center"/>
    </xf>
    <xf numFmtId="0" fontId="0" fillId="0" borderId="107" xfId="0" applyBorder="1">
      <alignment vertical="center"/>
    </xf>
    <xf numFmtId="176" fontId="0" fillId="6" borderId="1" xfId="0" applyNumberFormat="1" applyFill="1" applyBorder="1">
      <alignment vertical="center"/>
    </xf>
    <xf numFmtId="38" fontId="25" fillId="0" borderId="1" xfId="5" applyFont="1" applyBorder="1">
      <alignment vertical="center"/>
    </xf>
    <xf numFmtId="9" fontId="25" fillId="0" borderId="1" xfId="4" applyFont="1" applyBorder="1">
      <alignment vertical="center"/>
    </xf>
    <xf numFmtId="0" fontId="0" fillId="0" borderId="1" xfId="0" applyBorder="1" applyAlignment="1">
      <alignment vertical="center"/>
    </xf>
    <xf numFmtId="38" fontId="0" fillId="0" borderId="1" xfId="1" applyFont="1" applyBorder="1" applyAlignment="1">
      <alignment vertical="center"/>
    </xf>
    <xf numFmtId="9" fontId="0" fillId="0" borderId="1" xfId="2" applyFont="1" applyBorder="1">
      <alignment vertical="center"/>
    </xf>
    <xf numFmtId="38" fontId="0" fillId="0" borderId="1" xfId="1" applyFont="1" applyBorder="1">
      <alignment vertical="center"/>
    </xf>
    <xf numFmtId="38" fontId="27" fillId="0" borderId="1" xfId="1" applyFont="1" applyFill="1" applyBorder="1">
      <alignment vertical="center"/>
    </xf>
    <xf numFmtId="9" fontId="27" fillId="0" borderId="1" xfId="2" applyFont="1" applyFill="1" applyBorder="1">
      <alignment vertical="center"/>
    </xf>
    <xf numFmtId="38" fontId="0" fillId="0" borderId="1" xfId="1" applyFont="1" applyFill="1" applyBorder="1">
      <alignment vertical="center"/>
    </xf>
    <xf numFmtId="0" fontId="0" fillId="0" borderId="60" xfId="0" applyBorder="1" applyAlignment="1">
      <alignment vertical="center"/>
    </xf>
    <xf numFmtId="0" fontId="0" fillId="0" borderId="1" xfId="0" applyBorder="1" applyAlignment="1">
      <alignment horizontal="centerContinuous" vertical="center"/>
    </xf>
    <xf numFmtId="0" fontId="0" fillId="0" borderId="60" xfId="0" applyBorder="1">
      <alignment vertical="center"/>
    </xf>
    <xf numFmtId="0" fontId="0" fillId="0" borderId="1" xfId="0" applyFill="1" applyBorder="1" applyAlignment="1">
      <alignment horizontal="centerContinuous" vertical="center"/>
    </xf>
    <xf numFmtId="0" fontId="71" fillId="0" borderId="0" xfId="0" applyFont="1">
      <alignment vertical="center"/>
    </xf>
    <xf numFmtId="0" fontId="0" fillId="0" borderId="0" xfId="0" applyAlignment="1">
      <alignment vertical="center"/>
    </xf>
    <xf numFmtId="0" fontId="72" fillId="0" borderId="0" xfId="0" applyFont="1" applyAlignment="1">
      <alignment horizontal="center" vertical="center"/>
    </xf>
    <xf numFmtId="0" fontId="72" fillId="0" borderId="0" xfId="0" applyFont="1" applyAlignment="1">
      <alignment vertical="center"/>
    </xf>
    <xf numFmtId="0" fontId="71" fillId="15" borderId="0" xfId="0" applyFont="1" applyFill="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111" xfId="0" applyBorder="1">
      <alignment vertical="center"/>
    </xf>
    <xf numFmtId="0" fontId="0" fillId="0" borderId="111" xfId="0" applyBorder="1"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0" borderId="11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0" fillId="0" borderId="60" xfId="0" applyBorder="1" applyAlignment="1">
      <alignment horizontal="center" vertical="center"/>
    </xf>
    <xf numFmtId="0" fontId="71" fillId="6" borderId="0" xfId="0" applyFont="1" applyFill="1">
      <alignment vertical="center"/>
    </xf>
    <xf numFmtId="184" fontId="0" fillId="0" borderId="0" xfId="0" applyNumberFormat="1" applyAlignment="1">
      <alignment vertical="center"/>
    </xf>
    <xf numFmtId="184" fontId="0" fillId="0" borderId="0" xfId="0" applyNumberFormat="1">
      <alignment vertical="center"/>
    </xf>
    <xf numFmtId="0" fontId="0" fillId="0" borderId="65" xfId="0" applyBorder="1" applyAlignment="1">
      <alignment vertical="center"/>
    </xf>
    <xf numFmtId="3" fontId="0" fillId="0" borderId="1" xfId="0" applyNumberFormat="1" applyBorder="1">
      <alignment vertical="center"/>
    </xf>
    <xf numFmtId="3" fontId="0" fillId="0" borderId="114" xfId="0" applyNumberFormat="1" applyBorder="1">
      <alignment vertical="center"/>
    </xf>
    <xf numFmtId="3" fontId="0" fillId="0" borderId="99" xfId="0" applyNumberFormat="1" applyBorder="1">
      <alignment vertical="center"/>
    </xf>
    <xf numFmtId="0" fontId="0" fillId="0" borderId="124" xfId="0" applyBorder="1" applyAlignment="1">
      <alignment horizontal="center" vertical="center"/>
    </xf>
    <xf numFmtId="0" fontId="0" fillId="0" borderId="126" xfId="0" applyBorder="1">
      <alignment vertical="center"/>
    </xf>
    <xf numFmtId="0" fontId="0" fillId="0" borderId="127" xfId="0" applyBorder="1" applyAlignment="1">
      <alignment horizontal="center" vertical="center"/>
    </xf>
    <xf numFmtId="0" fontId="0" fillId="0" borderId="120" xfId="0" applyBorder="1">
      <alignment vertical="center"/>
    </xf>
    <xf numFmtId="0" fontId="0" fillId="0" borderId="131" xfId="0" applyBorder="1" applyAlignment="1">
      <alignment horizontal="center" vertical="center"/>
    </xf>
    <xf numFmtId="0" fontId="0" fillId="0" borderId="120" xfId="0" applyBorder="1" applyAlignment="1">
      <alignment horizontal="center" vertical="center"/>
    </xf>
    <xf numFmtId="0" fontId="0" fillId="0" borderId="112" xfId="0" applyBorder="1">
      <alignment vertical="center"/>
    </xf>
    <xf numFmtId="0" fontId="0" fillId="0" borderId="113" xfId="0" applyBorder="1">
      <alignment vertical="center"/>
    </xf>
    <xf numFmtId="0" fontId="0" fillId="0" borderId="123" xfId="0" applyBorder="1" applyAlignment="1">
      <alignment horizontal="center" vertical="center"/>
    </xf>
    <xf numFmtId="0" fontId="0" fillId="0" borderId="125" xfId="0" applyBorder="1" applyAlignment="1">
      <alignment horizontal="center" vertical="center"/>
    </xf>
    <xf numFmtId="0" fontId="0" fillId="0" borderId="70" xfId="0" applyBorder="1">
      <alignment vertical="center"/>
    </xf>
    <xf numFmtId="0" fontId="0" fillId="0" borderId="135" xfId="0" applyBorder="1" applyAlignment="1">
      <alignment horizontal="center" vertical="center"/>
    </xf>
    <xf numFmtId="0" fontId="0" fillId="0" borderId="135" xfId="0" applyBorder="1">
      <alignment vertical="center"/>
    </xf>
    <xf numFmtId="0" fontId="0" fillId="0" borderId="99" xfId="0" applyBorder="1">
      <alignment vertical="center"/>
    </xf>
    <xf numFmtId="0" fontId="0" fillId="0" borderId="126" xfId="0" applyBorder="1" applyAlignment="1">
      <alignment horizontal="center"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3" fontId="0" fillId="0" borderId="122" xfId="0" applyNumberFormat="1" applyBorder="1">
      <alignment vertical="center"/>
    </xf>
    <xf numFmtId="3" fontId="0" fillId="0" borderId="118" xfId="0" applyNumberFormat="1" applyBorder="1">
      <alignment vertical="center"/>
    </xf>
    <xf numFmtId="3" fontId="0" fillId="0" borderId="119" xfId="0" applyNumberFormat="1" applyBorder="1">
      <alignment vertical="center"/>
    </xf>
    <xf numFmtId="3" fontId="0" fillId="0" borderId="1" xfId="2" applyNumberFormat="1" applyFont="1" applyBorder="1">
      <alignment vertical="center"/>
    </xf>
    <xf numFmtId="3" fontId="27" fillId="0" borderId="1" xfId="2" applyNumberFormat="1" applyFont="1" applyFill="1" applyBorder="1">
      <alignment vertical="center"/>
    </xf>
    <xf numFmtId="3" fontId="0" fillId="0" borderId="112" xfId="0" applyNumberFormat="1" applyBorder="1" applyAlignment="1">
      <alignment vertical="center"/>
    </xf>
    <xf numFmtId="3" fontId="0" fillId="0" borderId="118" xfId="0" applyNumberFormat="1" applyBorder="1" applyAlignment="1">
      <alignment vertical="center"/>
    </xf>
    <xf numFmtId="3" fontId="0" fillId="0" borderId="113" xfId="0" applyNumberFormat="1" applyBorder="1" applyAlignment="1">
      <alignment vertical="center"/>
    </xf>
    <xf numFmtId="0" fontId="0" fillId="0" borderId="118" xfId="0" applyBorder="1">
      <alignment vertical="center"/>
    </xf>
    <xf numFmtId="0" fontId="0" fillId="0" borderId="119" xfId="0" applyBorder="1">
      <alignment vertical="center"/>
    </xf>
    <xf numFmtId="0" fontId="0" fillId="0" borderId="99" xfId="0" applyBorder="1" applyAlignment="1">
      <alignment horizontal="center" vertical="center"/>
    </xf>
    <xf numFmtId="0" fontId="0" fillId="0" borderId="121" xfId="0" applyBorder="1" applyAlignment="1">
      <alignment horizontal="center" vertical="center"/>
    </xf>
    <xf numFmtId="0" fontId="0" fillId="2" borderId="109" xfId="0" applyFill="1" applyBorder="1" applyProtection="1">
      <alignment vertical="center"/>
    </xf>
    <xf numFmtId="38" fontId="0" fillId="0" borderId="0" xfId="1" applyFont="1" applyBorder="1" applyAlignment="1">
      <alignment horizontal="center" vertical="center"/>
    </xf>
    <xf numFmtId="38" fontId="0" fillId="0" borderId="0" xfId="1" applyFont="1" applyFill="1" applyBorder="1" applyAlignment="1">
      <alignment horizontal="center" vertical="center"/>
    </xf>
    <xf numFmtId="0" fontId="0" fillId="0" borderId="0" xfId="0" applyBorder="1" applyAlignment="1">
      <alignment horizontal="center" vertical="center"/>
    </xf>
    <xf numFmtId="0" fontId="0" fillId="0" borderId="111" xfId="0" applyBorder="1" applyAlignment="1">
      <alignment horizontal="center" vertical="center"/>
    </xf>
    <xf numFmtId="0" fontId="0" fillId="0" borderId="145" xfId="0" applyBorder="1" applyAlignment="1">
      <alignment horizontal="center" vertical="center"/>
    </xf>
    <xf numFmtId="0" fontId="0" fillId="0" borderId="145" xfId="0" applyBorder="1">
      <alignment vertical="center"/>
    </xf>
    <xf numFmtId="0" fontId="0" fillId="0" borderId="145" xfId="0" applyBorder="1" applyAlignment="1">
      <alignment vertical="center"/>
    </xf>
    <xf numFmtId="0" fontId="0" fillId="0" borderId="111" xfId="0" applyBorder="1" applyAlignment="1">
      <alignment vertical="center"/>
    </xf>
    <xf numFmtId="0" fontId="0" fillId="0" borderId="1" xfId="0" applyBorder="1" applyAlignment="1">
      <alignment horizontal="center" vertical="center"/>
    </xf>
    <xf numFmtId="0" fontId="0" fillId="0" borderId="125" xfId="0" applyBorder="1" applyAlignment="1">
      <alignment horizontal="center" vertical="center"/>
    </xf>
    <xf numFmtId="0" fontId="0" fillId="0" borderId="123" xfId="0" applyBorder="1" applyAlignment="1">
      <alignment horizontal="center" vertical="center"/>
    </xf>
    <xf numFmtId="3" fontId="0" fillId="0" borderId="121" xfId="0" applyNumberFormat="1" applyBorder="1" applyAlignment="1">
      <alignment vertical="center"/>
    </xf>
    <xf numFmtId="0" fontId="0" fillId="0" borderId="122" xfId="0" applyBorder="1" applyAlignment="1">
      <alignment vertical="center"/>
    </xf>
    <xf numFmtId="0" fontId="0" fillId="0" borderId="118" xfId="0" applyBorder="1" applyAlignment="1">
      <alignment vertical="center"/>
    </xf>
    <xf numFmtId="3" fontId="0" fillId="0" borderId="119" xfId="0" applyNumberFormat="1" applyBorder="1" applyAlignment="1">
      <alignment vertical="center"/>
    </xf>
    <xf numFmtId="176" fontId="0" fillId="6" borderId="99" xfId="0" applyNumberFormat="1" applyFill="1" applyBorder="1">
      <alignment vertical="center"/>
    </xf>
    <xf numFmtId="0" fontId="0" fillId="0" borderId="115" xfId="0" applyBorder="1">
      <alignment vertical="center"/>
    </xf>
    <xf numFmtId="182" fontId="0" fillId="0" borderId="117" xfId="0" applyNumberFormat="1" applyBorder="1">
      <alignment vertical="center"/>
    </xf>
    <xf numFmtId="182" fontId="0" fillId="0" borderId="118" xfId="0" applyNumberFormat="1" applyBorder="1">
      <alignment vertical="center"/>
    </xf>
    <xf numFmtId="0" fontId="0" fillId="0" borderId="141" xfId="0" applyBorder="1">
      <alignment vertical="center"/>
    </xf>
    <xf numFmtId="182" fontId="0" fillId="0" borderId="133" xfId="0" applyNumberFormat="1" applyBorder="1">
      <alignment vertical="center"/>
    </xf>
    <xf numFmtId="0" fontId="0" fillId="0" borderId="123" xfId="0" applyBorder="1">
      <alignment vertical="center"/>
    </xf>
    <xf numFmtId="182" fontId="0" fillId="0" borderId="125" xfId="0" applyNumberFormat="1" applyBorder="1">
      <alignment vertical="center"/>
    </xf>
    <xf numFmtId="0" fontId="72" fillId="0" borderId="0" xfId="0" applyFont="1" applyAlignment="1">
      <alignment horizontal="center" vertical="center"/>
    </xf>
    <xf numFmtId="0" fontId="71" fillId="0" borderId="0" xfId="0" applyFont="1" applyAlignment="1">
      <alignment vertical="center"/>
    </xf>
    <xf numFmtId="0" fontId="74" fillId="0" borderId="0" xfId="0" applyFont="1" applyAlignment="1">
      <alignment vertical="center"/>
    </xf>
    <xf numFmtId="3" fontId="0" fillId="0" borderId="0" xfId="0" applyNumberFormat="1" applyBorder="1">
      <alignment vertical="center"/>
    </xf>
    <xf numFmtId="0" fontId="0" fillId="0" borderId="122" xfId="0" applyBorder="1" applyAlignment="1">
      <alignment horizontal="center" vertical="center"/>
    </xf>
    <xf numFmtId="0" fontId="70" fillId="0" borderId="0" xfId="0" applyFont="1">
      <alignment vertical="center"/>
    </xf>
    <xf numFmtId="0" fontId="75" fillId="0" borderId="0" xfId="0" applyFont="1">
      <alignment vertical="center"/>
    </xf>
    <xf numFmtId="0" fontId="75" fillId="0" borderId="121" xfId="0" applyFont="1" applyBorder="1" applyAlignment="1">
      <alignment horizontal="center" vertical="center"/>
    </xf>
    <xf numFmtId="0" fontId="75" fillId="0" borderId="99" xfId="0" applyFont="1" applyBorder="1" applyAlignment="1">
      <alignment horizontal="center" vertical="center"/>
    </xf>
    <xf numFmtId="0" fontId="75" fillId="0" borderId="112" xfId="0" applyFont="1" applyBorder="1">
      <alignment vertical="center"/>
    </xf>
    <xf numFmtId="3" fontId="75" fillId="0" borderId="1" xfId="0" applyNumberFormat="1" applyFont="1" applyBorder="1">
      <alignment vertical="center"/>
    </xf>
    <xf numFmtId="3" fontId="75" fillId="0" borderId="118" xfId="0" applyNumberFormat="1" applyFont="1" applyBorder="1">
      <alignment vertical="center"/>
    </xf>
    <xf numFmtId="0" fontId="75" fillId="0" borderId="113" xfId="0" applyFont="1" applyBorder="1">
      <alignment vertical="center"/>
    </xf>
    <xf numFmtId="3" fontId="75" fillId="0" borderId="114" xfId="0" applyNumberFormat="1" applyFont="1" applyBorder="1">
      <alignment vertical="center"/>
    </xf>
    <xf numFmtId="3" fontId="75" fillId="0" borderId="119" xfId="0" applyNumberFormat="1" applyFont="1" applyBorder="1">
      <alignment vertical="center"/>
    </xf>
    <xf numFmtId="0" fontId="75" fillId="0" borderId="122" xfId="0" applyFont="1" applyBorder="1" applyAlignment="1">
      <alignment horizontal="center" vertical="center"/>
    </xf>
    <xf numFmtId="0" fontId="0" fillId="0" borderId="148" xfId="0" applyBorder="1" applyAlignment="1">
      <alignment horizontal="center" vertical="center"/>
    </xf>
    <xf numFmtId="0" fontId="75" fillId="0" borderId="121" xfId="0" applyFont="1" applyBorder="1">
      <alignment vertical="center"/>
    </xf>
    <xf numFmtId="3" fontId="75" fillId="0" borderId="122" xfId="0" applyNumberFormat="1" applyFont="1" applyBorder="1">
      <alignment vertical="center"/>
    </xf>
    <xf numFmtId="3" fontId="70" fillId="0" borderId="1" xfId="0" applyNumberFormat="1" applyFont="1" applyBorder="1">
      <alignment vertical="center"/>
    </xf>
    <xf numFmtId="178" fontId="16" fillId="8" borderId="27" xfId="0" applyNumberFormat="1" applyFont="1" applyFill="1" applyBorder="1" applyAlignment="1">
      <alignment vertical="center"/>
    </xf>
    <xf numFmtId="178" fontId="76" fillId="8" borderId="27" xfId="0" applyNumberFormat="1" applyFont="1" applyFill="1" applyBorder="1" applyAlignment="1">
      <alignment vertical="center"/>
    </xf>
    <xf numFmtId="177" fontId="77" fillId="8" borderId="2" xfId="0" applyNumberFormat="1" applyFont="1" applyFill="1" applyBorder="1">
      <alignment vertical="center"/>
    </xf>
    <xf numFmtId="0" fontId="0" fillId="0" borderId="0" xfId="0" applyAlignment="1">
      <alignment vertical="center"/>
    </xf>
    <xf numFmtId="0" fontId="71" fillId="0" borderId="1" xfId="0" applyFont="1" applyFill="1" applyBorder="1" applyAlignment="1" applyProtection="1">
      <alignment horizontal="center" vertical="center"/>
      <protection locked="0"/>
    </xf>
    <xf numFmtId="0" fontId="71" fillId="0" borderId="99" xfId="0" applyFont="1" applyFill="1" applyBorder="1" applyAlignment="1" applyProtection="1">
      <alignment horizontal="center" vertical="center"/>
      <protection locked="0"/>
    </xf>
    <xf numFmtId="0" fontId="73" fillId="15" borderId="0" xfId="0" applyFont="1" applyFill="1" applyBorder="1" applyAlignment="1">
      <alignment horizontal="center" vertical="center"/>
    </xf>
    <xf numFmtId="0" fontId="73" fillId="15" borderId="67" xfId="0" applyFont="1" applyFill="1" applyBorder="1" applyAlignment="1">
      <alignment horizontal="center" vertical="center"/>
    </xf>
    <xf numFmtId="0" fontId="71" fillId="15" borderId="0" xfId="0" applyFont="1" applyFill="1" applyAlignment="1">
      <alignment horizontal="left" vertical="center"/>
    </xf>
    <xf numFmtId="183" fontId="71" fillId="0" borderId="1" xfId="0" applyNumberFormat="1" applyFont="1" applyFill="1" applyBorder="1" applyAlignment="1" applyProtection="1">
      <alignment horizontal="center" vertical="center"/>
      <protection locked="0"/>
    </xf>
    <xf numFmtId="0" fontId="73" fillId="15" borderId="0" xfId="0" applyFont="1" applyFill="1" applyAlignment="1">
      <alignment horizontal="center" vertical="top" wrapText="1"/>
    </xf>
    <xf numFmtId="183" fontId="71" fillId="0" borderId="99" xfId="0" applyNumberFormat="1" applyFont="1" applyFill="1" applyBorder="1" applyAlignment="1" applyProtection="1">
      <alignment horizontal="center" vertical="center"/>
      <protection locked="0"/>
    </xf>
    <xf numFmtId="0" fontId="71" fillId="15" borderId="0" xfId="0" applyFont="1" applyFill="1" applyAlignment="1">
      <alignment horizontal="center" vertical="center"/>
    </xf>
    <xf numFmtId="0" fontId="73" fillId="15" borderId="0" xfId="0" applyFont="1" applyFill="1" applyAlignment="1">
      <alignment horizontal="center" vertical="center"/>
    </xf>
    <xf numFmtId="3" fontId="71" fillId="0" borderId="99" xfId="0" applyNumberFormat="1" applyFont="1" applyFill="1" applyBorder="1" applyAlignment="1" applyProtection="1">
      <alignment horizontal="center" vertical="center"/>
      <protection locked="0"/>
    </xf>
    <xf numFmtId="3" fontId="71" fillId="0" borderId="1" xfId="0" applyNumberFormat="1" applyFont="1" applyFill="1" applyBorder="1" applyAlignment="1" applyProtection="1">
      <alignment horizontal="center" vertical="center"/>
      <protection locked="0"/>
    </xf>
    <xf numFmtId="0" fontId="71" fillId="0" borderId="59" xfId="0" applyFont="1" applyFill="1" applyBorder="1" applyAlignment="1" applyProtection="1">
      <alignment horizontal="center" vertical="center"/>
      <protection locked="0"/>
    </xf>
    <xf numFmtId="0" fontId="71" fillId="0" borderId="107" xfId="0" applyFont="1" applyFill="1" applyBorder="1" applyAlignment="1" applyProtection="1">
      <alignment horizontal="center" vertical="center"/>
      <protection locked="0"/>
    </xf>
    <xf numFmtId="0" fontId="71" fillId="0" borderId="60" xfId="0" applyFont="1" applyFill="1" applyBorder="1" applyAlignment="1" applyProtection="1">
      <alignment horizontal="center" vertical="center"/>
      <protection locked="0"/>
    </xf>
    <xf numFmtId="0" fontId="73" fillId="15" borderId="61" xfId="0" applyFont="1" applyFill="1" applyBorder="1" applyAlignment="1">
      <alignment horizontal="center" vertical="center" textRotation="255"/>
    </xf>
    <xf numFmtId="0" fontId="73" fillId="15" borderId="62" xfId="0" applyFont="1" applyFill="1" applyBorder="1" applyAlignment="1">
      <alignment horizontal="center" vertical="center" textRotation="255"/>
    </xf>
    <xf numFmtId="0" fontId="73" fillId="15" borderId="63" xfId="0" applyFont="1" applyFill="1" applyBorder="1" applyAlignment="1">
      <alignment horizontal="center" vertical="center" textRotation="255"/>
    </xf>
    <xf numFmtId="0" fontId="73" fillId="15" borderId="64" xfId="0" applyFont="1" applyFill="1" applyBorder="1" applyAlignment="1">
      <alignment horizontal="center" vertical="center" textRotation="255"/>
    </xf>
    <xf numFmtId="0" fontId="73" fillId="15" borderId="0" xfId="0" applyFont="1" applyFill="1" applyBorder="1" applyAlignment="1">
      <alignment horizontal="center" vertical="center" textRotation="255"/>
    </xf>
    <xf numFmtId="0" fontId="73" fillId="15" borderId="65" xfId="0" applyFont="1" applyFill="1" applyBorder="1" applyAlignment="1">
      <alignment horizontal="center" vertical="center" textRotation="255"/>
    </xf>
    <xf numFmtId="0" fontId="73" fillId="15" borderId="66" xfId="0" applyFont="1" applyFill="1" applyBorder="1" applyAlignment="1">
      <alignment horizontal="center" vertical="center" textRotation="255"/>
    </xf>
    <xf numFmtId="0" fontId="73" fillId="15" borderId="67" xfId="0" applyFont="1" applyFill="1" applyBorder="1" applyAlignment="1">
      <alignment horizontal="center" vertical="center" textRotation="255"/>
    </xf>
    <xf numFmtId="0" fontId="73" fillId="15" borderId="68" xfId="0" applyFont="1" applyFill="1" applyBorder="1" applyAlignment="1">
      <alignment horizontal="center" vertical="center" textRotation="255"/>
    </xf>
    <xf numFmtId="176" fontId="71" fillId="0" borderId="1" xfId="0" applyNumberFormat="1" applyFont="1" applyFill="1" applyBorder="1" applyAlignment="1" applyProtection="1">
      <alignment horizontal="center" vertical="center"/>
      <protection locked="0"/>
    </xf>
    <xf numFmtId="176" fontId="71" fillId="0" borderId="99" xfId="0" applyNumberFormat="1" applyFont="1" applyFill="1" applyBorder="1" applyAlignment="1" applyProtection="1">
      <alignment horizontal="center" vertical="center"/>
      <protection locked="0"/>
    </xf>
    <xf numFmtId="0" fontId="72" fillId="0" borderId="0" xfId="0" applyFont="1" applyAlignment="1">
      <alignment horizontal="center" vertical="center"/>
    </xf>
    <xf numFmtId="0" fontId="71" fillId="6" borderId="0" xfId="0" applyFont="1" applyFill="1" applyAlignment="1">
      <alignment horizontal="center" vertical="center"/>
    </xf>
    <xf numFmtId="0" fontId="71" fillId="6" borderId="0" xfId="0" applyFont="1" applyFill="1" applyAlignment="1">
      <alignment horizontal="left" vertical="center"/>
    </xf>
    <xf numFmtId="0" fontId="71" fillId="7" borderId="59" xfId="0" applyFont="1" applyFill="1" applyBorder="1" applyAlignment="1" applyProtection="1">
      <alignment horizontal="center" vertical="center"/>
      <protection locked="0"/>
    </xf>
    <xf numFmtId="0" fontId="71" fillId="7" borderId="107" xfId="0" applyFont="1" applyFill="1" applyBorder="1" applyAlignment="1" applyProtection="1">
      <alignment horizontal="center" vertical="center"/>
      <protection locked="0"/>
    </xf>
    <xf numFmtId="0" fontId="71" fillId="7" borderId="60" xfId="0" applyFont="1" applyFill="1" applyBorder="1" applyAlignment="1" applyProtection="1">
      <alignment horizontal="center" vertical="center"/>
      <protection locked="0"/>
    </xf>
    <xf numFmtId="0" fontId="71" fillId="7" borderId="1" xfId="0" applyFont="1" applyFill="1" applyBorder="1" applyAlignment="1" applyProtection="1">
      <alignment horizontal="center" vertical="center"/>
      <protection locked="0"/>
    </xf>
    <xf numFmtId="0" fontId="32" fillId="7" borderId="108" xfId="0" applyFont="1" applyFill="1" applyBorder="1" applyAlignment="1" applyProtection="1">
      <alignment horizontal="center" vertical="center"/>
    </xf>
    <xf numFmtId="0" fontId="32" fillId="7" borderId="109" xfId="0" applyFont="1" applyFill="1" applyBorder="1" applyAlignment="1" applyProtection="1">
      <alignment horizontal="center" vertical="center"/>
    </xf>
    <xf numFmtId="0" fontId="32" fillId="7" borderId="110" xfId="0" applyFont="1" applyFill="1" applyBorder="1" applyAlignment="1" applyProtection="1">
      <alignment horizontal="center" vertical="center"/>
    </xf>
    <xf numFmtId="0" fontId="32" fillId="7" borderId="95" xfId="0" applyFont="1" applyFill="1" applyBorder="1" applyAlignment="1" applyProtection="1">
      <alignment horizontal="center" vertical="center"/>
    </xf>
    <xf numFmtId="0" fontId="32" fillId="7" borderId="48" xfId="0" applyFont="1" applyFill="1" applyBorder="1" applyAlignment="1" applyProtection="1">
      <alignment horizontal="center" vertical="center"/>
    </xf>
    <xf numFmtId="0" fontId="32" fillId="7" borderId="96" xfId="0" applyFont="1" applyFill="1" applyBorder="1" applyAlignment="1" applyProtection="1">
      <alignment horizontal="center" vertical="center"/>
    </xf>
    <xf numFmtId="0" fontId="42" fillId="2" borderId="0" xfId="0" applyFont="1" applyFill="1" applyAlignment="1" applyProtection="1">
      <alignment horizontal="center" vertical="center"/>
    </xf>
    <xf numFmtId="0" fontId="42" fillId="2" borderId="0" xfId="0" applyFont="1" applyFill="1" applyBorder="1" applyAlignment="1" applyProtection="1">
      <alignment horizontal="right" vertical="center"/>
    </xf>
    <xf numFmtId="0" fontId="52" fillId="0" borderId="109" xfId="0" applyFont="1" applyBorder="1" applyAlignment="1" applyProtection="1">
      <alignment horizontal="center" vertical="center"/>
    </xf>
    <xf numFmtId="0" fontId="52" fillId="0" borderId="0" xfId="0" applyFont="1" applyAlignment="1" applyProtection="1">
      <alignment horizontal="center" vertical="center"/>
    </xf>
    <xf numFmtId="0" fontId="42" fillId="2" borderId="0" xfId="0" applyFont="1" applyFill="1" applyBorder="1" applyAlignment="1" applyProtection="1">
      <alignment horizontal="left" vertical="center"/>
    </xf>
    <xf numFmtId="0" fontId="9" fillId="11" borderId="71" xfId="0" applyFont="1" applyFill="1" applyBorder="1" applyAlignment="1" applyProtection="1">
      <alignment horizontal="center" vertical="center"/>
    </xf>
    <xf numFmtId="0" fontId="9" fillId="11" borderId="72" xfId="0" applyFont="1" applyFill="1" applyBorder="1" applyAlignment="1" applyProtection="1">
      <alignment horizontal="center" vertical="center"/>
    </xf>
    <xf numFmtId="0" fontId="9" fillId="11" borderId="73" xfId="0" applyFont="1" applyFill="1" applyBorder="1" applyAlignment="1" applyProtection="1">
      <alignment horizontal="center" vertical="center"/>
    </xf>
    <xf numFmtId="0" fontId="22" fillId="12" borderId="74" xfId="0" applyFont="1" applyFill="1" applyBorder="1" applyAlignment="1" applyProtection="1">
      <alignment horizontal="center" vertical="center"/>
    </xf>
    <xf numFmtId="0" fontId="22" fillId="12" borderId="0" xfId="0" applyFont="1" applyFill="1" applyBorder="1" applyAlignment="1" applyProtection="1">
      <alignment horizontal="center" vertical="center"/>
    </xf>
    <xf numFmtId="0" fontId="22" fillId="10" borderId="74" xfId="0" applyFont="1" applyFill="1" applyBorder="1" applyAlignment="1" applyProtection="1">
      <alignment horizontal="center" vertical="center"/>
    </xf>
    <xf numFmtId="0" fontId="22" fillId="10" borderId="0" xfId="0" applyFont="1" applyFill="1" applyBorder="1" applyAlignment="1" applyProtection="1">
      <alignment horizontal="center" vertical="center"/>
    </xf>
    <xf numFmtId="0" fontId="22" fillId="5" borderId="74" xfId="0" applyFont="1" applyFill="1" applyBorder="1" applyAlignment="1" applyProtection="1">
      <alignment horizontal="center" vertical="center"/>
    </xf>
    <xf numFmtId="0" fontId="22" fillId="5" borderId="0" xfId="0" applyFont="1" applyFill="1" applyBorder="1" applyAlignment="1" applyProtection="1">
      <alignment horizontal="center" vertical="center"/>
    </xf>
    <xf numFmtId="38" fontId="44" fillId="12" borderId="75" xfId="1" applyFont="1" applyFill="1" applyBorder="1" applyAlignment="1" applyProtection="1">
      <alignment horizontal="center" vertical="center"/>
    </xf>
    <xf numFmtId="38" fontId="44" fillId="12" borderId="76" xfId="1" applyFont="1" applyFill="1" applyBorder="1" applyAlignment="1" applyProtection="1">
      <alignment horizontal="center" vertical="center"/>
    </xf>
    <xf numFmtId="38" fontId="45" fillId="12" borderId="76" xfId="1" applyFont="1" applyFill="1" applyBorder="1" applyAlignment="1" applyProtection="1">
      <alignment horizontal="center" vertical="center"/>
    </xf>
    <xf numFmtId="38" fontId="45" fillId="12" borderId="86" xfId="1" applyFont="1" applyFill="1" applyBorder="1" applyAlignment="1" applyProtection="1">
      <alignment horizontal="center" vertical="center"/>
    </xf>
    <xf numFmtId="38" fontId="47" fillId="10" borderId="77" xfId="1" applyFont="1" applyFill="1" applyBorder="1" applyAlignment="1" applyProtection="1">
      <alignment horizontal="center" vertical="center"/>
    </xf>
    <xf numFmtId="38" fontId="47" fillId="10" borderId="78" xfId="1" applyFont="1" applyFill="1" applyBorder="1" applyAlignment="1" applyProtection="1">
      <alignment horizontal="center" vertical="center"/>
    </xf>
    <xf numFmtId="38" fontId="48" fillId="10" borderId="78" xfId="1" applyFont="1" applyFill="1" applyBorder="1" applyAlignment="1" applyProtection="1">
      <alignment horizontal="center" vertical="center"/>
    </xf>
    <xf numFmtId="38" fontId="48" fillId="10" borderId="79" xfId="1" applyFont="1" applyFill="1" applyBorder="1" applyAlignment="1" applyProtection="1">
      <alignment horizontal="center" vertical="center"/>
    </xf>
    <xf numFmtId="38" fontId="47" fillId="5" borderId="77" xfId="1" applyFont="1" applyFill="1" applyBorder="1" applyAlignment="1" applyProtection="1">
      <alignment horizontal="center" vertical="center"/>
    </xf>
    <xf numFmtId="38" fontId="47" fillId="5" borderId="78" xfId="1" applyFont="1" applyFill="1" applyBorder="1" applyAlignment="1" applyProtection="1">
      <alignment horizontal="center" vertical="center"/>
    </xf>
    <xf numFmtId="0" fontId="48" fillId="5" borderId="78" xfId="0" applyFont="1" applyFill="1" applyBorder="1" applyAlignment="1" applyProtection="1">
      <alignment horizontal="center" vertical="center"/>
    </xf>
    <xf numFmtId="0" fontId="48" fillId="5" borderId="79" xfId="0" applyFont="1" applyFill="1" applyBorder="1" applyAlignment="1" applyProtection="1">
      <alignment horizontal="center" vertical="center"/>
    </xf>
    <xf numFmtId="38" fontId="51" fillId="10" borderId="77" xfId="1" applyFont="1" applyFill="1" applyBorder="1" applyAlignment="1" applyProtection="1">
      <alignment horizontal="center" vertical="center"/>
    </xf>
    <xf numFmtId="38" fontId="51" fillId="10" borderId="78" xfId="1" applyFont="1" applyFill="1" applyBorder="1" applyAlignment="1" applyProtection="1">
      <alignment horizontal="center" vertical="center"/>
    </xf>
    <xf numFmtId="38" fontId="51" fillId="5" borderId="77" xfId="1" applyFont="1" applyFill="1" applyBorder="1" applyAlignment="1" applyProtection="1">
      <alignment horizontal="center" vertical="center"/>
    </xf>
    <xf numFmtId="38" fontId="51" fillId="5" borderId="78" xfId="1" applyFont="1" applyFill="1" applyBorder="1" applyAlignment="1" applyProtection="1">
      <alignment horizontal="center" vertical="center"/>
    </xf>
    <xf numFmtId="0" fontId="22" fillId="2" borderId="109" xfId="0" applyFont="1" applyFill="1" applyBorder="1" applyAlignment="1" applyProtection="1">
      <alignment horizontal="center"/>
    </xf>
    <xf numFmtId="0" fontId="39" fillId="6" borderId="48" xfId="0" applyFont="1" applyFill="1" applyBorder="1" applyAlignment="1" applyProtection="1">
      <alignment horizontal="center" vertical="center"/>
    </xf>
    <xf numFmtId="0" fontId="39" fillId="6" borderId="0" xfId="0" applyFont="1" applyFill="1" applyBorder="1" applyAlignment="1" applyProtection="1">
      <alignment horizontal="center" vertical="center"/>
    </xf>
    <xf numFmtId="176" fontId="47" fillId="5" borderId="80" xfId="0" applyNumberFormat="1" applyFont="1" applyFill="1" applyBorder="1" applyAlignment="1" applyProtection="1">
      <alignment horizontal="center" vertical="center"/>
    </xf>
    <xf numFmtId="176" fontId="47" fillId="5" borderId="81" xfId="0" applyNumberFormat="1" applyFont="1" applyFill="1" applyBorder="1" applyAlignment="1" applyProtection="1">
      <alignment horizontal="center" vertical="center"/>
    </xf>
    <xf numFmtId="179" fontId="50" fillId="2" borderId="120" xfId="0" applyNumberFormat="1" applyFont="1" applyFill="1" applyBorder="1" applyAlignment="1" applyProtection="1">
      <alignment horizontal="center" vertical="center"/>
    </xf>
    <xf numFmtId="0" fontId="51" fillId="2" borderId="108" xfId="0" applyFont="1" applyFill="1" applyBorder="1" applyAlignment="1" applyProtection="1">
      <alignment horizontal="center" vertical="center"/>
    </xf>
    <xf numFmtId="0" fontId="51" fillId="2" borderId="110" xfId="0" applyFont="1" applyFill="1" applyBorder="1" applyAlignment="1" applyProtection="1">
      <alignment horizontal="center" vertical="center"/>
    </xf>
    <xf numFmtId="0" fontId="51" fillId="2" borderId="95" xfId="0" applyFont="1" applyFill="1" applyBorder="1" applyAlignment="1" applyProtection="1">
      <alignment horizontal="center" vertical="center"/>
    </xf>
    <xf numFmtId="0" fontId="51" fillId="2" borderId="96" xfId="0" applyFont="1" applyFill="1" applyBorder="1" applyAlignment="1" applyProtection="1">
      <alignment horizontal="center" vertical="center"/>
    </xf>
    <xf numFmtId="0" fontId="53" fillId="2" borderId="0" xfId="0" applyFont="1" applyFill="1" applyAlignment="1" applyProtection="1">
      <alignment horizontal="left" vertical="center"/>
    </xf>
    <xf numFmtId="0" fontId="41" fillId="2" borderId="0" xfId="0" applyFont="1" applyFill="1" applyAlignment="1" applyProtection="1">
      <alignment horizontal="center" vertical="center"/>
    </xf>
    <xf numFmtId="176" fontId="47" fillId="3" borderId="80" xfId="0" applyNumberFormat="1" applyFont="1" applyFill="1" applyBorder="1" applyAlignment="1" applyProtection="1">
      <alignment horizontal="center" vertical="center"/>
    </xf>
    <xf numFmtId="176" fontId="47" fillId="3" borderId="81" xfId="0" applyNumberFormat="1" applyFont="1" applyFill="1" applyBorder="1" applyAlignment="1" applyProtection="1">
      <alignment horizontal="center" vertical="center"/>
    </xf>
    <xf numFmtId="0" fontId="45" fillId="12" borderId="76" xfId="0" applyFont="1" applyFill="1" applyBorder="1" applyAlignment="1" applyProtection="1">
      <alignment horizontal="center" vertical="center"/>
    </xf>
    <xf numFmtId="0" fontId="45" fillId="12" borderId="86" xfId="0" applyFont="1" applyFill="1" applyBorder="1" applyAlignment="1" applyProtection="1">
      <alignment horizontal="center" vertical="center"/>
    </xf>
    <xf numFmtId="176" fontId="47" fillId="10" borderId="80" xfId="0" applyNumberFormat="1" applyFont="1" applyFill="1" applyBorder="1" applyAlignment="1" applyProtection="1">
      <alignment horizontal="center" vertical="center"/>
    </xf>
    <xf numFmtId="176" fontId="47" fillId="10" borderId="81" xfId="0" applyNumberFormat="1" applyFont="1" applyFill="1" applyBorder="1" applyAlignment="1" applyProtection="1">
      <alignment horizontal="center" vertical="center"/>
    </xf>
    <xf numFmtId="0" fontId="48" fillId="10" borderId="78" xfId="0" applyFont="1" applyFill="1" applyBorder="1" applyAlignment="1" applyProtection="1">
      <alignment horizontal="center" vertical="center"/>
    </xf>
    <xf numFmtId="0" fontId="48" fillId="10" borderId="79" xfId="0" applyFont="1" applyFill="1" applyBorder="1" applyAlignment="1" applyProtection="1">
      <alignment horizontal="center" vertical="center"/>
    </xf>
    <xf numFmtId="0" fontId="48" fillId="5" borderId="91" xfId="0" applyFont="1" applyFill="1" applyBorder="1" applyAlignment="1" applyProtection="1">
      <alignment horizontal="center" vertical="center"/>
    </xf>
    <xf numFmtId="0" fontId="48" fillId="5" borderId="92" xfId="0" applyFont="1" applyFill="1" applyBorder="1" applyAlignment="1" applyProtection="1">
      <alignment horizontal="center" vertical="center"/>
    </xf>
    <xf numFmtId="0" fontId="48" fillId="5" borderId="93" xfId="0" applyFont="1" applyFill="1" applyBorder="1" applyAlignment="1" applyProtection="1">
      <alignment horizontal="center" vertical="center"/>
    </xf>
    <xf numFmtId="0" fontId="48" fillId="5" borderId="94" xfId="0" applyFont="1" applyFill="1" applyBorder="1" applyAlignment="1" applyProtection="1">
      <alignment horizontal="center" vertical="center"/>
    </xf>
    <xf numFmtId="0" fontId="22" fillId="2" borderId="0" xfId="0" applyFont="1" applyFill="1" applyAlignment="1" applyProtection="1">
      <alignment horizontal="center" vertical="center"/>
    </xf>
    <xf numFmtId="176" fontId="47" fillId="3" borderId="82" xfId="0" applyNumberFormat="1" applyFont="1" applyFill="1" applyBorder="1" applyAlignment="1" applyProtection="1">
      <alignment horizontal="center" vertical="center"/>
    </xf>
    <xf numFmtId="176" fontId="47" fillId="3" borderId="83" xfId="0" applyNumberFormat="1" applyFont="1" applyFill="1" applyBorder="1" applyAlignment="1" applyProtection="1">
      <alignment horizontal="center" vertical="center"/>
    </xf>
    <xf numFmtId="176" fontId="47" fillId="3" borderId="84" xfId="0" applyNumberFormat="1" applyFont="1" applyFill="1" applyBorder="1" applyAlignment="1" applyProtection="1">
      <alignment horizontal="center" vertical="center"/>
    </xf>
    <xf numFmtId="176" fontId="47" fillId="3" borderId="85" xfId="0" applyNumberFormat="1" applyFont="1" applyFill="1" applyBorder="1" applyAlignment="1" applyProtection="1">
      <alignment horizontal="center" vertical="center"/>
    </xf>
    <xf numFmtId="0" fontId="46" fillId="12" borderId="87" xfId="0" applyFont="1" applyFill="1" applyBorder="1" applyAlignment="1" applyProtection="1">
      <alignment horizontal="center" vertical="center"/>
    </xf>
    <xf numFmtId="0" fontId="45" fillId="12" borderId="88" xfId="0" applyFont="1" applyFill="1" applyBorder="1" applyAlignment="1" applyProtection="1">
      <alignment horizontal="center" vertical="center"/>
    </xf>
    <xf numFmtId="0" fontId="45" fillId="12" borderId="89" xfId="0" applyFont="1" applyFill="1" applyBorder="1" applyAlignment="1" applyProtection="1">
      <alignment horizontal="center" vertical="center"/>
    </xf>
    <xf numFmtId="0" fontId="45" fillId="12" borderId="90" xfId="0" applyFont="1" applyFill="1" applyBorder="1" applyAlignment="1" applyProtection="1">
      <alignment horizontal="center" vertical="center"/>
    </xf>
    <xf numFmtId="176" fontId="47" fillId="10" borderId="82" xfId="0" applyNumberFormat="1" applyFont="1" applyFill="1" applyBorder="1" applyAlignment="1" applyProtection="1">
      <alignment horizontal="center" vertical="center"/>
    </xf>
    <xf numFmtId="176" fontId="47" fillId="10" borderId="83" xfId="0" applyNumberFormat="1" applyFont="1" applyFill="1" applyBorder="1" applyAlignment="1" applyProtection="1">
      <alignment horizontal="center" vertical="center"/>
    </xf>
    <xf numFmtId="176" fontId="47" fillId="10" borderId="84" xfId="0" applyNumberFormat="1" applyFont="1" applyFill="1" applyBorder="1" applyAlignment="1" applyProtection="1">
      <alignment horizontal="center" vertical="center"/>
    </xf>
    <xf numFmtId="176" fontId="47" fillId="10" borderId="85" xfId="0" applyNumberFormat="1" applyFont="1" applyFill="1" applyBorder="1" applyAlignment="1" applyProtection="1">
      <alignment horizontal="center" vertical="center"/>
    </xf>
    <xf numFmtId="0" fontId="48" fillId="10" borderId="91" xfId="0" applyFont="1" applyFill="1" applyBorder="1" applyAlignment="1" applyProtection="1">
      <alignment horizontal="center" vertical="center"/>
    </xf>
    <xf numFmtId="0" fontId="48" fillId="10" borderId="92" xfId="0" applyFont="1" applyFill="1" applyBorder="1" applyAlignment="1" applyProtection="1">
      <alignment horizontal="center" vertical="center"/>
    </xf>
    <xf numFmtId="0" fontId="48" fillId="10" borderId="93" xfId="0" applyFont="1" applyFill="1" applyBorder="1" applyAlignment="1" applyProtection="1">
      <alignment horizontal="center" vertical="center"/>
    </xf>
    <xf numFmtId="0" fontId="48" fillId="10" borderId="94" xfId="0" applyFont="1" applyFill="1" applyBorder="1" applyAlignment="1" applyProtection="1">
      <alignment horizontal="center" vertical="center"/>
    </xf>
    <xf numFmtId="38" fontId="49" fillId="5" borderId="82" xfId="0" applyNumberFormat="1" applyFont="1" applyFill="1" applyBorder="1" applyAlignment="1" applyProtection="1">
      <alignment horizontal="center" vertical="center"/>
    </xf>
    <xf numFmtId="0" fontId="49" fillId="5" borderId="83" xfId="0" applyFont="1" applyFill="1" applyBorder="1" applyAlignment="1" applyProtection="1">
      <alignment horizontal="center" vertical="center"/>
    </xf>
    <xf numFmtId="0" fontId="49" fillId="5" borderId="84" xfId="0" applyFont="1" applyFill="1" applyBorder="1" applyAlignment="1" applyProtection="1">
      <alignment horizontal="center" vertical="center"/>
    </xf>
    <xf numFmtId="0" fontId="49" fillId="5" borderId="85" xfId="0" applyFont="1" applyFill="1" applyBorder="1" applyAlignment="1" applyProtection="1">
      <alignment horizontal="center" vertical="center"/>
    </xf>
    <xf numFmtId="0" fontId="15" fillId="2" borderId="0" xfId="0" applyFont="1" applyFill="1" applyBorder="1" applyAlignment="1">
      <alignment horizontal="right" vertical="center"/>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177" fontId="18" fillId="2" borderId="4" xfId="0" applyNumberFormat="1" applyFont="1" applyFill="1" applyBorder="1" applyAlignment="1">
      <alignment horizontal="right" vertical="center"/>
    </xf>
    <xf numFmtId="0" fontId="7" fillId="2" borderId="31" xfId="0" applyFont="1" applyFill="1" applyBorder="1" applyAlignment="1">
      <alignment horizontal="right" vertical="center"/>
    </xf>
    <xf numFmtId="10" fontId="60" fillId="4" borderId="100" xfId="2" applyNumberFormat="1" applyFont="1" applyFill="1" applyBorder="1" applyAlignment="1">
      <alignment horizontal="center" vertical="center"/>
    </xf>
    <xf numFmtId="10" fontId="60" fillId="4" borderId="34" xfId="2" applyNumberFormat="1" applyFont="1" applyFill="1" applyBorder="1" applyAlignment="1">
      <alignment horizontal="center" vertical="center"/>
    </xf>
    <xf numFmtId="10" fontId="60" fillId="4" borderId="101" xfId="2" applyNumberFormat="1" applyFont="1" applyFill="1" applyBorder="1" applyAlignment="1">
      <alignment horizontal="center" vertical="center"/>
    </xf>
    <xf numFmtId="177" fontId="14" fillId="2" borderId="102" xfId="0" applyNumberFormat="1" applyFont="1" applyFill="1" applyBorder="1" applyAlignment="1">
      <alignment horizontal="center" vertical="center"/>
    </xf>
    <xf numFmtId="177" fontId="14" fillId="2" borderId="0" xfId="0" applyNumberFormat="1" applyFont="1" applyFill="1" applyBorder="1" applyAlignment="1">
      <alignment horizontal="center" vertical="center"/>
    </xf>
    <xf numFmtId="177" fontId="14" fillId="2" borderId="9" xfId="0" applyNumberFormat="1" applyFont="1" applyFill="1" applyBorder="1" applyAlignment="1">
      <alignment horizontal="center" vertical="center"/>
    </xf>
    <xf numFmtId="10" fontId="60" fillId="4" borderId="100" xfId="0" applyNumberFormat="1" applyFont="1" applyFill="1" applyBorder="1" applyAlignment="1">
      <alignment horizontal="center" vertical="center"/>
    </xf>
    <xf numFmtId="10" fontId="60" fillId="4" borderId="34" xfId="0" applyNumberFormat="1" applyFont="1" applyFill="1" applyBorder="1" applyAlignment="1">
      <alignment horizontal="center" vertical="center"/>
    </xf>
    <xf numFmtId="10" fontId="60" fillId="4" borderId="101" xfId="0" applyNumberFormat="1" applyFont="1" applyFill="1" applyBorder="1" applyAlignment="1">
      <alignment horizontal="center" vertical="center"/>
    </xf>
    <xf numFmtId="177" fontId="12" fillId="2" borderId="102" xfId="0" applyNumberFormat="1" applyFont="1" applyFill="1" applyBorder="1" applyAlignment="1">
      <alignment horizontal="center" vertical="center"/>
    </xf>
    <xf numFmtId="177" fontId="12" fillId="2" borderId="0" xfId="0" applyNumberFormat="1" applyFont="1" applyFill="1" applyBorder="1" applyAlignment="1">
      <alignment horizontal="center" vertical="center"/>
    </xf>
    <xf numFmtId="177" fontId="12" fillId="2" borderId="9" xfId="0" applyNumberFormat="1" applyFont="1" applyFill="1" applyBorder="1" applyAlignment="1">
      <alignment horizontal="center" vertical="center"/>
    </xf>
    <xf numFmtId="0" fontId="9" fillId="3" borderId="3" xfId="0" applyFont="1" applyFill="1" applyBorder="1" applyAlignment="1">
      <alignment horizontal="center" vertical="center"/>
    </xf>
    <xf numFmtId="0" fontId="9" fillId="3" borderId="25" xfId="0" applyFont="1" applyFill="1" applyBorder="1" applyAlignment="1">
      <alignment horizontal="center" vertical="center"/>
    </xf>
    <xf numFmtId="177" fontId="16" fillId="2" borderId="4" xfId="0" applyNumberFormat="1" applyFont="1" applyFill="1" applyBorder="1" applyAlignment="1">
      <alignment horizontal="right" vertical="center"/>
    </xf>
    <xf numFmtId="177" fontId="62" fillId="2" borderId="4" xfId="0" applyNumberFormat="1" applyFont="1" applyFill="1" applyBorder="1" applyAlignment="1">
      <alignment horizontal="right" vertical="center"/>
    </xf>
    <xf numFmtId="177" fontId="62" fillId="2" borderId="2" xfId="0" applyNumberFormat="1" applyFont="1" applyFill="1" applyBorder="1" applyAlignment="1">
      <alignment horizontal="right" vertical="center"/>
    </xf>
    <xf numFmtId="177" fontId="4" fillId="8" borderId="27" xfId="0" applyNumberFormat="1" applyFont="1" applyFill="1" applyBorder="1" applyAlignment="1">
      <alignment horizontal="right" vertical="center"/>
    </xf>
    <xf numFmtId="0" fontId="9" fillId="3" borderId="6" xfId="0" applyFont="1" applyFill="1" applyBorder="1" applyAlignment="1">
      <alignment horizontal="center" vertical="center"/>
    </xf>
    <xf numFmtId="0" fontId="9" fillId="3" borderId="22" xfId="0" applyFont="1" applyFill="1" applyBorder="1" applyAlignment="1">
      <alignment horizontal="center" vertical="center"/>
    </xf>
    <xf numFmtId="0" fontId="10" fillId="2" borderId="4" xfId="0" applyFont="1" applyFill="1" applyBorder="1" applyAlignment="1">
      <alignment horizontal="right" vertical="center"/>
    </xf>
    <xf numFmtId="0" fontId="10" fillId="2" borderId="0" xfId="0" applyFont="1" applyFill="1" applyBorder="1" applyAlignment="1">
      <alignment horizontal="right" vertical="center"/>
    </xf>
    <xf numFmtId="0" fontId="10" fillId="2"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4" xfId="0" applyFont="1" applyFill="1" applyBorder="1" applyAlignment="1">
      <alignment horizontal="center" vertical="center"/>
    </xf>
    <xf numFmtId="0" fontId="15" fillId="2" borderId="4" xfId="0" applyFont="1" applyFill="1" applyBorder="1" applyAlignment="1">
      <alignment horizontal="right" vertical="center"/>
    </xf>
    <xf numFmtId="0" fontId="15" fillId="2" borderId="2" xfId="0" applyFont="1" applyFill="1" applyBorder="1" applyAlignment="1">
      <alignment horizontal="right" vertical="center"/>
    </xf>
    <xf numFmtId="0" fontId="54" fillId="2" borderId="26" xfId="0" applyFont="1" applyFill="1" applyBorder="1" applyAlignment="1">
      <alignment horizontal="left" vertical="center"/>
    </xf>
    <xf numFmtId="177" fontId="59" fillId="2" borderId="4" xfId="0" applyNumberFormat="1" applyFont="1" applyFill="1" applyBorder="1" applyAlignment="1">
      <alignment horizontal="center" vertical="center"/>
    </xf>
    <xf numFmtId="177" fontId="62" fillId="2" borderId="0" xfId="0" applyNumberFormat="1" applyFont="1" applyFill="1" applyBorder="1" applyAlignment="1">
      <alignment horizontal="right" vertical="center"/>
    </xf>
    <xf numFmtId="0" fontId="9"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25" xfId="0" applyFont="1" applyFill="1" applyBorder="1" applyAlignment="1">
      <alignment horizontal="center" vertical="center"/>
    </xf>
    <xf numFmtId="177" fontId="16" fillId="2" borderId="26" xfId="0" applyNumberFormat="1" applyFont="1" applyFill="1" applyBorder="1" applyAlignment="1">
      <alignment horizontal="right" vertical="center"/>
    </xf>
    <xf numFmtId="177" fontId="61" fillId="2" borderId="4" xfId="0" applyNumberFormat="1" applyFont="1" applyFill="1" applyBorder="1" applyAlignment="1">
      <alignment horizontal="right" vertical="center"/>
    </xf>
    <xf numFmtId="177" fontId="61" fillId="2" borderId="2" xfId="0" applyNumberFormat="1" applyFont="1" applyFill="1" applyBorder="1" applyAlignment="1">
      <alignment horizontal="right" vertical="center"/>
    </xf>
    <xf numFmtId="177" fontId="4" fillId="8" borderId="2" xfId="0" applyNumberFormat="1" applyFont="1" applyFill="1" applyBorder="1" applyAlignment="1">
      <alignment horizontal="right" vertical="center"/>
    </xf>
    <xf numFmtId="177" fontId="59" fillId="2" borderId="24" xfId="0" applyNumberFormat="1" applyFont="1" applyFill="1" applyBorder="1" applyAlignment="1">
      <alignment horizontal="center" vertical="center"/>
    </xf>
    <xf numFmtId="0" fontId="9" fillId="5" borderId="46" xfId="0" applyFont="1" applyFill="1" applyBorder="1" applyAlignment="1">
      <alignment horizontal="center" vertical="center"/>
    </xf>
    <xf numFmtId="0" fontId="9" fillId="5" borderId="25" xfId="0" applyFont="1" applyFill="1" applyBorder="1" applyAlignment="1">
      <alignment horizontal="center" vertical="center"/>
    </xf>
    <xf numFmtId="0" fontId="2" fillId="2" borderId="26" xfId="0" applyFont="1" applyFill="1" applyBorder="1" applyAlignment="1">
      <alignment horizontal="left" vertical="center"/>
    </xf>
    <xf numFmtId="0" fontId="9" fillId="5" borderId="37"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44" xfId="0" applyFont="1" applyFill="1" applyBorder="1" applyAlignment="1">
      <alignment horizontal="center" vertical="center"/>
    </xf>
    <xf numFmtId="0" fontId="10" fillId="2" borderId="39" xfId="0" applyFont="1" applyFill="1" applyBorder="1" applyAlignment="1">
      <alignment horizontal="right" vertical="center"/>
    </xf>
    <xf numFmtId="0" fontId="9" fillId="5" borderId="3" xfId="0" applyFont="1" applyFill="1" applyBorder="1" applyAlignment="1">
      <alignment horizontal="center" vertical="center"/>
    </xf>
    <xf numFmtId="177" fontId="65" fillId="2" borderId="57" xfId="0" applyNumberFormat="1" applyFont="1" applyFill="1" applyBorder="1" applyAlignment="1">
      <alignment horizontal="right" vertical="center" indent="1"/>
    </xf>
    <xf numFmtId="177" fontId="65" fillId="2" borderId="55" xfId="0" applyNumberFormat="1" applyFont="1" applyFill="1" applyBorder="1" applyAlignment="1">
      <alignment horizontal="right" vertical="center" indent="1"/>
    </xf>
    <xf numFmtId="177" fontId="65" fillId="2" borderId="58" xfId="0" applyNumberFormat="1" applyFont="1" applyFill="1" applyBorder="1" applyAlignment="1">
      <alignment horizontal="right" vertical="center" indent="1"/>
    </xf>
    <xf numFmtId="177" fontId="21" fillId="2" borderId="48" xfId="0" applyNumberFormat="1" applyFont="1" applyFill="1" applyBorder="1" applyAlignment="1">
      <alignment horizontal="center" vertical="center"/>
    </xf>
    <xf numFmtId="0" fontId="21" fillId="2" borderId="48" xfId="0" applyFont="1" applyFill="1" applyBorder="1" applyAlignment="1">
      <alignment horizontal="center" vertical="center"/>
    </xf>
    <xf numFmtId="177" fontId="18" fillId="2" borderId="48" xfId="0" applyNumberFormat="1" applyFont="1" applyFill="1" applyBorder="1" applyAlignment="1">
      <alignment horizontal="right" vertical="center"/>
    </xf>
    <xf numFmtId="177" fontId="68" fillId="2" borderId="52" xfId="0" applyNumberFormat="1" applyFont="1" applyFill="1" applyBorder="1" applyAlignment="1">
      <alignment horizontal="right" vertical="center" indent="1"/>
    </xf>
    <xf numFmtId="177" fontId="68" fillId="2" borderId="50" xfId="0" applyNumberFormat="1" applyFont="1" applyFill="1" applyBorder="1" applyAlignment="1">
      <alignment horizontal="right" vertical="center" indent="1"/>
    </xf>
    <xf numFmtId="177" fontId="68" fillId="2" borderId="53" xfId="0" applyNumberFormat="1" applyFont="1" applyFill="1" applyBorder="1" applyAlignment="1">
      <alignment horizontal="right" vertical="center" indent="1"/>
    </xf>
    <xf numFmtId="177" fontId="21" fillId="2" borderId="0" xfId="0" applyNumberFormat="1" applyFont="1" applyFill="1" applyBorder="1" applyAlignment="1">
      <alignment horizontal="center" vertical="center"/>
    </xf>
    <xf numFmtId="0" fontId="21" fillId="2" borderId="0" xfId="0" applyFont="1" applyFill="1" applyBorder="1" applyAlignment="1">
      <alignment horizontal="center" vertical="center"/>
    </xf>
    <xf numFmtId="177" fontId="18" fillId="7" borderId="0" xfId="0" applyNumberFormat="1" applyFont="1" applyFill="1" applyBorder="1" applyAlignment="1">
      <alignment horizontal="right" vertical="center"/>
    </xf>
    <xf numFmtId="177" fontId="18" fillId="2" borderId="0" xfId="0" applyNumberFormat="1" applyFont="1" applyFill="1" applyBorder="1" applyAlignment="1">
      <alignment horizontal="right" vertical="center"/>
    </xf>
    <xf numFmtId="0" fontId="17" fillId="2" borderId="4" xfId="0" applyFont="1" applyFill="1" applyBorder="1" applyAlignment="1">
      <alignment horizontal="center" vertical="center" wrapText="1"/>
    </xf>
    <xf numFmtId="0" fontId="17" fillId="2" borderId="39" xfId="0" applyFont="1" applyFill="1" applyBorder="1" applyAlignment="1">
      <alignment horizontal="center" vertical="center" wrapText="1"/>
    </xf>
    <xf numFmtId="10" fontId="60" fillId="4" borderId="10" xfId="0" applyNumberFormat="1" applyFont="1" applyFill="1" applyBorder="1" applyAlignment="1">
      <alignment horizontal="center" vertical="center"/>
    </xf>
    <xf numFmtId="10" fontId="60" fillId="4" borderId="15" xfId="0" applyNumberFormat="1" applyFont="1" applyFill="1" applyBorder="1" applyAlignment="1">
      <alignment horizontal="center" vertical="center"/>
    </xf>
    <xf numFmtId="10" fontId="60" fillId="4" borderId="103" xfId="0" applyNumberFormat="1" applyFont="1" applyFill="1" applyBorder="1" applyAlignment="1">
      <alignment horizontal="center" vertical="center"/>
    </xf>
    <xf numFmtId="0" fontId="0" fillId="0" borderId="135" xfId="0" applyBorder="1" applyAlignment="1">
      <alignment horizontal="center" vertical="center"/>
    </xf>
    <xf numFmtId="3" fontId="0" fillId="0" borderId="128" xfId="0" applyNumberFormat="1" applyBorder="1" applyAlignment="1">
      <alignment horizontal="center" vertical="center"/>
    </xf>
    <xf numFmtId="3" fontId="0" fillId="0" borderId="129" xfId="0" applyNumberFormat="1" applyBorder="1" applyAlignment="1">
      <alignment horizontal="center" vertical="center"/>
    </xf>
    <xf numFmtId="3" fontId="0" fillId="0" borderId="136" xfId="0" applyNumberFormat="1" applyBorder="1" applyAlignment="1">
      <alignment horizontal="center" vertical="center"/>
    </xf>
    <xf numFmtId="3" fontId="0" fillId="0" borderId="137" xfId="0" applyNumberFormat="1" applyBorder="1" applyAlignment="1">
      <alignment horizontal="center" vertical="center"/>
    </xf>
    <xf numFmtId="3" fontId="0" fillId="0" borderId="130" xfId="0" applyNumberFormat="1" applyBorder="1" applyAlignment="1">
      <alignment horizontal="center" vertical="center"/>
    </xf>
    <xf numFmtId="3" fontId="0" fillId="0" borderId="60"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126" xfId="0" applyBorder="1" applyAlignment="1">
      <alignment horizontal="center" vertical="center"/>
    </xf>
    <xf numFmtId="0" fontId="0" fillId="0" borderId="124" xfId="0" applyBorder="1" applyAlignment="1">
      <alignment horizontal="center" vertical="center"/>
    </xf>
    <xf numFmtId="3" fontId="0" fillId="0" borderId="138" xfId="0" applyNumberFormat="1" applyBorder="1" applyAlignment="1">
      <alignment horizontal="center" vertical="center"/>
    </xf>
    <xf numFmtId="3" fontId="0" fillId="0" borderId="111" xfId="0" applyNumberFormat="1" applyBorder="1" applyAlignment="1">
      <alignment horizontal="center" vertical="center"/>
    </xf>
    <xf numFmtId="3" fontId="0" fillId="0" borderId="139" xfId="0" applyNumberFormat="1" applyBorder="1" applyAlignment="1">
      <alignment horizontal="center" vertical="center"/>
    </xf>
    <xf numFmtId="3" fontId="0" fillId="0" borderId="140" xfId="0" applyNumberFormat="1" applyBorder="1" applyAlignment="1">
      <alignment horizontal="center" vertical="center"/>
    </xf>
    <xf numFmtId="3" fontId="0" fillId="0" borderId="96" xfId="0" applyNumberFormat="1" applyBorder="1" applyAlignment="1">
      <alignment horizontal="center" vertical="center"/>
    </xf>
    <xf numFmtId="3" fontId="0" fillId="0" borderId="124" xfId="0" applyNumberFormat="1" applyBorder="1" applyAlignment="1">
      <alignment horizontal="center" vertical="center"/>
    </xf>
    <xf numFmtId="3" fontId="0" fillId="0" borderId="68" xfId="0" applyNumberFormat="1" applyBorder="1" applyAlignment="1">
      <alignment horizontal="center" vertical="center"/>
    </xf>
    <xf numFmtId="0" fontId="0" fillId="0" borderId="99" xfId="0" applyBorder="1" applyAlignment="1">
      <alignment horizontal="center" vertical="center"/>
    </xf>
    <xf numFmtId="3" fontId="0" fillId="0" borderId="99" xfId="0" applyNumberFormat="1" applyBorder="1" applyAlignment="1">
      <alignment horizontal="center" vertical="center"/>
    </xf>
    <xf numFmtId="18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111"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3" fontId="0" fillId="0" borderId="116" xfId="0" applyNumberFormat="1" applyBorder="1" applyAlignment="1">
      <alignment horizontal="center" vertical="center"/>
    </xf>
    <xf numFmtId="3" fontId="0" fillId="0" borderId="117" xfId="0" applyNumberFormat="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3" fontId="0" fillId="0" borderId="114" xfId="0" applyNumberFormat="1" applyBorder="1" applyAlignment="1">
      <alignment horizontal="center" vertical="center"/>
    </xf>
    <xf numFmtId="3" fontId="0" fillId="0" borderId="119" xfId="0" applyNumberFormat="1" applyBorder="1" applyAlignment="1">
      <alignment horizontal="center" vertical="center"/>
    </xf>
    <xf numFmtId="0" fontId="0" fillId="0" borderId="48" xfId="0" applyBorder="1" applyAlignment="1">
      <alignment horizontal="center" vertical="center"/>
    </xf>
    <xf numFmtId="0" fontId="0" fillId="0" borderId="96" xfId="0" applyBorder="1" applyAlignment="1">
      <alignment horizontal="center" vertical="center"/>
    </xf>
    <xf numFmtId="0" fontId="0" fillId="0" borderId="112"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3" fontId="0" fillId="0" borderId="118" xfId="0" applyNumberFormat="1" applyBorder="1" applyAlignment="1">
      <alignment horizontal="center" vertical="center"/>
    </xf>
    <xf numFmtId="3" fontId="0" fillId="0" borderId="0" xfId="0" applyNumberForma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9" fontId="0" fillId="0" borderId="1" xfId="0" applyNumberFormat="1" applyBorder="1" applyAlignment="1">
      <alignment horizontal="center" vertical="center"/>
    </xf>
    <xf numFmtId="10" fontId="0" fillId="9" borderId="1" xfId="1" applyNumberFormat="1" applyFont="1" applyFill="1" applyBorder="1" applyAlignment="1">
      <alignment horizontal="center" vertical="center"/>
    </xf>
    <xf numFmtId="38" fontId="0" fillId="9" borderId="1" xfId="1" applyFont="1" applyFill="1" applyBorder="1" applyAlignment="1">
      <alignment horizontal="center" vertical="center"/>
    </xf>
    <xf numFmtId="38" fontId="0" fillId="0" borderId="1" xfId="1" applyFont="1" applyBorder="1" applyAlignment="1">
      <alignment horizontal="center" vertical="center"/>
    </xf>
    <xf numFmtId="10" fontId="70" fillId="13" borderId="61" xfId="0" applyNumberFormat="1" applyFont="1" applyFill="1" applyBorder="1" applyAlignment="1">
      <alignment horizontal="center" vertical="center"/>
    </xf>
    <xf numFmtId="10" fontId="70" fillId="13" borderId="63" xfId="0" applyNumberFormat="1" applyFont="1" applyFill="1" applyBorder="1" applyAlignment="1">
      <alignment horizontal="center" vertical="center"/>
    </xf>
    <xf numFmtId="10" fontId="70" fillId="13" borderId="66" xfId="0" applyNumberFormat="1" applyFont="1" applyFill="1" applyBorder="1" applyAlignment="1">
      <alignment horizontal="center" vertical="center"/>
    </xf>
    <xf numFmtId="10" fontId="70" fillId="13" borderId="68" xfId="0" applyNumberFormat="1" applyFont="1" applyFill="1" applyBorder="1" applyAlignment="1">
      <alignment horizontal="center" vertical="center"/>
    </xf>
    <xf numFmtId="38" fontId="70" fillId="13" borderId="61" xfId="1" applyFont="1" applyFill="1" applyBorder="1" applyAlignment="1">
      <alignment horizontal="center" vertical="center"/>
    </xf>
    <xf numFmtId="38" fontId="70" fillId="13" borderId="63" xfId="1" applyFont="1" applyFill="1" applyBorder="1" applyAlignment="1">
      <alignment horizontal="center" vertical="center"/>
    </xf>
    <xf numFmtId="38" fontId="70" fillId="13" borderId="66" xfId="1" applyFont="1" applyFill="1" applyBorder="1" applyAlignment="1">
      <alignment horizontal="center" vertical="center"/>
    </xf>
    <xf numFmtId="38" fontId="70" fillId="13" borderId="68" xfId="1" applyFont="1" applyFill="1" applyBorder="1" applyAlignment="1">
      <alignment horizontal="center" vertical="center"/>
    </xf>
    <xf numFmtId="38" fontId="0" fillId="0" borderId="59" xfId="1" applyFont="1" applyBorder="1" applyAlignment="1">
      <alignment horizontal="center" vertical="center"/>
    </xf>
    <xf numFmtId="38" fontId="0" fillId="0" borderId="60" xfId="1" applyFont="1" applyBorder="1" applyAlignment="1">
      <alignment horizontal="center" vertical="center"/>
    </xf>
    <xf numFmtId="0" fontId="0" fillId="0" borderId="1" xfId="0" applyBorder="1" applyAlignment="1">
      <alignment horizontal="left" vertical="center" wrapText="1"/>
    </xf>
    <xf numFmtId="0" fontId="0" fillId="9" borderId="1" xfId="0" applyFill="1" applyBorder="1" applyAlignment="1">
      <alignment horizontal="center" vertical="center"/>
    </xf>
    <xf numFmtId="0" fontId="0" fillId="0" borderId="64" xfId="0" applyBorder="1" applyAlignment="1">
      <alignment horizontal="center" vertical="center"/>
    </xf>
    <xf numFmtId="0" fontId="0" fillId="0" borderId="98" xfId="0" applyBorder="1" applyAlignment="1">
      <alignment horizontal="center" vertical="center"/>
    </xf>
    <xf numFmtId="38" fontId="27" fillId="9" borderId="70" xfId="1" applyFont="1" applyFill="1" applyBorder="1" applyAlignment="1">
      <alignment horizontal="center" vertical="center"/>
    </xf>
    <xf numFmtId="38" fontId="27" fillId="9" borderId="99" xfId="1" applyFont="1" applyFill="1" applyBorder="1" applyAlignment="1">
      <alignment horizontal="center" vertical="center"/>
    </xf>
    <xf numFmtId="0" fontId="0" fillId="0" borderId="69" xfId="0" applyBorder="1" applyAlignment="1">
      <alignment horizontal="center" vertical="center"/>
    </xf>
    <xf numFmtId="38" fontId="0" fillId="0" borderId="70" xfId="1" applyFont="1" applyBorder="1" applyAlignment="1">
      <alignment horizontal="center" vertical="center"/>
    </xf>
    <xf numFmtId="38" fontId="0" fillId="0" borderId="99" xfId="1" applyFont="1" applyBorder="1" applyAlignment="1">
      <alignment horizontal="center" vertical="center"/>
    </xf>
    <xf numFmtId="38" fontId="70" fillId="0" borderId="1" xfId="1" applyFont="1" applyFill="1" applyBorder="1" applyAlignment="1">
      <alignment horizontal="center" vertical="center"/>
    </xf>
    <xf numFmtId="38" fontId="0" fillId="9" borderId="70" xfId="1" applyFont="1" applyFill="1" applyBorder="1" applyAlignment="1">
      <alignment horizontal="center" vertical="center"/>
    </xf>
    <xf numFmtId="38" fontId="0" fillId="9" borderId="99" xfId="1" applyFont="1" applyFill="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left" vertical="center"/>
    </xf>
    <xf numFmtId="0" fontId="0" fillId="0" borderId="0"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44" xfId="0" applyBorder="1" applyAlignment="1">
      <alignment horizontal="center" vertical="center"/>
    </xf>
    <xf numFmtId="0" fontId="0" fillId="0" borderId="59" xfId="0" applyBorder="1" applyAlignment="1">
      <alignment horizontal="center" vertical="center"/>
    </xf>
    <xf numFmtId="3" fontId="0" fillId="0" borderId="59" xfId="0" applyNumberFormat="1" applyBorder="1" applyAlignment="1">
      <alignment horizontal="center" vertical="center"/>
    </xf>
    <xf numFmtId="0" fontId="0" fillId="6" borderId="70" xfId="0" applyFill="1" applyBorder="1" applyAlignment="1">
      <alignment horizontal="center" vertical="center"/>
    </xf>
    <xf numFmtId="0" fontId="0" fillId="6" borderId="99" xfId="0" applyFill="1" applyBorder="1" applyAlignment="1">
      <alignment horizontal="center" vertical="center"/>
    </xf>
    <xf numFmtId="0" fontId="0" fillId="0" borderId="70" xfId="0" applyBorder="1" applyAlignment="1">
      <alignment horizontal="center" vertical="center"/>
    </xf>
    <xf numFmtId="185" fontId="0" fillId="0" borderId="66" xfId="0" applyNumberFormat="1" applyBorder="1" applyAlignment="1">
      <alignment horizontal="right" vertical="center"/>
    </xf>
    <xf numFmtId="185" fontId="0" fillId="0" borderId="67" xfId="0" applyNumberFormat="1" applyBorder="1" applyAlignment="1">
      <alignment horizontal="right" vertical="center"/>
    </xf>
    <xf numFmtId="3" fontId="0" fillId="0" borderId="62" xfId="0" applyNumberFormat="1" applyBorder="1" applyAlignment="1">
      <alignment horizontal="center" vertical="center"/>
    </xf>
    <xf numFmtId="3" fontId="0" fillId="0" borderId="63" xfId="0" applyNumberFormat="1" applyBorder="1" applyAlignment="1">
      <alignment horizontal="center" vertical="center"/>
    </xf>
    <xf numFmtId="3" fontId="0" fillId="0" borderId="65" xfId="0" applyNumberFormat="1" applyBorder="1" applyAlignment="1">
      <alignment horizontal="center" vertical="center"/>
    </xf>
    <xf numFmtId="3" fontId="0" fillId="0" borderId="67" xfId="0" applyNumberFormat="1" applyBorder="1" applyAlignment="1">
      <alignment horizontal="center" vertical="center"/>
    </xf>
    <xf numFmtId="3" fontId="0" fillId="0" borderId="70" xfId="0" applyNumberFormat="1" applyBorder="1" applyAlignment="1">
      <alignment horizontal="center" vertical="center"/>
    </xf>
    <xf numFmtId="9" fontId="0" fillId="0" borderId="118" xfId="0" applyNumberFormat="1" applyBorder="1" applyAlignment="1">
      <alignment horizontal="center" vertical="center"/>
    </xf>
    <xf numFmtId="9" fontId="0" fillId="0" borderId="114" xfId="0" applyNumberFormat="1" applyBorder="1" applyAlignment="1">
      <alignment horizontal="center" vertical="center"/>
    </xf>
    <xf numFmtId="9" fontId="0" fillId="0" borderId="119" xfId="0" applyNumberFormat="1"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3" fontId="0" fillId="0" borderId="121" xfId="0" applyNumberFormat="1" applyBorder="1" applyAlignment="1">
      <alignment horizontal="center" vertical="center"/>
    </xf>
    <xf numFmtId="3" fontId="0" fillId="0" borderId="112" xfId="0" applyNumberFormat="1" applyBorder="1" applyAlignment="1">
      <alignment horizontal="center" vertical="center"/>
    </xf>
    <xf numFmtId="3" fontId="0" fillId="0" borderId="141" xfId="0" applyNumberFormat="1" applyBorder="1" applyAlignment="1">
      <alignment horizontal="center" vertical="center"/>
    </xf>
    <xf numFmtId="3" fontId="0" fillId="0" borderId="142" xfId="0" applyNumberFormat="1" applyBorder="1" applyAlignment="1">
      <alignment horizontal="center" vertical="center"/>
    </xf>
    <xf numFmtId="3" fontId="0" fillId="0" borderId="113" xfId="0" applyNumberFormat="1" applyBorder="1" applyAlignment="1">
      <alignment horizontal="center" vertical="center"/>
    </xf>
    <xf numFmtId="3" fontId="0" fillId="0" borderId="66" xfId="0" applyNumberFormat="1" applyBorder="1" applyAlignment="1">
      <alignment horizontal="center" vertical="center"/>
    </xf>
    <xf numFmtId="3" fontId="0" fillId="0" borderId="132" xfId="0" applyNumberFormat="1" applyBorder="1" applyAlignment="1">
      <alignment horizontal="center" vertical="center"/>
    </xf>
    <xf numFmtId="0" fontId="0" fillId="0" borderId="134" xfId="0" applyBorder="1" applyAlignment="1">
      <alignment horizontal="center" vertical="center"/>
    </xf>
    <xf numFmtId="0" fontId="0" fillId="0" borderId="123" xfId="0" applyBorder="1" applyAlignment="1">
      <alignment horizontal="center" vertical="center"/>
    </xf>
    <xf numFmtId="0" fontId="0" fillId="0" borderId="125" xfId="0" applyBorder="1" applyAlignment="1">
      <alignment horizontal="center" vertical="center"/>
    </xf>
    <xf numFmtId="185" fontId="0" fillId="0" borderId="61" xfId="0" applyNumberFormat="1" applyBorder="1" applyAlignment="1">
      <alignment horizontal="right" vertical="center"/>
    </xf>
    <xf numFmtId="185" fontId="0" fillId="0" borderId="62" xfId="0" applyNumberFormat="1" applyBorder="1" applyAlignment="1">
      <alignment horizontal="right" vertical="center"/>
    </xf>
    <xf numFmtId="185" fontId="0" fillId="0" borderId="64" xfId="0" applyNumberFormat="1" applyBorder="1" applyAlignment="1">
      <alignment horizontal="right" vertical="center"/>
    </xf>
    <xf numFmtId="185" fontId="0" fillId="0" borderId="0" xfId="0" applyNumberFormat="1" applyBorder="1" applyAlignment="1">
      <alignment horizontal="right" vertical="center"/>
    </xf>
    <xf numFmtId="0" fontId="70" fillId="0" borderId="123" xfId="0" applyFont="1" applyBorder="1" applyAlignment="1">
      <alignment horizontal="center" vertical="center"/>
    </xf>
    <xf numFmtId="0" fontId="75" fillId="0" borderId="124" xfId="0" applyFont="1" applyBorder="1" applyAlignment="1">
      <alignment horizontal="center" vertical="center"/>
    </xf>
    <xf numFmtId="0" fontId="75" fillId="0" borderId="125" xfId="0" applyFont="1" applyBorder="1" applyAlignment="1">
      <alignment horizontal="center" vertical="center"/>
    </xf>
    <xf numFmtId="0" fontId="0" fillId="0" borderId="122" xfId="0" applyBorder="1" applyAlignment="1">
      <alignment horizontal="center" vertical="center"/>
    </xf>
    <xf numFmtId="0" fontId="0" fillId="0" borderId="133" xfId="0" applyBorder="1" applyAlignment="1">
      <alignment horizontal="center" vertical="center"/>
    </xf>
    <xf numFmtId="0" fontId="0" fillId="0" borderId="1" xfId="0" applyBorder="1" applyAlignment="1">
      <alignment horizontal="left" vertical="center"/>
    </xf>
    <xf numFmtId="176" fontId="0" fillId="0" borderId="112"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13" xfId="0" applyNumberFormat="1" applyBorder="1" applyAlignment="1">
      <alignment horizontal="center" vertical="center"/>
    </xf>
    <xf numFmtId="176" fontId="0" fillId="0" borderId="114" xfId="0" applyNumberFormat="1" applyBorder="1" applyAlignment="1">
      <alignment horizontal="center" vertical="center"/>
    </xf>
    <xf numFmtId="38" fontId="0" fillId="0" borderId="1" xfId="1" applyFont="1" applyFill="1" applyBorder="1" applyAlignment="1">
      <alignment horizontal="center" vertical="center"/>
    </xf>
    <xf numFmtId="0" fontId="0" fillId="0" borderId="145" xfId="0" applyBorder="1" applyAlignment="1">
      <alignment horizontal="center" vertical="center"/>
    </xf>
    <xf numFmtId="0" fontId="0" fillId="0" borderId="143" xfId="0" applyBorder="1" applyAlignment="1">
      <alignment horizontal="center" vertical="center"/>
    </xf>
    <xf numFmtId="0" fontId="0" fillId="0" borderId="138" xfId="0" applyBorder="1" applyAlignment="1">
      <alignment horizontal="center" vertical="center"/>
    </xf>
    <xf numFmtId="3" fontId="0" fillId="0" borderId="146" xfId="0" applyNumberFormat="1" applyBorder="1" applyAlignment="1">
      <alignment horizontal="center" vertical="center"/>
    </xf>
    <xf numFmtId="0" fontId="0" fillId="0" borderId="95" xfId="0" applyBorder="1" applyAlignment="1">
      <alignment horizontal="center" vertical="center"/>
    </xf>
    <xf numFmtId="3" fontId="0" fillId="0" borderId="144" xfId="0" applyNumberFormat="1" applyBorder="1" applyAlignment="1">
      <alignment horizontal="center" vertical="center"/>
    </xf>
    <xf numFmtId="3" fontId="0" fillId="0" borderId="147" xfId="0" applyNumberFormat="1" applyBorder="1" applyAlignment="1">
      <alignment horizontal="center" vertical="center"/>
    </xf>
    <xf numFmtId="3" fontId="0" fillId="0" borderId="149" xfId="0" applyNumberFormat="1" applyBorder="1" applyAlignment="1">
      <alignment horizontal="center" vertical="center"/>
    </xf>
    <xf numFmtId="3" fontId="0" fillId="0" borderId="150" xfId="0" applyNumberFormat="1" applyBorder="1" applyAlignment="1">
      <alignment horizontal="center" vertical="center"/>
    </xf>
  </cellXfs>
  <cellStyles count="6">
    <cellStyle name="パーセント" xfId="2" builtinId="5"/>
    <cellStyle name="パーセント 2" xfId="4"/>
    <cellStyle name="桁区切り" xfId="1" builtinId="6"/>
    <cellStyle name="桁区切り 2" xfId="5"/>
    <cellStyle name="標準" xfId="0" builtinId="0"/>
    <cellStyle name="標準 2" xfId="3"/>
  </cellStyles>
  <dxfs count="0"/>
  <tableStyles count="0" defaultTableStyle="TableStyleMedium2" defaultPivotStyle="PivotStyleLight16"/>
  <colors>
    <mruColors>
      <color rgb="FF66CCFF"/>
      <color rgb="FF99CCFF"/>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ity.kobe.lg.jp/a52670/kurashi/support/insurance/gaku.html" TargetMode="External"/><Relationship Id="rId2" Type="http://schemas.openxmlformats.org/officeDocument/2006/relationships/hyperlink" Target="https://www.city.kobe.lg.jp/a52670/kurashi/support/insurance/gengaku.html" TargetMode="External"/><Relationship Id="rId1" Type="http://schemas.openxmlformats.org/officeDocument/2006/relationships/hyperlink" Target="#&#35430;&#31639;&#26465;&#20214;&#12398;&#20837;&#21147;!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101032</xdr:colOff>
      <xdr:row>2</xdr:row>
      <xdr:rowOff>14287</xdr:rowOff>
    </xdr:from>
    <xdr:to>
      <xdr:col>39</xdr:col>
      <xdr:colOff>80712</xdr:colOff>
      <xdr:row>8</xdr:row>
      <xdr:rowOff>38100</xdr:rowOff>
    </xdr:to>
    <xdr:sp macro="" textlink="'新＿計算の基礎（作業用非公開）'!T23:X24">
      <xdr:nvSpPr>
        <xdr:cNvPr id="2" name="角丸四角形 1"/>
        <xdr:cNvSpPr/>
      </xdr:nvSpPr>
      <xdr:spPr>
        <a:xfrm>
          <a:off x="101032" y="128587"/>
          <a:ext cx="7780655" cy="366713"/>
        </a:xfrm>
        <a:prstGeom prst="round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fld id="{8BD407D4-569E-4EE8-8685-2A9414A68461}" type="TxLink">
            <a:rPr kumimoji="1" lang="ja-JP" altLang="en-US" sz="1400" b="0" i="0" u="none" strike="noStrike">
              <a:solidFill>
                <a:srgbClr val="000000"/>
              </a:solidFill>
              <a:latin typeface="ＭＳ Ｐゴシック"/>
              <a:ea typeface="ＭＳ Ｐゴシック"/>
            </a:rPr>
            <a:pPr algn="ctr"/>
            <a:t>令和6年度　神戸市の国民健康保険料計算シート</a:t>
          </a:fld>
          <a:endParaRPr kumimoji="1" lang="ja-JP" altLang="en-US" sz="1800">
            <a:latin typeface="+mn-ea"/>
            <a:ea typeface="+mn-ea"/>
          </a:endParaRPr>
        </a:p>
      </xdr:txBody>
    </xdr:sp>
    <xdr:clientData/>
  </xdr:twoCellAnchor>
  <xdr:twoCellAnchor>
    <xdr:from>
      <xdr:col>1</xdr:col>
      <xdr:colOff>64123</xdr:colOff>
      <xdr:row>10</xdr:row>
      <xdr:rowOff>15478</xdr:rowOff>
    </xdr:from>
    <xdr:to>
      <xdr:col>39</xdr:col>
      <xdr:colOff>95251</xdr:colOff>
      <xdr:row>14</xdr:row>
      <xdr:rowOff>42478</xdr:rowOff>
    </xdr:to>
    <xdr:sp macro="" textlink="">
      <xdr:nvSpPr>
        <xdr:cNvPr id="3" name="正方形/長方形 2"/>
        <xdr:cNvSpPr/>
      </xdr:nvSpPr>
      <xdr:spPr>
        <a:xfrm>
          <a:off x="248273" y="650478"/>
          <a:ext cx="7028828" cy="281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この計算シートでは、おおよその年間保険料と１カ月あたりの月額保険料の計算ができます。</a:t>
          </a:r>
        </a:p>
      </xdr:txBody>
    </xdr:sp>
    <xdr:clientData/>
  </xdr:twoCellAnchor>
  <xdr:twoCellAnchor>
    <xdr:from>
      <xdr:col>1</xdr:col>
      <xdr:colOff>24833</xdr:colOff>
      <xdr:row>14</xdr:row>
      <xdr:rowOff>47625</xdr:rowOff>
    </xdr:from>
    <xdr:to>
      <xdr:col>39</xdr:col>
      <xdr:colOff>57150</xdr:colOff>
      <xdr:row>20</xdr:row>
      <xdr:rowOff>28575</xdr:rowOff>
    </xdr:to>
    <xdr:sp macro="" textlink="">
      <xdr:nvSpPr>
        <xdr:cNvPr id="5" name="正方形/長方形 4">
          <a:hlinkClick xmlns:r="http://schemas.openxmlformats.org/officeDocument/2006/relationships" r:id="rId1"/>
        </xdr:cNvPr>
        <xdr:cNvSpPr/>
      </xdr:nvSpPr>
      <xdr:spPr>
        <a:xfrm>
          <a:off x="224858" y="847725"/>
          <a:ext cx="7633267" cy="2571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保険料試算を行うために、下記の項目について </a:t>
          </a:r>
          <a:r>
            <a:rPr kumimoji="1" lang="ja-JP" altLang="en-US" sz="1100" u="sng">
              <a:solidFill>
                <a:srgbClr val="0070C0"/>
              </a:solidFill>
            </a:rPr>
            <a:t>試算条件入力シート</a:t>
          </a:r>
          <a:r>
            <a:rPr kumimoji="1" lang="ja-JP" altLang="en-US" sz="1100">
              <a:solidFill>
                <a:sysClr val="windowText" lastClr="000000"/>
              </a:solidFill>
            </a:rPr>
            <a:t> に入力してください。</a:t>
          </a:r>
        </a:p>
      </xdr:txBody>
    </xdr:sp>
    <xdr:clientData/>
  </xdr:twoCellAnchor>
  <xdr:twoCellAnchor>
    <xdr:from>
      <xdr:col>0</xdr:col>
      <xdr:colOff>125186</xdr:colOff>
      <xdr:row>22</xdr:row>
      <xdr:rowOff>11596</xdr:rowOff>
    </xdr:from>
    <xdr:to>
      <xdr:col>6</xdr:col>
      <xdr:colOff>198119</xdr:colOff>
      <xdr:row>34</xdr:row>
      <xdr:rowOff>9796</xdr:rowOff>
    </xdr:to>
    <xdr:sp macro="" textlink="">
      <xdr:nvSpPr>
        <xdr:cNvPr id="6" name="角丸四角形 5"/>
        <xdr:cNvSpPr/>
      </xdr:nvSpPr>
      <xdr:spPr>
        <a:xfrm>
          <a:off x="125186" y="1202221"/>
          <a:ext cx="1273083" cy="6840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rPr>
            <a:t>年齢区分</a:t>
          </a:r>
        </a:p>
      </xdr:txBody>
    </xdr:sp>
    <xdr:clientData/>
  </xdr:twoCellAnchor>
  <xdr:twoCellAnchor>
    <xdr:from>
      <xdr:col>0</xdr:col>
      <xdr:colOff>125187</xdr:colOff>
      <xdr:row>35</xdr:row>
      <xdr:rowOff>20110</xdr:rowOff>
    </xdr:from>
    <xdr:to>
      <xdr:col>7</xdr:col>
      <xdr:colOff>0</xdr:colOff>
      <xdr:row>44</xdr:row>
      <xdr:rowOff>3728</xdr:rowOff>
    </xdr:to>
    <xdr:sp macro="" textlink="">
      <xdr:nvSpPr>
        <xdr:cNvPr id="8" name="角丸四角形 7"/>
        <xdr:cNvSpPr/>
      </xdr:nvSpPr>
      <xdr:spPr>
        <a:xfrm>
          <a:off x="125187" y="1953685"/>
          <a:ext cx="1274988" cy="497968"/>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rPr>
            <a:t>給与収入</a:t>
          </a:r>
        </a:p>
      </xdr:txBody>
    </xdr:sp>
    <xdr:clientData/>
  </xdr:twoCellAnchor>
  <xdr:twoCellAnchor>
    <xdr:from>
      <xdr:col>0</xdr:col>
      <xdr:colOff>125186</xdr:colOff>
      <xdr:row>45</xdr:row>
      <xdr:rowOff>16810</xdr:rowOff>
    </xdr:from>
    <xdr:to>
      <xdr:col>6</xdr:col>
      <xdr:colOff>199436</xdr:colOff>
      <xdr:row>52</xdr:row>
      <xdr:rowOff>21535</xdr:rowOff>
    </xdr:to>
    <xdr:sp macro="" textlink="">
      <xdr:nvSpPr>
        <xdr:cNvPr id="9" name="角丸四角形 8"/>
        <xdr:cNvSpPr/>
      </xdr:nvSpPr>
      <xdr:spPr>
        <a:xfrm>
          <a:off x="125186" y="2521885"/>
          <a:ext cx="1274400" cy="404775"/>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rPr>
            <a:t>年金収入</a:t>
          </a:r>
        </a:p>
      </xdr:txBody>
    </xdr:sp>
    <xdr:clientData/>
  </xdr:twoCellAnchor>
  <xdr:twoCellAnchor>
    <xdr:from>
      <xdr:col>0</xdr:col>
      <xdr:colOff>125186</xdr:colOff>
      <xdr:row>53</xdr:row>
      <xdr:rowOff>20449</xdr:rowOff>
    </xdr:from>
    <xdr:to>
      <xdr:col>7</xdr:col>
      <xdr:colOff>471</xdr:colOff>
      <xdr:row>62</xdr:row>
      <xdr:rowOff>28575</xdr:rowOff>
    </xdr:to>
    <xdr:sp macro="" textlink="">
      <xdr:nvSpPr>
        <xdr:cNvPr id="10" name="角丸四角形 9"/>
        <xdr:cNvSpPr/>
      </xdr:nvSpPr>
      <xdr:spPr>
        <a:xfrm>
          <a:off x="125186" y="2982724"/>
          <a:ext cx="1275460" cy="522476"/>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rPr>
            <a:t>その他の所得</a:t>
          </a:r>
        </a:p>
      </xdr:txBody>
    </xdr:sp>
    <xdr:clientData/>
  </xdr:twoCellAnchor>
  <xdr:twoCellAnchor>
    <xdr:from>
      <xdr:col>0</xdr:col>
      <xdr:colOff>123825</xdr:colOff>
      <xdr:row>63</xdr:row>
      <xdr:rowOff>28575</xdr:rowOff>
    </xdr:from>
    <xdr:to>
      <xdr:col>6</xdr:col>
      <xdr:colOff>198075</xdr:colOff>
      <xdr:row>76</xdr:row>
      <xdr:rowOff>41625</xdr:rowOff>
    </xdr:to>
    <xdr:sp macro="" textlink="">
      <xdr:nvSpPr>
        <xdr:cNvPr id="11" name="角丸四角形 10"/>
        <xdr:cNvSpPr/>
      </xdr:nvSpPr>
      <xdr:spPr>
        <a:xfrm>
          <a:off x="123825" y="3562350"/>
          <a:ext cx="1274400" cy="7560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rPr>
            <a:t>非自発的</a:t>
          </a:r>
          <a:endParaRPr kumimoji="1" lang="en-US" altLang="ja-JP" sz="1100" b="1">
            <a:solidFill>
              <a:schemeClr val="tx1">
                <a:lumMod val="75000"/>
                <a:lumOff val="25000"/>
              </a:schemeClr>
            </a:solidFill>
          </a:endParaRPr>
        </a:p>
        <a:p>
          <a:pPr algn="ctr"/>
          <a:r>
            <a:rPr kumimoji="1" lang="ja-JP" altLang="en-US" sz="1100" b="1">
              <a:solidFill>
                <a:schemeClr val="tx1">
                  <a:lumMod val="75000"/>
                  <a:lumOff val="25000"/>
                </a:schemeClr>
              </a:solidFill>
            </a:rPr>
            <a:t>失業者区分</a:t>
          </a:r>
        </a:p>
      </xdr:txBody>
    </xdr:sp>
    <xdr:clientData/>
  </xdr:twoCellAnchor>
  <xdr:twoCellAnchor>
    <xdr:from>
      <xdr:col>0</xdr:col>
      <xdr:colOff>127748</xdr:colOff>
      <xdr:row>79</xdr:row>
      <xdr:rowOff>699</xdr:rowOff>
    </xdr:from>
    <xdr:to>
      <xdr:col>7</xdr:col>
      <xdr:colOff>1973</xdr:colOff>
      <xdr:row>89</xdr:row>
      <xdr:rowOff>5199</xdr:rowOff>
    </xdr:to>
    <xdr:sp macro="" textlink="">
      <xdr:nvSpPr>
        <xdr:cNvPr id="12" name="角丸四角形 11"/>
        <xdr:cNvSpPr/>
      </xdr:nvSpPr>
      <xdr:spPr>
        <a:xfrm>
          <a:off x="127748" y="4448874"/>
          <a:ext cx="1274400" cy="5760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latin typeface="+mn-ea"/>
              <a:ea typeface="+mn-ea"/>
            </a:rPr>
            <a:t>神戸市の</a:t>
          </a:r>
          <a:endParaRPr kumimoji="1" lang="en-US" altLang="ja-JP" sz="1100" b="1">
            <a:solidFill>
              <a:schemeClr val="tx1">
                <a:lumMod val="75000"/>
                <a:lumOff val="25000"/>
              </a:schemeClr>
            </a:solidFill>
            <a:latin typeface="+mn-ea"/>
            <a:ea typeface="+mn-ea"/>
          </a:endParaRPr>
        </a:p>
        <a:p>
          <a:pPr algn="ctr"/>
          <a:r>
            <a:rPr kumimoji="1" lang="ja-JP" altLang="en-US" sz="1100" b="1">
              <a:solidFill>
                <a:schemeClr val="tx1">
                  <a:lumMod val="75000"/>
                  <a:lumOff val="25000"/>
                </a:schemeClr>
              </a:solidFill>
              <a:latin typeface="+mn-ea"/>
              <a:ea typeface="+mn-ea"/>
            </a:rPr>
            <a:t>独自控除</a:t>
          </a:r>
        </a:p>
      </xdr:txBody>
    </xdr:sp>
    <xdr:clientData/>
  </xdr:twoCellAnchor>
  <xdr:twoCellAnchor>
    <xdr:from>
      <xdr:col>7</xdr:col>
      <xdr:colOff>138502</xdr:colOff>
      <xdr:row>22</xdr:row>
      <xdr:rowOff>14771</xdr:rowOff>
    </xdr:from>
    <xdr:to>
      <xdr:col>39</xdr:col>
      <xdr:colOff>95250</xdr:colOff>
      <xdr:row>34</xdr:row>
      <xdr:rowOff>12971</xdr:rowOff>
    </xdr:to>
    <xdr:sp macro="" textlink="">
      <xdr:nvSpPr>
        <xdr:cNvPr id="13" name="角丸四角形 12"/>
        <xdr:cNvSpPr/>
      </xdr:nvSpPr>
      <xdr:spPr>
        <a:xfrm>
          <a:off x="1427552" y="1329221"/>
          <a:ext cx="5849548" cy="7602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050" b="0" i="0" baseline="0">
              <a:solidFill>
                <a:sysClr val="windowText" lastClr="000000"/>
              </a:solidFill>
              <a:effectLst/>
              <a:latin typeface="+mn-ea"/>
              <a:ea typeface="+mn-ea"/>
              <a:cs typeface="+mn-cs"/>
            </a:rPr>
            <a:t>加入される方の年齢区分「０歳から</a:t>
          </a:r>
          <a:r>
            <a:rPr lang="en-US" altLang="ja-JP" sz="1050" b="0" i="0" baseline="0">
              <a:solidFill>
                <a:sysClr val="windowText" lastClr="000000"/>
              </a:solidFill>
              <a:effectLst/>
              <a:latin typeface="+mn-ea"/>
              <a:ea typeface="+mn-ea"/>
              <a:cs typeface="+mn-cs"/>
            </a:rPr>
            <a:t>39</a:t>
          </a:r>
          <a:r>
            <a:rPr lang="ja-JP" altLang="ja-JP" sz="1050" b="0" i="0" baseline="0">
              <a:solidFill>
                <a:sysClr val="windowText" lastClr="000000"/>
              </a:solidFill>
              <a:effectLst/>
              <a:latin typeface="+mn-ea"/>
              <a:ea typeface="+mn-ea"/>
              <a:cs typeface="+mn-cs"/>
            </a:rPr>
            <a:t>歳まで」、「</a:t>
          </a:r>
          <a:r>
            <a:rPr lang="en-US" altLang="ja-JP" sz="1050" b="0" i="0" baseline="0">
              <a:solidFill>
                <a:sysClr val="windowText" lastClr="000000"/>
              </a:solidFill>
              <a:effectLst/>
              <a:latin typeface="+mn-ea"/>
              <a:ea typeface="+mn-ea"/>
              <a:cs typeface="+mn-cs"/>
            </a:rPr>
            <a:t>40</a:t>
          </a:r>
          <a:r>
            <a:rPr lang="ja-JP" altLang="ja-JP" sz="1050" b="0" i="0" baseline="0">
              <a:solidFill>
                <a:sysClr val="windowText" lastClr="000000"/>
              </a:solidFill>
              <a:effectLst/>
              <a:latin typeface="+mn-ea"/>
              <a:ea typeface="+mn-ea"/>
              <a:cs typeface="+mn-cs"/>
            </a:rPr>
            <a:t>歳から</a:t>
          </a:r>
          <a:r>
            <a:rPr lang="en-US" altLang="ja-JP" sz="1050" b="0" i="0" baseline="0">
              <a:solidFill>
                <a:sysClr val="windowText" lastClr="000000"/>
              </a:solidFill>
              <a:effectLst/>
              <a:latin typeface="+mn-ea"/>
              <a:ea typeface="+mn-ea"/>
              <a:cs typeface="+mn-cs"/>
            </a:rPr>
            <a:t>64</a:t>
          </a:r>
          <a:r>
            <a:rPr lang="ja-JP" altLang="ja-JP" sz="1050" b="0" i="0" baseline="0">
              <a:solidFill>
                <a:sysClr val="windowText" lastClr="000000"/>
              </a:solidFill>
              <a:effectLst/>
              <a:latin typeface="+mn-ea"/>
              <a:ea typeface="+mn-ea"/>
              <a:cs typeface="+mn-cs"/>
            </a:rPr>
            <a:t>歳まで」、「</a:t>
          </a:r>
          <a:r>
            <a:rPr lang="en-US" altLang="ja-JP" sz="1050" b="0" i="0" baseline="0">
              <a:solidFill>
                <a:sysClr val="windowText" lastClr="000000"/>
              </a:solidFill>
              <a:effectLst/>
              <a:latin typeface="+mn-ea"/>
              <a:ea typeface="+mn-ea"/>
              <a:cs typeface="+mn-cs"/>
            </a:rPr>
            <a:t>65</a:t>
          </a:r>
          <a:r>
            <a:rPr lang="ja-JP" altLang="ja-JP" sz="1050" b="0" i="0" baseline="0">
              <a:solidFill>
                <a:sysClr val="windowText" lastClr="000000"/>
              </a:solidFill>
              <a:effectLst/>
              <a:latin typeface="+mn-ea"/>
              <a:ea typeface="+mn-ea"/>
              <a:cs typeface="+mn-cs"/>
            </a:rPr>
            <a:t>歳から</a:t>
          </a:r>
          <a:r>
            <a:rPr lang="en-US" altLang="ja-JP" sz="1050" b="0" i="0" baseline="0">
              <a:solidFill>
                <a:sysClr val="windowText" lastClr="000000"/>
              </a:solidFill>
              <a:effectLst/>
              <a:latin typeface="+mn-ea"/>
              <a:ea typeface="+mn-ea"/>
              <a:cs typeface="+mn-cs"/>
            </a:rPr>
            <a:t>74</a:t>
          </a:r>
          <a:r>
            <a:rPr lang="ja-JP" altLang="ja-JP" sz="1050" b="0" i="0" baseline="0">
              <a:solidFill>
                <a:sysClr val="windowText" lastClr="000000"/>
              </a:solidFill>
              <a:effectLst/>
              <a:latin typeface="+mn-ea"/>
              <a:ea typeface="+mn-ea"/>
              <a:cs typeface="+mn-cs"/>
            </a:rPr>
            <a:t>歳まで」を選択してください。</a:t>
          </a:r>
          <a:r>
            <a:rPr lang="ja-JP" altLang="en-US" sz="1050" b="0" i="0" baseline="0">
              <a:solidFill>
                <a:sysClr val="windowText" lastClr="000000"/>
              </a:solidFill>
              <a:effectLst/>
              <a:latin typeface="+mn-ea"/>
              <a:ea typeface="+mn-ea"/>
              <a:cs typeface="+mn-cs"/>
            </a:rPr>
            <a:t>世帯主の方について、他の医療保険制度に加入されているため加入しない場合は、「加入しない」を選択してください。</a:t>
          </a:r>
        </a:p>
      </xdr:txBody>
    </xdr:sp>
    <xdr:clientData/>
  </xdr:twoCellAnchor>
  <xdr:twoCellAnchor>
    <xdr:from>
      <xdr:col>7</xdr:col>
      <xdr:colOff>143339</xdr:colOff>
      <xdr:row>35</xdr:row>
      <xdr:rowOff>22754</xdr:rowOff>
    </xdr:from>
    <xdr:to>
      <xdr:col>39</xdr:col>
      <xdr:colOff>100139</xdr:colOff>
      <xdr:row>44</xdr:row>
      <xdr:rowOff>5204</xdr:rowOff>
    </xdr:to>
    <xdr:sp macro="" textlink="">
      <xdr:nvSpPr>
        <xdr:cNvPr id="14" name="角丸四角形 13"/>
        <xdr:cNvSpPr/>
      </xdr:nvSpPr>
      <xdr:spPr>
        <a:xfrm>
          <a:off x="1432389" y="2162704"/>
          <a:ext cx="5849600" cy="5539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b="0">
              <a:solidFill>
                <a:schemeClr val="tx1"/>
              </a:solidFill>
            </a:rPr>
            <a:t>前年の給与収入額（総支給額）を入力してください。</a:t>
          </a:r>
        </a:p>
      </xdr:txBody>
    </xdr:sp>
    <xdr:clientData/>
  </xdr:twoCellAnchor>
  <xdr:twoCellAnchor>
    <xdr:from>
      <xdr:col>7</xdr:col>
      <xdr:colOff>146217</xdr:colOff>
      <xdr:row>45</xdr:row>
      <xdr:rowOff>19155</xdr:rowOff>
    </xdr:from>
    <xdr:to>
      <xdr:col>39</xdr:col>
      <xdr:colOff>103017</xdr:colOff>
      <xdr:row>52</xdr:row>
      <xdr:rowOff>22305</xdr:rowOff>
    </xdr:to>
    <xdr:sp macro="" textlink="">
      <xdr:nvSpPr>
        <xdr:cNvPr id="15" name="角丸四角形 14"/>
        <xdr:cNvSpPr/>
      </xdr:nvSpPr>
      <xdr:spPr>
        <a:xfrm>
          <a:off x="1546392" y="2524230"/>
          <a:ext cx="6357600" cy="4032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b="0">
              <a:solidFill>
                <a:schemeClr val="tx1"/>
              </a:solidFill>
            </a:rPr>
            <a:t>前年の公的年金収入額（障害年金や遺族年金を除く）を入力してください。</a:t>
          </a:r>
        </a:p>
      </xdr:txBody>
    </xdr:sp>
    <xdr:clientData/>
  </xdr:twoCellAnchor>
  <xdr:twoCellAnchor>
    <xdr:from>
      <xdr:col>7</xdr:col>
      <xdr:colOff>144103</xdr:colOff>
      <xdr:row>53</xdr:row>
      <xdr:rowOff>32281</xdr:rowOff>
    </xdr:from>
    <xdr:to>
      <xdr:col>39</xdr:col>
      <xdr:colOff>100903</xdr:colOff>
      <xdr:row>62</xdr:row>
      <xdr:rowOff>39931</xdr:rowOff>
    </xdr:to>
    <xdr:sp macro="" textlink="">
      <xdr:nvSpPr>
        <xdr:cNvPr id="16" name="角丸四角形 15"/>
        <xdr:cNvSpPr/>
      </xdr:nvSpPr>
      <xdr:spPr>
        <a:xfrm>
          <a:off x="1433153" y="3315231"/>
          <a:ext cx="5849600" cy="5791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b="0">
              <a:solidFill>
                <a:schemeClr val="tx1"/>
              </a:solidFill>
            </a:rPr>
            <a:t>前年の給与収入、公的年金収入以外の所得（収入ー必要経費）の額を入力してください。（退職所得は除く）　所得がマイナスの場合は「０」と入力してください。</a:t>
          </a:r>
        </a:p>
      </xdr:txBody>
    </xdr:sp>
    <xdr:clientData/>
  </xdr:twoCellAnchor>
  <xdr:twoCellAnchor>
    <xdr:from>
      <xdr:col>7</xdr:col>
      <xdr:colOff>142035</xdr:colOff>
      <xdr:row>63</xdr:row>
      <xdr:rowOff>25514</xdr:rowOff>
    </xdr:from>
    <xdr:to>
      <xdr:col>39</xdr:col>
      <xdr:colOff>98835</xdr:colOff>
      <xdr:row>76</xdr:row>
      <xdr:rowOff>38564</xdr:rowOff>
    </xdr:to>
    <xdr:sp macro="" textlink="">
      <xdr:nvSpPr>
        <xdr:cNvPr id="17" name="角丸四角形 16">
          <a:hlinkClick xmlns:r="http://schemas.openxmlformats.org/officeDocument/2006/relationships" r:id="rId2"/>
        </xdr:cNvPr>
        <xdr:cNvSpPr/>
      </xdr:nvSpPr>
      <xdr:spPr>
        <a:xfrm>
          <a:off x="1542210" y="3559289"/>
          <a:ext cx="6357600" cy="75600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50" b="0">
              <a:solidFill>
                <a:schemeClr val="tx1"/>
              </a:solidFill>
            </a:rPr>
            <a:t>65</a:t>
          </a:r>
          <a:r>
            <a:rPr kumimoji="1" lang="ja-JP" altLang="en-US" sz="1050" b="0">
              <a:solidFill>
                <a:schemeClr val="tx1"/>
              </a:solidFill>
            </a:rPr>
            <a:t>歳未満で前年中に給与所得があり、かつ離職理由が倒産、解雇、雇い止めなどによる方は「該当する」を選択してください。制度の詳細と離職理由の詳細については神戸市ＨＰの </a:t>
          </a:r>
          <a:r>
            <a:rPr kumimoji="1" lang="ja-JP" altLang="en-US" sz="1050" b="0" u="sng">
              <a:solidFill>
                <a:srgbClr val="0070C0"/>
              </a:solidFill>
            </a:rPr>
            <a:t>非自発的失業者に対する保険料軽減制度</a:t>
          </a:r>
          <a:r>
            <a:rPr kumimoji="1" lang="ja-JP" altLang="en-US" sz="1200" b="0">
              <a:solidFill>
                <a:schemeClr val="tx1"/>
              </a:solidFill>
            </a:rPr>
            <a:t> </a:t>
          </a:r>
          <a:r>
            <a:rPr kumimoji="1" lang="ja-JP" altLang="en-US" sz="1050" b="0">
              <a:solidFill>
                <a:schemeClr val="tx1"/>
              </a:solidFill>
            </a:rPr>
            <a:t>をご覧ください。</a:t>
          </a:r>
          <a:endParaRPr kumimoji="1" lang="en-US" altLang="ja-JP" sz="1050" b="0">
            <a:solidFill>
              <a:schemeClr val="tx1"/>
            </a:solidFill>
          </a:endParaRPr>
        </a:p>
      </xdr:txBody>
    </xdr:sp>
    <xdr:clientData/>
  </xdr:twoCellAnchor>
  <xdr:twoCellAnchor>
    <xdr:from>
      <xdr:col>7</xdr:col>
      <xdr:colOff>143186</xdr:colOff>
      <xdr:row>78</xdr:row>
      <xdr:rowOff>43088</xdr:rowOff>
    </xdr:from>
    <xdr:to>
      <xdr:col>39</xdr:col>
      <xdr:colOff>99986</xdr:colOff>
      <xdr:row>119</xdr:row>
      <xdr:rowOff>3938</xdr:rowOff>
    </xdr:to>
    <xdr:sp macro="" textlink="">
      <xdr:nvSpPr>
        <xdr:cNvPr id="18" name="角丸四角形 17">
          <a:hlinkClick xmlns:r="http://schemas.openxmlformats.org/officeDocument/2006/relationships" r:id="rId3"/>
        </xdr:cNvPr>
        <xdr:cNvSpPr/>
      </xdr:nvSpPr>
      <xdr:spPr>
        <a:xfrm>
          <a:off x="1543361" y="4434113"/>
          <a:ext cx="6357600" cy="2304000"/>
        </a:xfrm>
        <a:prstGeom prst="roundRect">
          <a:avLst>
            <a:gd name="adj" fmla="val 83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b="0">
              <a:solidFill>
                <a:schemeClr val="tx1"/>
              </a:solidFill>
              <a:latin typeface="+mn-ea"/>
              <a:ea typeface="+mn-ea"/>
            </a:rPr>
            <a:t>当分</a:t>
          </a:r>
          <a:r>
            <a:rPr kumimoji="1" lang="ja-JP" altLang="en-US" sz="1050" b="0">
              <a:solidFill>
                <a:schemeClr val="tx1"/>
              </a:solidFill>
            </a:rPr>
            <a:t>の間、神戸市の独自控除を行っていますので、下記の①から⑥に該当する場合は、試算条件入力シートの該当欄に入力または項目を選択してください。</a:t>
          </a:r>
          <a:endParaRPr kumimoji="1" lang="en-US" altLang="ja-JP" sz="1050" b="0">
            <a:solidFill>
              <a:schemeClr val="tx1"/>
            </a:solidFill>
          </a:endParaRPr>
        </a:p>
        <a:p>
          <a:pPr algn="l"/>
          <a:r>
            <a:rPr kumimoji="1" lang="ja-JP" altLang="en-US" sz="1050" b="1">
              <a:solidFill>
                <a:srgbClr val="FF0000"/>
              </a:solidFill>
            </a:rPr>
            <a:t>注意事項：この控除のうち①から⑤は税申告されている方のみに適用されますのでご注意をお願いします。また、②と⑤は同一人に対して重複適用できません。</a:t>
          </a:r>
          <a:endParaRPr kumimoji="1" lang="en-US" altLang="ja-JP" sz="1050" b="0">
            <a:solidFill>
              <a:srgbClr val="FF0000"/>
            </a:solidFill>
          </a:endParaRPr>
        </a:p>
        <a:p>
          <a:pPr algn="l"/>
          <a:r>
            <a:rPr kumimoji="1" lang="ja-JP" altLang="en-US" sz="1050" b="0">
              <a:solidFill>
                <a:schemeClr val="tx1"/>
              </a:solidFill>
            </a:rPr>
            <a:t> ①控除対象配偶者及び扶養親族の人数</a:t>
          </a:r>
          <a:endParaRPr kumimoji="1" lang="en-US" altLang="ja-JP" sz="1050" b="0">
            <a:solidFill>
              <a:schemeClr val="tx1"/>
            </a:solidFill>
          </a:endParaRPr>
        </a:p>
        <a:p>
          <a:pPr algn="l"/>
          <a:r>
            <a:rPr kumimoji="1" lang="ja-JP" altLang="en-US" sz="1050" b="0">
              <a:solidFill>
                <a:schemeClr val="tx1"/>
              </a:solidFill>
            </a:rPr>
            <a:t> ②本人障害者及びひとり親・寡婦</a:t>
          </a:r>
          <a:endParaRPr kumimoji="1" lang="en-US" altLang="ja-JP" sz="1050" b="0">
            <a:solidFill>
              <a:schemeClr val="tx1"/>
            </a:solidFill>
          </a:endParaRPr>
        </a:p>
        <a:p>
          <a:pPr algn="l"/>
          <a:r>
            <a:rPr kumimoji="1" lang="ja-JP" altLang="en-US" sz="1050" b="0">
              <a:solidFill>
                <a:schemeClr val="tx1"/>
              </a:solidFill>
            </a:rPr>
            <a:t> ③障害者を扶養している方</a:t>
          </a:r>
          <a:endParaRPr kumimoji="1" lang="en-US" altLang="ja-JP" sz="1050" b="0">
            <a:solidFill>
              <a:schemeClr val="tx1"/>
            </a:solidFill>
          </a:endParaRPr>
        </a:p>
        <a:p>
          <a:pPr algn="l"/>
          <a:r>
            <a:rPr kumimoji="1" lang="ja-JP" altLang="en-US" sz="1050" b="0">
              <a:solidFill>
                <a:schemeClr val="tx1"/>
              </a:solidFill>
            </a:rPr>
            <a:t> ④同居特別障害者を扶養している方</a:t>
          </a:r>
          <a:endParaRPr kumimoji="1" lang="en-US" altLang="ja-JP" sz="1050" b="0">
            <a:solidFill>
              <a:schemeClr val="tx1"/>
            </a:solidFill>
          </a:endParaRPr>
        </a:p>
        <a:p>
          <a:pPr algn="l"/>
          <a:r>
            <a:rPr kumimoji="1" lang="ja-JP" altLang="en-US" sz="1050" b="0">
              <a:solidFill>
                <a:schemeClr val="tx1"/>
              </a:solidFill>
            </a:rPr>
            <a:t> ⑤本人障害者とひとり親・寡婦で、住民税非課税措置が適用されている</a:t>
          </a:r>
          <a:endParaRPr kumimoji="1" lang="en-US" altLang="ja-JP" sz="1050" b="0">
            <a:solidFill>
              <a:schemeClr val="tx1"/>
            </a:solidFill>
          </a:endParaRPr>
        </a:p>
        <a:p>
          <a:pPr algn="l"/>
          <a:r>
            <a:rPr kumimoji="1" lang="ja-JP" altLang="en-US" sz="1050" b="0">
              <a:solidFill>
                <a:schemeClr val="tx1"/>
              </a:solidFill>
            </a:rPr>
            <a:t> ⑥加入者のうち</a:t>
          </a:r>
          <a:r>
            <a:rPr kumimoji="1" lang="ja-JP" altLang="en-US" sz="1050" b="0">
              <a:solidFill>
                <a:schemeClr val="tx1"/>
              </a:solidFill>
              <a:latin typeface="+mn-ea"/>
              <a:ea typeface="+mn-ea"/>
            </a:rPr>
            <a:t>対象年度の前年</a:t>
          </a:r>
          <a:r>
            <a:rPr kumimoji="1" lang="en-US" altLang="ja-JP" sz="1050" b="0">
              <a:solidFill>
                <a:schemeClr val="tx1"/>
              </a:solidFill>
              <a:latin typeface="+mn-ea"/>
              <a:ea typeface="+mn-ea"/>
            </a:rPr>
            <a:t>12</a:t>
          </a:r>
          <a:r>
            <a:rPr kumimoji="1" lang="ja-JP" altLang="en-US" sz="1050" b="0">
              <a:solidFill>
                <a:schemeClr val="tx1"/>
              </a:solidFill>
              <a:latin typeface="+mn-ea"/>
              <a:ea typeface="+mn-ea"/>
            </a:rPr>
            <a:t>月</a:t>
          </a:r>
          <a:r>
            <a:rPr kumimoji="1" lang="en-US" altLang="ja-JP" sz="1050" b="0">
              <a:solidFill>
                <a:schemeClr val="tx1"/>
              </a:solidFill>
              <a:latin typeface="+mn-ea"/>
              <a:ea typeface="+mn-ea"/>
            </a:rPr>
            <a:t>31</a:t>
          </a:r>
          <a:r>
            <a:rPr kumimoji="1" lang="ja-JP" altLang="en-US" sz="1050" b="0">
              <a:solidFill>
                <a:schemeClr val="tx1"/>
              </a:solidFill>
              <a:latin typeface="+mn-ea"/>
              <a:ea typeface="+mn-ea"/>
            </a:rPr>
            <a:t>日時点で</a:t>
          </a:r>
          <a:r>
            <a:rPr kumimoji="1" lang="en-US" altLang="ja-JP" sz="1050" b="0">
              <a:solidFill>
                <a:schemeClr val="tx1"/>
              </a:solidFill>
              <a:latin typeface="+mn-ea"/>
              <a:ea typeface="+mn-ea"/>
            </a:rPr>
            <a:t>18</a:t>
          </a:r>
          <a:r>
            <a:rPr kumimoji="1" lang="ja-JP" altLang="en-US" sz="1050" b="0">
              <a:solidFill>
                <a:schemeClr val="tx1"/>
              </a:solidFill>
              <a:latin typeface="+mn-ea"/>
              <a:ea typeface="+mn-ea"/>
            </a:rPr>
            <a:t>歳以下の</a:t>
          </a:r>
          <a:r>
            <a:rPr kumimoji="1" lang="ja-JP" altLang="en-US" sz="1050" b="0">
              <a:solidFill>
                <a:schemeClr val="tx1"/>
              </a:solidFill>
            </a:rPr>
            <a:t>子どもの人数</a:t>
          </a:r>
          <a:endParaRPr kumimoji="1" lang="en-US" altLang="ja-JP" sz="1050" b="0">
            <a:solidFill>
              <a:schemeClr val="tx1"/>
            </a:solidFill>
          </a:endParaRPr>
        </a:p>
        <a:p>
          <a:pPr algn="l"/>
          <a:r>
            <a:rPr kumimoji="1" lang="ja-JP" altLang="en-US" sz="1050" b="0">
              <a:solidFill>
                <a:schemeClr val="tx1"/>
              </a:solidFill>
            </a:rPr>
            <a:t>神戸市独自控除の詳細については、神戸市ＨＰの </a:t>
          </a:r>
          <a:r>
            <a:rPr kumimoji="1" lang="ja-JP" altLang="en-US" sz="1050" b="0" u="sng">
              <a:solidFill>
                <a:srgbClr val="0070C0"/>
              </a:solidFill>
            </a:rPr>
            <a:t>保険料の額は</a:t>
          </a:r>
          <a:r>
            <a:rPr kumimoji="1" lang="ja-JP" altLang="en-US" sz="1050" b="0" baseline="0">
              <a:solidFill>
                <a:schemeClr val="tx1"/>
              </a:solidFill>
            </a:rPr>
            <a:t> </a:t>
          </a:r>
          <a:r>
            <a:rPr kumimoji="1" lang="ja-JP" altLang="en-US" sz="1050" b="0">
              <a:solidFill>
                <a:schemeClr val="tx1"/>
              </a:solidFill>
            </a:rPr>
            <a:t>をご覧ください。</a:t>
          </a:r>
          <a:endParaRPr kumimoji="1" lang="en-US" altLang="ja-JP" sz="1050" b="0">
            <a:solidFill>
              <a:schemeClr val="tx1"/>
            </a:solidFill>
          </a:endParaRPr>
        </a:p>
      </xdr:txBody>
    </xdr:sp>
    <xdr:clientData/>
  </xdr:twoCellAnchor>
  <xdr:twoCellAnchor>
    <xdr:from>
      <xdr:col>1</xdr:col>
      <xdr:colOff>21647</xdr:colOff>
      <xdr:row>120</xdr:row>
      <xdr:rowOff>54665</xdr:rowOff>
    </xdr:from>
    <xdr:to>
      <xdr:col>39</xdr:col>
      <xdr:colOff>110290</xdr:colOff>
      <xdr:row>125</xdr:row>
      <xdr:rowOff>30646</xdr:rowOff>
    </xdr:to>
    <xdr:sp macro="" textlink="">
      <xdr:nvSpPr>
        <xdr:cNvPr id="39" name="角丸四角形 38">
          <a:hlinkClick xmlns:r="http://schemas.openxmlformats.org/officeDocument/2006/relationships" r:id="rId1"/>
        </xdr:cNvPr>
        <xdr:cNvSpPr/>
      </xdr:nvSpPr>
      <xdr:spPr>
        <a:xfrm>
          <a:off x="221672" y="6845990"/>
          <a:ext cx="7689593" cy="261731"/>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ysClr val="windowText" lastClr="000000"/>
              </a:solidFill>
            </a:rPr>
            <a:t>１．上記、試算条件入力項目と下部注意事項についてご理解いただき、 </a:t>
          </a:r>
          <a:r>
            <a:rPr kumimoji="1" lang="ja-JP" altLang="en-US" sz="1000" b="1" u="sng">
              <a:solidFill>
                <a:srgbClr val="0070C0"/>
              </a:solidFill>
            </a:rPr>
            <a:t>試算条件入力シート</a:t>
          </a:r>
          <a:r>
            <a:rPr kumimoji="1" lang="ja-JP" altLang="en-US" sz="1000" b="1">
              <a:solidFill>
                <a:sysClr val="windowText" lastClr="000000"/>
              </a:solidFill>
            </a:rPr>
            <a:t> に入力してください。</a:t>
          </a:r>
        </a:p>
      </xdr:txBody>
    </xdr:sp>
    <xdr:clientData/>
  </xdr:twoCellAnchor>
  <xdr:twoCellAnchor>
    <xdr:from>
      <xdr:col>1</xdr:col>
      <xdr:colOff>22361</xdr:colOff>
      <xdr:row>126</xdr:row>
      <xdr:rowOff>45968</xdr:rowOff>
    </xdr:from>
    <xdr:to>
      <xdr:col>39</xdr:col>
      <xdr:colOff>111011</xdr:colOff>
      <xdr:row>131</xdr:row>
      <xdr:rowOff>21121</xdr:rowOff>
    </xdr:to>
    <xdr:sp macro="" textlink="">
      <xdr:nvSpPr>
        <xdr:cNvPr id="40" name="角丸四角形 39"/>
        <xdr:cNvSpPr/>
      </xdr:nvSpPr>
      <xdr:spPr>
        <a:xfrm>
          <a:off x="222386" y="7180193"/>
          <a:ext cx="7689600" cy="260903"/>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ysClr val="windowText" lastClr="000000"/>
              </a:solidFill>
            </a:rPr>
            <a:t>２．試算条件を入力いただければ、試算結果シート（簡易）及び試算結果シート（詳細）に試算された保険料の結果が表示されます。</a:t>
          </a:r>
        </a:p>
      </xdr:txBody>
    </xdr:sp>
    <xdr:clientData/>
  </xdr:twoCellAnchor>
  <xdr:twoCellAnchor>
    <xdr:from>
      <xdr:col>0</xdr:col>
      <xdr:colOff>25400</xdr:colOff>
      <xdr:row>132</xdr:row>
      <xdr:rowOff>41275</xdr:rowOff>
    </xdr:from>
    <xdr:to>
      <xdr:col>39</xdr:col>
      <xdr:colOff>144425</xdr:colOff>
      <xdr:row>189</xdr:row>
      <xdr:rowOff>57151</xdr:rowOff>
    </xdr:to>
    <xdr:sp macro="" textlink="">
      <xdr:nvSpPr>
        <xdr:cNvPr id="20" name="角丸四角形 19"/>
        <xdr:cNvSpPr/>
      </xdr:nvSpPr>
      <xdr:spPr>
        <a:xfrm>
          <a:off x="25400" y="8340725"/>
          <a:ext cx="7300875" cy="3635376"/>
        </a:xfrm>
        <a:prstGeom prst="roundRect">
          <a:avLst>
            <a:gd name="adj" fmla="val 4657"/>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200" b="1" i="0" u="none" strike="noStrike" baseline="0">
            <a:solidFill>
              <a:srgbClr val="333333"/>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200" b="1" i="0" u="none" strike="noStrike" baseline="0">
            <a:solidFill>
              <a:srgbClr val="333333"/>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1" i="0" u="none" strike="noStrike" baseline="0">
              <a:solidFill>
                <a:srgbClr val="333333"/>
              </a:solidFill>
              <a:latin typeface="ＭＳ Ｐゴシック"/>
              <a:ea typeface="ＭＳ Ｐゴシック"/>
            </a:rPr>
            <a:t>※結果はあくまでも試算であり、実際の保険料額と端数計算等が異なる場合があります。</a:t>
          </a:r>
          <a:r>
            <a:rPr lang="ja-JP" altLang="en-US" sz="1200" b="1" i="0" u="none" strike="noStrike" baseline="0">
              <a:solidFill>
                <a:sysClr val="windowText" lastClr="000000"/>
              </a:solidFill>
              <a:latin typeface="ＭＳ Ｐゴシック"/>
              <a:ea typeface="ＭＳ Ｐゴシック"/>
            </a:rPr>
            <a:t>　</a:t>
          </a:r>
          <a:endParaRPr lang="en-US" altLang="ja-JP" sz="1200" b="1" i="0" u="none" strike="noStrike" baseline="0">
            <a:solidFill>
              <a:sysClr val="windowText" lastClr="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300" b="0" i="0" baseline="0">
            <a:solidFill>
              <a:sysClr val="windowText" lastClr="00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次のいずれかの項目に該当する場合は、このシートでは正しく計算できません。</a:t>
          </a: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mn-ea"/>
              <a:ea typeface="+mn-ea"/>
            </a:rPr>
            <a:t>　（１） 年度の途中に</a:t>
          </a:r>
          <a:r>
            <a:rPr lang="ja-JP" altLang="en-US" sz="1100" b="0" i="0" u="sng" strike="noStrike" baseline="0">
              <a:solidFill>
                <a:sysClr val="windowText" lastClr="000000"/>
              </a:solidFill>
              <a:latin typeface="+mn-ea"/>
              <a:ea typeface="+mn-ea"/>
            </a:rPr>
            <a:t>加入者の所得</a:t>
          </a:r>
          <a:r>
            <a:rPr lang="ja-JP" altLang="en-US" sz="1100" b="0" i="0" u="none" strike="noStrike" baseline="0">
              <a:solidFill>
                <a:sysClr val="windowText" lastClr="000000"/>
              </a:solidFill>
              <a:latin typeface="+mn-ea"/>
              <a:ea typeface="+mn-ea"/>
            </a:rPr>
            <a:t>や</a:t>
          </a:r>
          <a:r>
            <a:rPr lang="ja-JP" altLang="en-US" sz="1100" b="0" i="0" u="sng" strike="noStrike" baseline="0">
              <a:solidFill>
                <a:sysClr val="windowText" lastClr="000000"/>
              </a:solidFill>
              <a:latin typeface="+mn-ea"/>
              <a:ea typeface="+mn-ea"/>
            </a:rPr>
            <a:t>加入人数</a:t>
          </a:r>
          <a:r>
            <a:rPr lang="ja-JP" altLang="en-US" sz="1100" b="0" i="0" u="none" strike="noStrike" baseline="0">
              <a:solidFill>
                <a:sysClr val="windowText" lastClr="000000"/>
              </a:solidFill>
              <a:latin typeface="+mn-ea"/>
              <a:ea typeface="+mn-ea"/>
            </a:rPr>
            <a:t>が変わる場合</a:t>
          </a:r>
          <a:endParaRPr lang="en-US" altLang="ja-JP" sz="1100" b="0" i="0" u="none" strike="noStrike" baseline="0">
            <a:solidFill>
              <a:sysClr val="windowText" lastClr="000000"/>
            </a:solidFill>
            <a:latin typeface="+mn-ea"/>
            <a:ea typeface="+mn-ea"/>
          </a:endParaRPr>
        </a:p>
        <a:p>
          <a:pPr algn="l" rtl="0">
            <a:defRPr sz="1000"/>
          </a:pPr>
          <a:r>
            <a:rPr lang="ja-JP" altLang="en-US" sz="1100" b="0" i="0" u="none" strike="noStrike" baseline="0">
              <a:solidFill>
                <a:sysClr val="windowText" lastClr="000000"/>
              </a:solidFill>
              <a:latin typeface="+mn-ea"/>
              <a:ea typeface="+mn-ea"/>
            </a:rPr>
            <a:t>　（２） 年度の途中に加入者が40歳に到達し、介護保険第2号被保険者となる場合                                           </a:t>
          </a:r>
          <a:endParaRPr lang="en-US" altLang="ja-JP" sz="1100" b="0" i="0" u="none" strike="noStrike" baseline="0">
            <a:solidFill>
              <a:sysClr val="windowText" lastClr="000000"/>
            </a:solidFill>
            <a:latin typeface="+mn-ea"/>
            <a:ea typeface="+mn-ea"/>
          </a:endParaRPr>
        </a:p>
        <a:p>
          <a:pPr rtl="0" eaLnBrk="1" fontAlgn="auto" latinLnBrk="0" hangingPunct="1"/>
          <a:r>
            <a:rPr lang="en-US" altLang="ja-JP" sz="1100" b="0" i="0" u="none" strike="noStrike" baseline="0">
              <a:solidFill>
                <a:sysClr val="windowText" lastClr="000000"/>
              </a:solidFill>
              <a:effectLst/>
              <a:latin typeface="+mn-ea"/>
              <a:ea typeface="+mn-ea"/>
              <a:cs typeface="+mn-cs"/>
            </a:rPr>
            <a:t>  </a:t>
          </a:r>
          <a:r>
            <a:rPr lang="ja-JP" altLang="ja-JP" sz="1100" b="0" i="0" baseline="0">
              <a:solidFill>
                <a:sysClr val="windowText" lastClr="000000"/>
              </a:solidFill>
              <a:effectLst/>
              <a:latin typeface="+mn-ea"/>
              <a:ea typeface="+mn-ea"/>
              <a:cs typeface="+mn-cs"/>
            </a:rPr>
            <a:t>（</a:t>
          </a:r>
          <a:r>
            <a:rPr lang="ja-JP" altLang="en-US" sz="1100" b="0" i="0" baseline="0">
              <a:solidFill>
                <a:sysClr val="windowText" lastClr="000000"/>
              </a:solidFill>
              <a:effectLst/>
              <a:latin typeface="+mn-ea"/>
              <a:ea typeface="+mn-ea"/>
              <a:cs typeface="+mn-cs"/>
            </a:rPr>
            <a:t>３</a:t>
          </a:r>
          <a:r>
            <a:rPr lang="ja-JP" altLang="ja-JP" sz="1100" b="0" i="0" baseline="0">
              <a:solidFill>
                <a:sysClr val="windowText" lastClr="000000"/>
              </a:solidFill>
              <a:effectLst/>
              <a:latin typeface="+mn-ea"/>
              <a:ea typeface="+mn-ea"/>
              <a:cs typeface="+mn-cs"/>
            </a:rPr>
            <a:t>）</a:t>
          </a:r>
          <a:r>
            <a:rPr lang="en-US" altLang="ja-JP" sz="1100" b="0" i="0" baseline="0">
              <a:solidFill>
                <a:sysClr val="windowText" lastClr="000000"/>
              </a:solidFill>
              <a:effectLst/>
              <a:latin typeface="+mn-ea"/>
              <a:ea typeface="+mn-ea"/>
              <a:cs typeface="+mn-cs"/>
            </a:rPr>
            <a:t> </a:t>
          </a:r>
          <a:r>
            <a:rPr lang="ja-JP" altLang="ja-JP" sz="1100" b="0" i="0" baseline="0">
              <a:solidFill>
                <a:sysClr val="windowText" lastClr="000000"/>
              </a:solidFill>
              <a:effectLst/>
              <a:latin typeface="+mn-ea"/>
              <a:ea typeface="+mn-ea"/>
              <a:cs typeface="+mn-cs"/>
            </a:rPr>
            <a:t>年度の途中に加入者が65歳に到達し、介護保険第2号被保険者でなくなる</a:t>
          </a:r>
          <a:r>
            <a:rPr lang="ja-JP" altLang="en-US" sz="1100" b="0" i="0" baseline="0">
              <a:solidFill>
                <a:sysClr val="windowText" lastClr="000000"/>
              </a:solidFill>
              <a:effectLst/>
              <a:latin typeface="+mn-ea"/>
              <a:ea typeface="+mn-ea"/>
              <a:cs typeface="+mn-cs"/>
            </a:rPr>
            <a:t>（</a:t>
          </a:r>
          <a:r>
            <a:rPr lang="ja-JP" altLang="ja-JP" sz="1100" b="0" i="0" baseline="0">
              <a:solidFill>
                <a:sysClr val="windowText" lastClr="000000"/>
              </a:solidFill>
              <a:effectLst/>
              <a:latin typeface="+mn-ea"/>
              <a:ea typeface="+mn-ea"/>
              <a:cs typeface="+mn-cs"/>
            </a:rPr>
            <a:t>介護保険第1号被保険者となる</a:t>
          </a:r>
          <a:r>
            <a:rPr lang="ja-JP" altLang="en-US" sz="1100" b="0" i="0" baseline="0">
              <a:solidFill>
                <a:sysClr val="windowText" lastClr="000000"/>
              </a:solidFill>
              <a:effectLst/>
              <a:latin typeface="+mn-ea"/>
              <a:ea typeface="+mn-ea"/>
              <a:cs typeface="+mn-cs"/>
            </a:rPr>
            <a:t>）</a:t>
          </a:r>
          <a:r>
            <a:rPr lang="ja-JP" altLang="ja-JP" sz="1100" b="0" i="0" baseline="0">
              <a:solidFill>
                <a:sysClr val="windowText" lastClr="000000"/>
              </a:solidFill>
              <a:effectLst/>
              <a:latin typeface="+mn-ea"/>
              <a:ea typeface="+mn-ea"/>
              <a:cs typeface="+mn-cs"/>
            </a:rPr>
            <a:t>場合</a:t>
          </a:r>
          <a:endParaRPr lang="ja-JP" altLang="ja-JP" sz="1100">
            <a:solidFill>
              <a:sysClr val="windowText" lastClr="000000"/>
            </a:solidFill>
            <a:effectLst/>
            <a:latin typeface="+mn-ea"/>
            <a:ea typeface="+mn-ea"/>
          </a:endParaRPr>
        </a:p>
        <a:p>
          <a:pPr algn="l" rtl="0">
            <a:lnSpc>
              <a:spcPts val="1300"/>
            </a:lnSpc>
            <a:defRPr sz="1000"/>
          </a:pPr>
          <a:r>
            <a:rPr lang="ja-JP" altLang="en-US" sz="1100" b="0" i="0" u="none" strike="noStrike" baseline="0">
              <a:solidFill>
                <a:sysClr val="windowText" lastClr="000000"/>
              </a:solidFill>
              <a:latin typeface="+mn-ea"/>
              <a:ea typeface="+mn-ea"/>
            </a:rPr>
            <a:t>  （４） 年度の途中に加入者が後期高齢者医療制度に加入し、残った国民健康保険の加入者が１人となる場合  </a:t>
          </a:r>
          <a:endParaRPr lang="en-US" altLang="ja-JP" sz="1100" b="0" i="0" u="none" strike="noStrike" baseline="0">
            <a:solidFill>
              <a:sysClr val="windowText" lastClr="000000"/>
            </a:solidFill>
            <a:latin typeface="+mn-ea"/>
            <a:ea typeface="+mn-ea"/>
          </a:endParaRPr>
        </a:p>
        <a:p>
          <a:pPr algn="l" rtl="0">
            <a:lnSpc>
              <a:spcPts val="1300"/>
            </a:lnSpc>
            <a:defRPr sz="1000"/>
          </a:pPr>
          <a:r>
            <a:rPr lang="ja-JP" altLang="en-US" sz="1100" b="0" i="0" u="none" strike="noStrike" baseline="0">
              <a:solidFill>
                <a:sysClr val="windowText" lastClr="000000"/>
              </a:solidFill>
              <a:latin typeface="+mn-ea"/>
              <a:ea typeface="+mn-ea"/>
            </a:rPr>
            <a:t>　（５） 年度途中から非自発的失業による軽減を適用する場合</a:t>
          </a:r>
          <a:endParaRPr lang="en-US" altLang="ja-JP" sz="1100" b="0" i="0" u="none" strike="noStrike" baseline="0">
            <a:solidFill>
              <a:sysClr val="windowText" lastClr="000000"/>
            </a:solidFill>
            <a:latin typeface="+mn-ea"/>
            <a:ea typeface="+mn-ea"/>
          </a:endParaRPr>
        </a:p>
        <a:p>
          <a:pPr algn="l" rtl="0">
            <a:lnSpc>
              <a:spcPts val="1300"/>
            </a:lnSpc>
            <a:defRPr sz="1000"/>
          </a:pPr>
          <a:r>
            <a:rPr lang="en-US" altLang="ja-JP" sz="1100" b="0" i="0" u="none" strike="noStrike" baseline="0">
              <a:solidFill>
                <a:sysClr val="windowText" lastClr="000000"/>
              </a:solidFill>
              <a:latin typeface="+mn-ea"/>
              <a:ea typeface="+mn-ea"/>
            </a:rPr>
            <a:t>  </a:t>
          </a:r>
          <a:r>
            <a:rPr lang="ja-JP" altLang="en-US" sz="1100" b="0" i="0" u="none" strike="noStrike" baseline="0">
              <a:solidFill>
                <a:sysClr val="windowText" lastClr="000000"/>
              </a:solidFill>
              <a:latin typeface="+mn-ea"/>
              <a:ea typeface="+mn-ea"/>
            </a:rPr>
            <a:t>（６） 専従者給与がある場合</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ysClr val="windowText" lastClr="000000"/>
              </a:solidFill>
              <a:latin typeface="+mn-ea"/>
              <a:ea typeface="+mn-ea"/>
            </a:rPr>
            <a:t>  （７） 専従者控除を必要経費に算入している場合</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mn-ea"/>
              <a:ea typeface="+mn-ea"/>
              <a:cs typeface="+mn-cs"/>
            </a:rPr>
            <a:t>  </a:t>
          </a:r>
          <a:r>
            <a:rPr lang="ja-JP" altLang="ja-JP" sz="1100" b="0" i="0" baseline="0">
              <a:solidFill>
                <a:sysClr val="windowText" lastClr="000000"/>
              </a:solidFill>
              <a:effectLst/>
              <a:latin typeface="+mn-ea"/>
              <a:ea typeface="+mn-ea"/>
              <a:cs typeface="+mn-cs"/>
            </a:rPr>
            <a:t>（</a:t>
          </a:r>
          <a:r>
            <a:rPr lang="ja-JP" altLang="en-US" sz="1100" b="0" i="0" baseline="0">
              <a:solidFill>
                <a:sysClr val="windowText" lastClr="000000"/>
              </a:solidFill>
              <a:effectLst/>
              <a:latin typeface="+mn-ea"/>
              <a:ea typeface="+mn-ea"/>
              <a:cs typeface="+mn-cs"/>
            </a:rPr>
            <a:t>８</a:t>
          </a:r>
          <a:r>
            <a:rPr lang="ja-JP" altLang="ja-JP" sz="1100" b="0" i="0" baseline="0">
              <a:solidFill>
                <a:sysClr val="windowText" lastClr="000000"/>
              </a:solidFill>
              <a:effectLst/>
              <a:latin typeface="+mn-ea"/>
              <a:ea typeface="+mn-ea"/>
              <a:cs typeface="+mn-cs"/>
            </a:rPr>
            <a:t>）</a:t>
          </a:r>
          <a:r>
            <a:rPr lang="en-US" altLang="ja-JP" sz="1100" b="0" i="0" baseline="0">
              <a:solidFill>
                <a:sysClr val="windowText" lastClr="000000"/>
              </a:solidFill>
              <a:effectLst/>
              <a:latin typeface="+mn-ea"/>
              <a:ea typeface="+mn-ea"/>
              <a:cs typeface="+mn-cs"/>
            </a:rPr>
            <a:t> </a:t>
          </a:r>
          <a:r>
            <a:rPr lang="ja-JP" altLang="ja-JP" sz="1100" b="0" i="0" baseline="0">
              <a:solidFill>
                <a:sysClr val="windowText" lastClr="000000"/>
              </a:solidFill>
              <a:effectLst/>
              <a:latin typeface="+mn-ea"/>
              <a:ea typeface="+mn-ea"/>
              <a:cs typeface="+mn-cs"/>
            </a:rPr>
            <a:t>総所得金額の他に分離課税所得（土地・株式等の譲渡所得等）がある場合</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mn-ea"/>
              <a:ea typeface="+mn-ea"/>
              <a:cs typeface="+mn-cs"/>
            </a:rPr>
            <a:t>  </a:t>
          </a:r>
          <a:r>
            <a:rPr lang="ja-JP" altLang="en-US" sz="1100" b="0" i="0" baseline="0">
              <a:solidFill>
                <a:sysClr val="windowText" lastClr="000000"/>
              </a:solidFill>
              <a:effectLst/>
              <a:latin typeface="+mn-ea"/>
              <a:ea typeface="+mn-ea"/>
              <a:cs typeface="+mn-cs"/>
            </a:rPr>
            <a:t>（９） 繰越控除が適用されている場合</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mn-ea"/>
              <a:ea typeface="+mn-ea"/>
              <a:cs typeface="+mn-cs"/>
            </a:rPr>
            <a:t>  </a:t>
          </a:r>
          <a:r>
            <a:rPr lang="ja-JP" altLang="en-US" sz="1100" b="0" i="0" baseline="0">
              <a:solidFill>
                <a:sysClr val="windowText" lastClr="000000"/>
              </a:solidFill>
              <a:effectLst/>
              <a:latin typeface="+mn-ea"/>
              <a:ea typeface="+mn-ea"/>
              <a:cs typeface="+mn-cs"/>
            </a:rPr>
            <a:t>（</a:t>
          </a:r>
          <a:r>
            <a:rPr lang="en-US" altLang="ja-JP" sz="1100" b="0" i="0" baseline="0">
              <a:solidFill>
                <a:sysClr val="windowText" lastClr="000000"/>
              </a:solidFill>
              <a:effectLst/>
              <a:latin typeface="+mn-ea"/>
              <a:ea typeface="+mn-ea"/>
              <a:cs typeface="+mn-cs"/>
            </a:rPr>
            <a:t>10</a:t>
          </a:r>
          <a:r>
            <a:rPr lang="ja-JP" altLang="en-US" sz="1100" b="0" i="0" baseline="0">
              <a:solidFill>
                <a:sysClr val="windowText" lastClr="000000"/>
              </a:solidFill>
              <a:effectLst/>
              <a:latin typeface="+mn-ea"/>
              <a:ea typeface="+mn-ea"/>
              <a:cs typeface="+mn-cs"/>
            </a:rPr>
            <a:t>） 保険料の減免制度が適用される場合</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mn-ea"/>
              <a:ea typeface="+mn-ea"/>
              <a:cs typeface="+mn-cs"/>
            </a:rPr>
            <a:t>  </a:t>
          </a:r>
          <a:r>
            <a:rPr lang="ja-JP" altLang="en-US" sz="1100" b="0" i="0" baseline="0">
              <a:solidFill>
                <a:sysClr val="windowText" lastClr="000000"/>
              </a:solidFill>
              <a:effectLst/>
              <a:latin typeface="+mn-ea"/>
              <a:ea typeface="+mn-ea"/>
              <a:cs typeface="+mn-cs"/>
            </a:rPr>
            <a:t>（</a:t>
          </a:r>
          <a:r>
            <a:rPr lang="en-US" altLang="ja-JP" sz="1100" b="0" i="0" baseline="0">
              <a:solidFill>
                <a:sysClr val="windowText" lastClr="000000"/>
              </a:solidFill>
              <a:effectLst/>
              <a:latin typeface="+mn-ea"/>
              <a:ea typeface="+mn-ea"/>
              <a:cs typeface="+mn-cs"/>
            </a:rPr>
            <a:t>11</a:t>
          </a:r>
          <a:r>
            <a:rPr lang="ja-JP" altLang="en-US" sz="1100" b="0" i="0" baseline="0">
              <a:solidFill>
                <a:sysClr val="windowText" lastClr="000000"/>
              </a:solidFill>
              <a:effectLst/>
              <a:latin typeface="+mn-ea"/>
              <a:ea typeface="+mn-ea"/>
              <a:cs typeface="+mn-cs"/>
            </a:rPr>
            <a:t>） 世帯内に特定同一世帯所属者（旧国保被保険者）が属する場合</a:t>
          </a:r>
          <a:endParaRPr lang="en-US" altLang="ja-JP" sz="1100" b="0" i="0" baseline="0">
            <a:solidFill>
              <a:sysClr val="windowText" lastClr="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solidFill>
                <a:sysClr val="windowText" lastClr="000000"/>
              </a:solidFill>
              <a:effectLst/>
              <a:latin typeface="+mn-ea"/>
              <a:ea typeface="+mn-ea"/>
              <a:cs typeface="+mn-cs"/>
            </a:rPr>
            <a:t>  （</a:t>
          </a:r>
          <a:r>
            <a:rPr lang="en-US" altLang="ja-JP" sz="1100" b="0" i="0" baseline="0">
              <a:solidFill>
                <a:sysClr val="windowText" lastClr="000000"/>
              </a:solidFill>
              <a:effectLst/>
              <a:latin typeface="+mn-ea"/>
              <a:ea typeface="+mn-ea"/>
              <a:cs typeface="+mn-cs"/>
            </a:rPr>
            <a:t>12</a:t>
          </a:r>
          <a:r>
            <a:rPr lang="ja-JP" altLang="en-US" sz="1100" b="0" i="0" baseline="0">
              <a:solidFill>
                <a:sysClr val="windowText" lastClr="000000"/>
              </a:solidFill>
              <a:effectLst/>
              <a:latin typeface="+mn-ea"/>
              <a:ea typeface="+mn-ea"/>
              <a:cs typeface="+mn-cs"/>
            </a:rPr>
            <a:t>） 旧被扶養者軽減制度が適用される場合</a:t>
          </a:r>
          <a:endParaRPr lang="en-US" altLang="ja-JP" sz="1100" b="0" i="0" baseline="0">
            <a:solidFill>
              <a:sysClr val="windowText" lastClr="000000"/>
            </a:solidFill>
            <a:effectLst/>
            <a:latin typeface="+mn-ea"/>
            <a:ea typeface="+mn-ea"/>
            <a:cs typeface="+mn-cs"/>
          </a:endParaRPr>
        </a:p>
      </xdr:txBody>
    </xdr:sp>
    <xdr:clientData/>
  </xdr:twoCellAnchor>
  <xdr:twoCellAnchor editAs="oneCell">
    <xdr:from>
      <xdr:col>0</xdr:col>
      <xdr:colOff>200024</xdr:colOff>
      <xdr:row>135</xdr:row>
      <xdr:rowOff>36734</xdr:rowOff>
    </xdr:from>
    <xdr:to>
      <xdr:col>3</xdr:col>
      <xdr:colOff>76927</xdr:colOff>
      <xdr:row>140</xdr:row>
      <xdr:rowOff>38984</xdr:rowOff>
    </xdr:to>
    <xdr:pic>
      <xdr:nvPicPr>
        <xdr:cNvPr id="23" name="図 30" descr="error_mark.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4" y="7685309"/>
          <a:ext cx="476978"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90989</xdr:colOff>
      <xdr:row>136</xdr:row>
      <xdr:rowOff>5650</xdr:rowOff>
    </xdr:from>
    <xdr:ext cx="1221999" cy="265587"/>
    <xdr:sp macro="" textlink="">
      <xdr:nvSpPr>
        <xdr:cNvPr id="24" name="テキスト ボックス 23"/>
        <xdr:cNvSpPr txBox="1"/>
      </xdr:nvSpPr>
      <xdr:spPr>
        <a:xfrm>
          <a:off x="691064" y="7711375"/>
          <a:ext cx="1221999" cy="265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200" b="1">
              <a:solidFill>
                <a:srgbClr val="C00000"/>
              </a:solidFill>
            </a:rPr>
            <a:t>注意事項</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914</xdr:colOff>
      <xdr:row>5</xdr:row>
      <xdr:rowOff>5012</xdr:rowOff>
    </xdr:from>
    <xdr:to>
      <xdr:col>11</xdr:col>
      <xdr:colOff>20052</xdr:colOff>
      <xdr:row>6</xdr:row>
      <xdr:rowOff>2005</xdr:rowOff>
    </xdr:to>
    <xdr:grpSp>
      <xdr:nvGrpSpPr>
        <xdr:cNvPr id="2" name="Group 11"/>
        <xdr:cNvGrpSpPr>
          <a:grpSpLocks/>
        </xdr:cNvGrpSpPr>
      </xdr:nvGrpSpPr>
      <xdr:grpSpPr bwMode="auto">
        <a:xfrm>
          <a:off x="1750692" y="1126845"/>
          <a:ext cx="386027" cy="413271"/>
          <a:chOff x="78" y="485"/>
          <a:chExt cx="24" cy="24"/>
        </a:xfrm>
      </xdr:grpSpPr>
      <xdr:sp macro="" textlink="">
        <xdr:nvSpPr>
          <xdr:cNvPr id="3" name="Oval 9"/>
          <xdr:cNvSpPr>
            <a:spLocks noChangeArrowheads="1"/>
          </xdr:cNvSpPr>
        </xdr:nvSpPr>
        <xdr:spPr bwMode="auto">
          <a:xfrm>
            <a:off x="78" y="485"/>
            <a:ext cx="24" cy="24"/>
          </a:xfrm>
          <a:prstGeom prst="ellipse">
            <a:avLst/>
          </a:prstGeom>
          <a:solidFill>
            <a:srgbClr val="000000"/>
          </a:solidFill>
          <a:ln w="9525">
            <a:solidFill>
              <a:srgbClr val="000000"/>
            </a:solidFill>
            <a:round/>
            <a:headEnd/>
            <a:tailEnd/>
          </a:ln>
        </xdr:spPr>
      </xdr:sp>
      <xdr:sp macro="" textlink="">
        <xdr:nvSpPr>
          <xdr:cNvPr id="4" name="Text Box 10"/>
          <xdr:cNvSpPr txBox="1">
            <a:spLocks noChangeArrowheads="1"/>
          </xdr:cNvSpPr>
        </xdr:nvSpPr>
        <xdr:spPr bwMode="auto">
          <a:xfrm>
            <a:off x="82" y="489"/>
            <a:ext cx="15" cy="17"/>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600" b="1" i="0" u="none" strike="noStrike" baseline="0">
                <a:solidFill>
                  <a:srgbClr val="FFFFFF"/>
                </a:solidFill>
                <a:latin typeface="ＭＳ Ｐゴシック"/>
                <a:ea typeface="ＭＳ Ｐゴシック"/>
              </a:rPr>
              <a:t>1</a:t>
            </a:r>
          </a:p>
        </xdr:txBody>
      </xdr:sp>
    </xdr:grpSp>
    <xdr:clientData/>
  </xdr:twoCellAnchor>
  <xdr:twoCellAnchor>
    <xdr:from>
      <xdr:col>52</xdr:col>
      <xdr:colOff>108564</xdr:colOff>
      <xdr:row>17</xdr:row>
      <xdr:rowOff>217715</xdr:rowOff>
    </xdr:from>
    <xdr:to>
      <xdr:col>56</xdr:col>
      <xdr:colOff>141776</xdr:colOff>
      <xdr:row>18</xdr:row>
      <xdr:rowOff>421713</xdr:rowOff>
    </xdr:to>
    <xdr:grpSp>
      <xdr:nvGrpSpPr>
        <xdr:cNvPr id="5" name="Group 32"/>
        <xdr:cNvGrpSpPr>
          <a:grpSpLocks/>
        </xdr:cNvGrpSpPr>
      </xdr:nvGrpSpPr>
      <xdr:grpSpPr bwMode="auto">
        <a:xfrm>
          <a:off x="9908731" y="5354159"/>
          <a:ext cx="872823" cy="507387"/>
          <a:chOff x="796" y="493"/>
          <a:chExt cx="37" cy="23"/>
        </a:xfrm>
      </xdr:grpSpPr>
      <xdr:sp macro="" textlink="">
        <xdr:nvSpPr>
          <xdr:cNvPr id="6" name="Oval 33"/>
          <xdr:cNvSpPr>
            <a:spLocks noChangeArrowheads="1"/>
          </xdr:cNvSpPr>
        </xdr:nvSpPr>
        <xdr:spPr bwMode="auto">
          <a:xfrm>
            <a:off x="806" y="493"/>
            <a:ext cx="21" cy="23"/>
          </a:xfrm>
          <a:prstGeom prst="ellipse">
            <a:avLst/>
          </a:prstGeom>
          <a:solidFill>
            <a:srgbClr val="000000"/>
          </a:solidFill>
          <a:ln w="9525">
            <a:solidFill>
              <a:srgbClr val="000000"/>
            </a:solidFill>
            <a:round/>
            <a:headEnd/>
            <a:tailEnd/>
          </a:ln>
        </xdr:spPr>
      </xdr:sp>
      <xdr:sp macro="" textlink="">
        <xdr:nvSpPr>
          <xdr:cNvPr id="7" name="Text Box 34"/>
          <xdr:cNvSpPr txBox="1">
            <a:spLocks noChangeArrowheads="1"/>
          </xdr:cNvSpPr>
        </xdr:nvSpPr>
        <xdr:spPr bwMode="auto">
          <a:xfrm>
            <a:off x="796" y="493"/>
            <a:ext cx="37"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400" b="1" i="0" u="none" strike="noStrike" baseline="0">
                <a:solidFill>
                  <a:srgbClr val="FFFFFF"/>
                </a:solidFill>
                <a:latin typeface="ＭＳ Ｐゴシック"/>
                <a:ea typeface="ＭＳ Ｐゴシック"/>
              </a:rPr>
              <a:t>＝</a:t>
            </a:r>
          </a:p>
        </xdr:txBody>
      </xdr:sp>
    </xdr:grpSp>
    <xdr:clientData/>
  </xdr:twoCellAnchor>
  <xdr:twoCellAnchor>
    <xdr:from>
      <xdr:col>24</xdr:col>
      <xdr:colOff>22972</xdr:colOff>
      <xdr:row>5</xdr:row>
      <xdr:rowOff>12031</xdr:rowOff>
    </xdr:from>
    <xdr:to>
      <xdr:col>25</xdr:col>
      <xdr:colOff>257735</xdr:colOff>
      <xdr:row>6</xdr:row>
      <xdr:rowOff>7018</xdr:rowOff>
    </xdr:to>
    <xdr:sp macro="" textlink="">
      <xdr:nvSpPr>
        <xdr:cNvPr id="29" name="Oval 9"/>
        <xdr:cNvSpPr>
          <a:spLocks noChangeArrowheads="1"/>
        </xdr:cNvSpPr>
      </xdr:nvSpPr>
      <xdr:spPr bwMode="auto">
        <a:xfrm>
          <a:off x="5195047" y="5488906"/>
          <a:ext cx="434788" cy="414087"/>
        </a:xfrm>
        <a:prstGeom prst="ellipse">
          <a:avLst/>
        </a:prstGeom>
        <a:solidFill>
          <a:srgbClr val="000000"/>
        </a:solidFill>
        <a:ln w="9525">
          <a:solidFill>
            <a:srgbClr val="000000"/>
          </a:solidFill>
          <a:round/>
          <a:headEnd/>
          <a:tailEnd/>
        </a:ln>
      </xdr:spPr>
    </xdr:sp>
    <xdr:clientData/>
  </xdr:twoCellAnchor>
  <xdr:twoCellAnchor>
    <xdr:from>
      <xdr:col>24</xdr:col>
      <xdr:colOff>93004</xdr:colOff>
      <xdr:row>5</xdr:row>
      <xdr:rowOff>81380</xdr:rowOff>
    </xdr:from>
    <xdr:to>
      <xdr:col>25</xdr:col>
      <xdr:colOff>155097</xdr:colOff>
      <xdr:row>5</xdr:row>
      <xdr:rowOff>376113</xdr:rowOff>
    </xdr:to>
    <xdr:sp macro="" textlink="">
      <xdr:nvSpPr>
        <xdr:cNvPr id="30" name="Text Box 10"/>
        <xdr:cNvSpPr txBox="1">
          <a:spLocks noChangeArrowheads="1"/>
        </xdr:cNvSpPr>
      </xdr:nvSpPr>
      <xdr:spPr bwMode="auto">
        <a:xfrm>
          <a:off x="5265079" y="5558255"/>
          <a:ext cx="262118" cy="29473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600" b="1" i="0" u="none" strike="noStrike" baseline="0">
              <a:solidFill>
                <a:srgbClr val="FFFFFF"/>
              </a:solidFill>
              <a:latin typeface="ＭＳ Ｐゴシック"/>
              <a:ea typeface="ＭＳ Ｐゴシック"/>
            </a:rPr>
            <a:t>2</a:t>
          </a:r>
        </a:p>
      </xdr:txBody>
    </xdr:sp>
    <xdr:clientData/>
  </xdr:twoCellAnchor>
  <xdr:twoCellAnchor>
    <xdr:from>
      <xdr:col>40</xdr:col>
      <xdr:colOff>14952</xdr:colOff>
      <xdr:row>5</xdr:row>
      <xdr:rowOff>9023</xdr:rowOff>
    </xdr:from>
    <xdr:to>
      <xdr:col>42</xdr:col>
      <xdr:colOff>34090</xdr:colOff>
      <xdr:row>6</xdr:row>
      <xdr:rowOff>4010</xdr:rowOff>
    </xdr:to>
    <xdr:sp macro="" textlink="">
      <xdr:nvSpPr>
        <xdr:cNvPr id="31" name="Oval 9"/>
        <xdr:cNvSpPr>
          <a:spLocks noChangeArrowheads="1"/>
        </xdr:cNvSpPr>
      </xdr:nvSpPr>
      <xdr:spPr bwMode="auto">
        <a:xfrm>
          <a:off x="8416002" y="5485898"/>
          <a:ext cx="419188" cy="414087"/>
        </a:xfrm>
        <a:prstGeom prst="ellipse">
          <a:avLst/>
        </a:prstGeom>
        <a:solidFill>
          <a:srgbClr val="000000"/>
        </a:solidFill>
        <a:ln w="9525">
          <a:solidFill>
            <a:srgbClr val="000000"/>
          </a:solidFill>
          <a:round/>
          <a:headEnd/>
          <a:tailEnd/>
        </a:ln>
      </xdr:spPr>
    </xdr:sp>
    <xdr:clientData/>
  </xdr:twoCellAnchor>
  <xdr:twoCellAnchor>
    <xdr:from>
      <xdr:col>40</xdr:col>
      <xdr:colOff>84984</xdr:colOff>
      <xdr:row>5</xdr:row>
      <xdr:rowOff>78372</xdr:rowOff>
    </xdr:from>
    <xdr:to>
      <xdr:col>41</xdr:col>
      <xdr:colOff>147076</xdr:colOff>
      <xdr:row>5</xdr:row>
      <xdr:rowOff>373105</xdr:rowOff>
    </xdr:to>
    <xdr:sp macro="" textlink="">
      <xdr:nvSpPr>
        <xdr:cNvPr id="32" name="Text Box 10"/>
        <xdr:cNvSpPr txBox="1">
          <a:spLocks noChangeArrowheads="1"/>
        </xdr:cNvSpPr>
      </xdr:nvSpPr>
      <xdr:spPr bwMode="auto">
        <a:xfrm>
          <a:off x="8486034" y="5555247"/>
          <a:ext cx="262117" cy="29473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600" b="1" i="0" u="none" strike="noStrike" baseline="0">
              <a:solidFill>
                <a:srgbClr val="FFFFFF"/>
              </a:solidFill>
              <a:latin typeface="ＭＳ Ｐゴシック"/>
              <a:ea typeface="ＭＳ Ｐゴシック"/>
            </a:rPr>
            <a:t>3</a:t>
          </a:r>
        </a:p>
      </xdr:txBody>
    </xdr:sp>
    <xdr:clientData/>
  </xdr:twoCellAnchor>
  <xdr:twoCellAnchor>
    <xdr:from>
      <xdr:col>13</xdr:col>
      <xdr:colOff>154782</xdr:colOff>
      <xdr:row>5</xdr:row>
      <xdr:rowOff>381001</xdr:rowOff>
    </xdr:from>
    <xdr:to>
      <xdr:col>15</xdr:col>
      <xdr:colOff>77391</xdr:colOff>
      <xdr:row>7</xdr:row>
      <xdr:rowOff>35719</xdr:rowOff>
    </xdr:to>
    <xdr:sp macro="" textlink="">
      <xdr:nvSpPr>
        <xdr:cNvPr id="46" name="加算記号 3"/>
        <xdr:cNvSpPr/>
      </xdr:nvSpPr>
      <xdr:spPr>
        <a:xfrm>
          <a:off x="3126582" y="5857876"/>
          <a:ext cx="322659" cy="321468"/>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146448</xdr:colOff>
      <xdr:row>9</xdr:row>
      <xdr:rowOff>408385</xdr:rowOff>
    </xdr:from>
    <xdr:to>
      <xdr:col>15</xdr:col>
      <xdr:colOff>69057</xdr:colOff>
      <xdr:row>11</xdr:row>
      <xdr:rowOff>33338</xdr:rowOff>
    </xdr:to>
    <xdr:sp macro="" textlink="">
      <xdr:nvSpPr>
        <xdr:cNvPr id="47" name="加算記号 62"/>
        <xdr:cNvSpPr/>
      </xdr:nvSpPr>
      <xdr:spPr>
        <a:xfrm>
          <a:off x="3118248" y="7209235"/>
          <a:ext cx="322659" cy="320278"/>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150020</xdr:colOff>
      <xdr:row>7</xdr:row>
      <xdr:rowOff>382191</xdr:rowOff>
    </xdr:from>
    <xdr:to>
      <xdr:col>15</xdr:col>
      <xdr:colOff>72629</xdr:colOff>
      <xdr:row>9</xdr:row>
      <xdr:rowOff>42862</xdr:rowOff>
    </xdr:to>
    <xdr:sp macro="" textlink="">
      <xdr:nvSpPr>
        <xdr:cNvPr id="48" name="加算記号 67"/>
        <xdr:cNvSpPr/>
      </xdr:nvSpPr>
      <xdr:spPr>
        <a:xfrm>
          <a:off x="3121820" y="6525816"/>
          <a:ext cx="322659" cy="317896"/>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181372</xdr:colOff>
      <xdr:row>6</xdr:row>
      <xdr:rowOff>3573</xdr:rowOff>
    </xdr:from>
    <xdr:to>
      <xdr:col>30</xdr:col>
      <xdr:colOff>116681</xdr:colOff>
      <xdr:row>7</xdr:row>
      <xdr:rowOff>74569</xdr:rowOff>
    </xdr:to>
    <xdr:sp macro="" textlink="">
      <xdr:nvSpPr>
        <xdr:cNvPr id="49" name="加算記号 68"/>
        <xdr:cNvSpPr/>
      </xdr:nvSpPr>
      <xdr:spPr>
        <a:xfrm>
          <a:off x="5515372" y="1541684"/>
          <a:ext cx="302198" cy="317941"/>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185738</xdr:colOff>
      <xdr:row>9</xdr:row>
      <xdr:rowOff>411957</xdr:rowOff>
    </xdr:from>
    <xdr:to>
      <xdr:col>30</xdr:col>
      <xdr:colOff>108347</xdr:colOff>
      <xdr:row>11</xdr:row>
      <xdr:rowOff>36910</xdr:rowOff>
    </xdr:to>
    <xdr:sp macro="" textlink="">
      <xdr:nvSpPr>
        <xdr:cNvPr id="50" name="加算記号 69"/>
        <xdr:cNvSpPr/>
      </xdr:nvSpPr>
      <xdr:spPr>
        <a:xfrm>
          <a:off x="6262688" y="7212807"/>
          <a:ext cx="322659" cy="320278"/>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189310</xdr:colOff>
      <xdr:row>7</xdr:row>
      <xdr:rowOff>385763</xdr:rowOff>
    </xdr:from>
    <xdr:to>
      <xdr:col>30</xdr:col>
      <xdr:colOff>111919</xdr:colOff>
      <xdr:row>9</xdr:row>
      <xdr:rowOff>46434</xdr:rowOff>
    </xdr:to>
    <xdr:sp macro="" textlink="">
      <xdr:nvSpPr>
        <xdr:cNvPr id="51" name="加算記号 70"/>
        <xdr:cNvSpPr/>
      </xdr:nvSpPr>
      <xdr:spPr>
        <a:xfrm>
          <a:off x="6266260" y="6529388"/>
          <a:ext cx="322659" cy="317896"/>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167879</xdr:colOff>
      <xdr:row>5</xdr:row>
      <xdr:rowOff>388144</xdr:rowOff>
    </xdr:from>
    <xdr:to>
      <xdr:col>46</xdr:col>
      <xdr:colOff>78582</xdr:colOff>
      <xdr:row>7</xdr:row>
      <xdr:rowOff>42862</xdr:rowOff>
    </xdr:to>
    <xdr:sp macro="" textlink="">
      <xdr:nvSpPr>
        <xdr:cNvPr id="52" name="加算記号 71"/>
        <xdr:cNvSpPr/>
      </xdr:nvSpPr>
      <xdr:spPr>
        <a:xfrm>
          <a:off x="9349979" y="5865019"/>
          <a:ext cx="329803" cy="321468"/>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159545</xdr:colOff>
      <xdr:row>9</xdr:row>
      <xdr:rowOff>415528</xdr:rowOff>
    </xdr:from>
    <xdr:to>
      <xdr:col>46</xdr:col>
      <xdr:colOff>70248</xdr:colOff>
      <xdr:row>11</xdr:row>
      <xdr:rowOff>40481</xdr:rowOff>
    </xdr:to>
    <xdr:sp macro="" textlink="">
      <xdr:nvSpPr>
        <xdr:cNvPr id="53" name="加算記号 72"/>
        <xdr:cNvSpPr/>
      </xdr:nvSpPr>
      <xdr:spPr>
        <a:xfrm>
          <a:off x="9341645" y="7216378"/>
          <a:ext cx="329803" cy="320278"/>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163117</xdr:colOff>
      <xdr:row>7</xdr:row>
      <xdr:rowOff>389334</xdr:rowOff>
    </xdr:from>
    <xdr:to>
      <xdr:col>46</xdr:col>
      <xdr:colOff>73820</xdr:colOff>
      <xdr:row>9</xdr:row>
      <xdr:rowOff>50005</xdr:rowOff>
    </xdr:to>
    <xdr:sp macro="" textlink="">
      <xdr:nvSpPr>
        <xdr:cNvPr id="54" name="加算記号 73"/>
        <xdr:cNvSpPr/>
      </xdr:nvSpPr>
      <xdr:spPr>
        <a:xfrm>
          <a:off x="9345217" y="6532959"/>
          <a:ext cx="329803" cy="317896"/>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71436</xdr:colOff>
      <xdr:row>15</xdr:row>
      <xdr:rowOff>369094</xdr:rowOff>
    </xdr:from>
    <xdr:to>
      <xdr:col>15</xdr:col>
      <xdr:colOff>160734</xdr:colOff>
      <xdr:row>17</xdr:row>
      <xdr:rowOff>35718</xdr:rowOff>
    </xdr:to>
    <xdr:sp macro="" textlink="">
      <xdr:nvSpPr>
        <xdr:cNvPr id="55" name="等号 54"/>
        <xdr:cNvSpPr/>
      </xdr:nvSpPr>
      <xdr:spPr>
        <a:xfrm rot="5400000">
          <a:off x="3116460" y="9125545"/>
          <a:ext cx="342899" cy="489348"/>
        </a:xfrm>
        <a:prstGeom prst="mathEqual">
          <a:avLst>
            <a:gd name="adj1" fmla="val 13882"/>
            <a:gd name="adj2" fmla="val 1601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28</xdr:col>
      <xdr:colOff>130975</xdr:colOff>
      <xdr:row>15</xdr:row>
      <xdr:rowOff>369094</xdr:rowOff>
    </xdr:from>
    <xdr:to>
      <xdr:col>31</xdr:col>
      <xdr:colOff>17867</xdr:colOff>
      <xdr:row>17</xdr:row>
      <xdr:rowOff>35718</xdr:rowOff>
    </xdr:to>
    <xdr:sp macro="" textlink="">
      <xdr:nvSpPr>
        <xdr:cNvPr id="57" name="等号 56"/>
        <xdr:cNvSpPr/>
      </xdr:nvSpPr>
      <xdr:spPr>
        <a:xfrm rot="5400000">
          <a:off x="6279959" y="9126735"/>
          <a:ext cx="342899" cy="486967"/>
        </a:xfrm>
        <a:prstGeom prst="mathEqual">
          <a:avLst>
            <a:gd name="adj1" fmla="val 13882"/>
            <a:gd name="adj2" fmla="val 1601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44</xdr:col>
      <xdr:colOff>107159</xdr:colOff>
      <xdr:row>15</xdr:row>
      <xdr:rowOff>369094</xdr:rowOff>
    </xdr:from>
    <xdr:to>
      <xdr:col>46</xdr:col>
      <xdr:colOff>172645</xdr:colOff>
      <xdr:row>17</xdr:row>
      <xdr:rowOff>35718</xdr:rowOff>
    </xdr:to>
    <xdr:sp macro="" textlink="">
      <xdr:nvSpPr>
        <xdr:cNvPr id="58" name="等号 57"/>
        <xdr:cNvSpPr/>
      </xdr:nvSpPr>
      <xdr:spPr>
        <a:xfrm rot="5400000">
          <a:off x="9360102" y="9127926"/>
          <a:ext cx="342899" cy="484586"/>
        </a:xfrm>
        <a:prstGeom prst="mathEqual">
          <a:avLst>
            <a:gd name="adj1" fmla="val 13882"/>
            <a:gd name="adj2" fmla="val 1601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142876</xdr:colOff>
      <xdr:row>12</xdr:row>
      <xdr:rowOff>0</xdr:rowOff>
    </xdr:from>
    <xdr:to>
      <xdr:col>15</xdr:col>
      <xdr:colOff>65485</xdr:colOff>
      <xdr:row>13</xdr:row>
      <xdr:rowOff>65484</xdr:rowOff>
    </xdr:to>
    <xdr:sp macro="" textlink="">
      <xdr:nvSpPr>
        <xdr:cNvPr id="59" name="加算記号 74"/>
        <xdr:cNvSpPr/>
      </xdr:nvSpPr>
      <xdr:spPr>
        <a:xfrm>
          <a:off x="3114676" y="7905750"/>
          <a:ext cx="322659"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142876</xdr:colOff>
      <xdr:row>14</xdr:row>
      <xdr:rowOff>0</xdr:rowOff>
    </xdr:from>
    <xdr:to>
      <xdr:col>15</xdr:col>
      <xdr:colOff>65485</xdr:colOff>
      <xdr:row>15</xdr:row>
      <xdr:rowOff>65484</xdr:rowOff>
    </xdr:to>
    <xdr:sp macro="" textlink="">
      <xdr:nvSpPr>
        <xdr:cNvPr id="60" name="加算記号 75"/>
        <xdr:cNvSpPr/>
      </xdr:nvSpPr>
      <xdr:spPr>
        <a:xfrm>
          <a:off x="3114676" y="8572500"/>
          <a:ext cx="322659"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12</xdr:row>
      <xdr:rowOff>0</xdr:rowOff>
    </xdr:from>
    <xdr:to>
      <xdr:col>30</xdr:col>
      <xdr:colOff>125015</xdr:colOff>
      <xdr:row>13</xdr:row>
      <xdr:rowOff>65484</xdr:rowOff>
    </xdr:to>
    <xdr:sp macro="" textlink="">
      <xdr:nvSpPr>
        <xdr:cNvPr id="61" name="加算記号 83"/>
        <xdr:cNvSpPr/>
      </xdr:nvSpPr>
      <xdr:spPr>
        <a:xfrm>
          <a:off x="6276975" y="7905750"/>
          <a:ext cx="325040"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14</xdr:row>
      <xdr:rowOff>0</xdr:rowOff>
    </xdr:from>
    <xdr:to>
      <xdr:col>30</xdr:col>
      <xdr:colOff>125015</xdr:colOff>
      <xdr:row>15</xdr:row>
      <xdr:rowOff>65484</xdr:rowOff>
    </xdr:to>
    <xdr:sp macro="" textlink="">
      <xdr:nvSpPr>
        <xdr:cNvPr id="62" name="加算記号 84"/>
        <xdr:cNvSpPr/>
      </xdr:nvSpPr>
      <xdr:spPr>
        <a:xfrm>
          <a:off x="6276975" y="8572500"/>
          <a:ext cx="325040"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178595</xdr:colOff>
      <xdr:row>12</xdr:row>
      <xdr:rowOff>0</xdr:rowOff>
    </xdr:from>
    <xdr:to>
      <xdr:col>46</xdr:col>
      <xdr:colOff>77392</xdr:colOff>
      <xdr:row>13</xdr:row>
      <xdr:rowOff>65484</xdr:rowOff>
    </xdr:to>
    <xdr:sp macro="" textlink="">
      <xdr:nvSpPr>
        <xdr:cNvPr id="63" name="加算記号 85"/>
        <xdr:cNvSpPr/>
      </xdr:nvSpPr>
      <xdr:spPr>
        <a:xfrm>
          <a:off x="9360695" y="7905750"/>
          <a:ext cx="317897"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178595</xdr:colOff>
      <xdr:row>14</xdr:row>
      <xdr:rowOff>0</xdr:rowOff>
    </xdr:from>
    <xdr:to>
      <xdr:col>46</xdr:col>
      <xdr:colOff>77392</xdr:colOff>
      <xdr:row>15</xdr:row>
      <xdr:rowOff>65484</xdr:rowOff>
    </xdr:to>
    <xdr:sp macro="" textlink="">
      <xdr:nvSpPr>
        <xdr:cNvPr id="64" name="加算記号 86"/>
        <xdr:cNvSpPr/>
      </xdr:nvSpPr>
      <xdr:spPr>
        <a:xfrm>
          <a:off x="9360695" y="8572500"/>
          <a:ext cx="317897" cy="322659"/>
        </a:xfrm>
        <a:prstGeom prst="mathPlus">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1002</xdr:colOff>
      <xdr:row>1</xdr:row>
      <xdr:rowOff>104775</xdr:rowOff>
    </xdr:from>
    <xdr:to>
      <xdr:col>21</xdr:col>
      <xdr:colOff>45515</xdr:colOff>
      <xdr:row>3</xdr:row>
      <xdr:rowOff>19050</xdr:rowOff>
    </xdr:to>
    <xdr:sp macro="" textlink="'新＿計算の基礎（作業用非公開）'!T25:X26">
      <xdr:nvSpPr>
        <xdr:cNvPr id="2" name="Text Box 16"/>
        <xdr:cNvSpPr txBox="1">
          <a:spLocks noChangeArrowheads="1"/>
        </xdr:cNvSpPr>
      </xdr:nvSpPr>
      <xdr:spPr bwMode="auto">
        <a:xfrm>
          <a:off x="156224" y="238831"/>
          <a:ext cx="12165958" cy="422275"/>
        </a:xfrm>
        <a:prstGeom prst="rect">
          <a:avLst/>
        </a:prstGeom>
        <a:ln>
          <a:headEnd/>
          <a:tailEnd/>
        </a:ln>
      </xdr:spPr>
      <xdr:style>
        <a:lnRef idx="1">
          <a:schemeClr val="accent1"/>
        </a:lnRef>
        <a:fillRef idx="3">
          <a:schemeClr val="accent1"/>
        </a:fillRef>
        <a:effectRef idx="2">
          <a:schemeClr val="accent1"/>
        </a:effectRef>
        <a:fontRef idx="minor">
          <a:schemeClr val="lt1"/>
        </a:fontRef>
      </xdr:style>
      <xdr:txBody>
        <a:bodyPr vertOverflow="clip" wrap="square" lIns="45720" tIns="22860" rIns="45720" bIns="22860" anchor="ctr" upright="1"/>
        <a:lstStyle/>
        <a:p>
          <a:pPr algn="ctr" rtl="0">
            <a:defRPr sz="1000"/>
          </a:pPr>
          <a:fld id="{0F808170-33F5-4CC4-9420-DC3B263C18DA}" type="TxLink">
            <a:rPr lang="ja-JP" altLang="en-US" sz="1800" b="0" i="0" u="none" strike="noStrike" baseline="0">
              <a:solidFill>
                <a:schemeClr val="bg1"/>
              </a:solidFill>
              <a:latin typeface="BIZ UDP明朝 Medium" panose="02020500000000000000" pitchFamily="18" charset="-128"/>
              <a:ea typeface="BIZ UDP明朝 Medium" panose="02020500000000000000" pitchFamily="18" charset="-128"/>
              <a:cs typeface="メイリオ"/>
            </a:rPr>
            <a:pPr algn="ctr" rtl="0">
              <a:defRPr sz="1000"/>
            </a:pPr>
            <a:t>令和6年度　神戸市の国民健康保険料　試算結果（詳細）</a:t>
          </a:fld>
          <a:endParaRPr lang="ja-JP" altLang="en-US" sz="3200" b="0" i="0" u="none" strike="noStrike" baseline="0">
            <a:solidFill>
              <a:schemeClr val="bg1"/>
            </a:solidFill>
            <a:latin typeface="BIZ UDP明朝 Medium" panose="02020500000000000000" pitchFamily="18" charset="-128"/>
            <a:ea typeface="BIZ UDP明朝 Medium" panose="02020500000000000000" pitchFamily="18" charset="-128"/>
            <a:cs typeface="メイリオ"/>
          </a:endParaRPr>
        </a:p>
      </xdr:txBody>
    </xdr:sp>
    <xdr:clientData/>
  </xdr:twoCellAnchor>
  <xdr:twoCellAnchor>
    <xdr:from>
      <xdr:col>11</xdr:col>
      <xdr:colOff>47625</xdr:colOff>
      <xdr:row>7</xdr:row>
      <xdr:rowOff>11279</xdr:rowOff>
    </xdr:from>
    <xdr:to>
      <xdr:col>11</xdr:col>
      <xdr:colOff>323850</xdr:colOff>
      <xdr:row>13</xdr:row>
      <xdr:rowOff>324148</xdr:rowOff>
    </xdr:to>
    <xdr:sp macro="" textlink="">
      <xdr:nvSpPr>
        <xdr:cNvPr id="3" name="AutoShape 138"/>
        <xdr:cNvSpPr>
          <a:spLocks/>
        </xdr:cNvSpPr>
      </xdr:nvSpPr>
      <xdr:spPr bwMode="auto">
        <a:xfrm>
          <a:off x="7780421" y="1928812"/>
          <a:ext cx="276225"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84604</xdr:colOff>
      <xdr:row>3</xdr:row>
      <xdr:rowOff>179294</xdr:rowOff>
    </xdr:from>
    <xdr:to>
      <xdr:col>2</xdr:col>
      <xdr:colOff>369794</xdr:colOff>
      <xdr:row>4</xdr:row>
      <xdr:rowOff>212911</xdr:rowOff>
    </xdr:to>
    <xdr:grpSp>
      <xdr:nvGrpSpPr>
        <xdr:cNvPr id="4" name="Group 11"/>
        <xdr:cNvGrpSpPr>
          <a:grpSpLocks/>
        </xdr:cNvGrpSpPr>
      </xdr:nvGrpSpPr>
      <xdr:grpSpPr bwMode="auto">
        <a:xfrm>
          <a:off x="155865" y="821350"/>
          <a:ext cx="369151" cy="344061"/>
          <a:chOff x="135" y="487"/>
          <a:chExt cx="29" cy="24"/>
        </a:xfrm>
      </xdr:grpSpPr>
      <xdr:sp macro="" textlink="">
        <xdr:nvSpPr>
          <xdr:cNvPr id="5" name="Oval 9"/>
          <xdr:cNvSpPr>
            <a:spLocks noChangeArrowheads="1"/>
          </xdr:cNvSpPr>
        </xdr:nvSpPr>
        <xdr:spPr bwMode="auto">
          <a:xfrm>
            <a:off x="135" y="487"/>
            <a:ext cx="24" cy="24"/>
          </a:xfrm>
          <a:prstGeom prst="ellipse">
            <a:avLst/>
          </a:prstGeom>
          <a:solidFill>
            <a:srgbClr val="000000"/>
          </a:solidFill>
          <a:ln w="9525">
            <a:solidFill>
              <a:srgbClr val="000000"/>
            </a:solidFill>
            <a:round/>
            <a:headEnd/>
            <a:tailEnd/>
          </a:ln>
        </xdr:spPr>
      </xdr:sp>
      <xdr:sp macro="" textlink="">
        <xdr:nvSpPr>
          <xdr:cNvPr id="6" name="Text Box 10"/>
          <xdr:cNvSpPr txBox="1">
            <a:spLocks noChangeArrowheads="1"/>
          </xdr:cNvSpPr>
        </xdr:nvSpPr>
        <xdr:spPr bwMode="auto">
          <a:xfrm>
            <a:off x="135" y="487"/>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1</a:t>
            </a:r>
          </a:p>
        </xdr:txBody>
      </xdr:sp>
    </xdr:grpSp>
    <xdr:clientData/>
  </xdr:twoCellAnchor>
  <xdr:oneCellAnchor>
    <xdr:from>
      <xdr:col>2</xdr:col>
      <xdr:colOff>257175</xdr:colOff>
      <xdr:row>3</xdr:row>
      <xdr:rowOff>188118</xdr:rowOff>
    </xdr:from>
    <xdr:ext cx="906338" cy="325730"/>
    <xdr:sp macro="" textlink="">
      <xdr:nvSpPr>
        <xdr:cNvPr id="7" name="テキスト ボックス 6"/>
        <xdr:cNvSpPr txBox="1"/>
      </xdr:nvSpPr>
      <xdr:spPr>
        <a:xfrm>
          <a:off x="423863" y="819149"/>
          <a:ext cx="90633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400" b="1">
              <a:latin typeface="+mn-ea"/>
              <a:ea typeface="+mn-ea"/>
            </a:rPr>
            <a:t>【</a:t>
          </a:r>
          <a:r>
            <a:rPr kumimoji="1" lang="ja-JP" altLang="en-US" sz="1400" b="1">
              <a:latin typeface="+mn-ea"/>
              <a:ea typeface="+mn-ea"/>
            </a:rPr>
            <a:t>医療分</a:t>
          </a:r>
          <a:r>
            <a:rPr kumimoji="1" lang="en-US" altLang="ja-JP" sz="1400" b="1">
              <a:latin typeface="+mn-ea"/>
              <a:ea typeface="+mn-ea"/>
            </a:rPr>
            <a:t>】</a:t>
          </a:r>
          <a:endParaRPr kumimoji="1" lang="ja-JP" altLang="en-US" sz="1400" b="1">
            <a:latin typeface="+mn-ea"/>
            <a:ea typeface="+mn-ea"/>
          </a:endParaRPr>
        </a:p>
      </xdr:txBody>
    </xdr:sp>
    <xdr:clientData/>
  </xdr:oneCellAnchor>
  <xdr:twoCellAnchor>
    <xdr:from>
      <xdr:col>16</xdr:col>
      <xdr:colOff>19050</xdr:colOff>
      <xdr:row>14</xdr:row>
      <xdr:rowOff>28575</xdr:rowOff>
    </xdr:from>
    <xdr:to>
      <xdr:col>16</xdr:col>
      <xdr:colOff>171450</xdr:colOff>
      <xdr:row>15</xdr:row>
      <xdr:rowOff>314720</xdr:rowOff>
    </xdr:to>
    <xdr:sp macro="" textlink="">
      <xdr:nvSpPr>
        <xdr:cNvPr id="8" name="AutoShape 138"/>
        <xdr:cNvSpPr>
          <a:spLocks/>
        </xdr:cNvSpPr>
      </xdr:nvSpPr>
      <xdr:spPr bwMode="auto">
        <a:xfrm>
          <a:off x="10809872" y="4227095"/>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6517</xdr:colOff>
      <xdr:row>16</xdr:row>
      <xdr:rowOff>38099</xdr:rowOff>
    </xdr:from>
    <xdr:to>
      <xdr:col>16</xdr:col>
      <xdr:colOff>158917</xdr:colOff>
      <xdr:row>17</xdr:row>
      <xdr:rowOff>324243</xdr:rowOff>
    </xdr:to>
    <xdr:sp macro="" textlink="">
      <xdr:nvSpPr>
        <xdr:cNvPr id="9" name="AutoShape 138"/>
        <xdr:cNvSpPr>
          <a:spLocks/>
        </xdr:cNvSpPr>
      </xdr:nvSpPr>
      <xdr:spPr bwMode="auto">
        <a:xfrm>
          <a:off x="10797339" y="4888329"/>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257175</xdr:colOff>
      <xdr:row>22</xdr:row>
      <xdr:rowOff>180976</xdr:rowOff>
    </xdr:from>
    <xdr:ext cx="1987788" cy="325730"/>
    <xdr:sp macro="" textlink="">
      <xdr:nvSpPr>
        <xdr:cNvPr id="10" name="テキスト ボックス 9"/>
        <xdr:cNvSpPr txBox="1"/>
      </xdr:nvSpPr>
      <xdr:spPr>
        <a:xfrm>
          <a:off x="423863" y="6253164"/>
          <a:ext cx="198778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400" b="1">
              <a:latin typeface="+mn-ea"/>
              <a:ea typeface="+mn-ea"/>
            </a:rPr>
            <a:t>【</a:t>
          </a:r>
          <a:r>
            <a:rPr kumimoji="1" lang="ja-JP" altLang="en-US" sz="1400" b="1">
              <a:latin typeface="+mn-ea"/>
              <a:ea typeface="+mn-ea"/>
            </a:rPr>
            <a:t>後期高齢者支援金分</a:t>
          </a:r>
          <a:r>
            <a:rPr kumimoji="1" lang="en-US" altLang="ja-JP" sz="1400" b="1">
              <a:latin typeface="+mn-ea"/>
              <a:ea typeface="+mn-ea"/>
            </a:rPr>
            <a:t>】</a:t>
          </a:r>
          <a:endParaRPr kumimoji="1" lang="ja-JP" altLang="en-US" sz="1400" b="1">
            <a:latin typeface="+mn-ea"/>
            <a:ea typeface="+mn-ea"/>
          </a:endParaRPr>
        </a:p>
      </xdr:txBody>
    </xdr:sp>
    <xdr:clientData/>
  </xdr:oneCellAnchor>
  <xdr:twoCellAnchor>
    <xdr:from>
      <xdr:col>1</xdr:col>
      <xdr:colOff>27214</xdr:colOff>
      <xdr:row>22</xdr:row>
      <xdr:rowOff>145676</xdr:rowOff>
    </xdr:from>
    <xdr:to>
      <xdr:col>2</xdr:col>
      <xdr:colOff>347383</xdr:colOff>
      <xdr:row>23</xdr:row>
      <xdr:rowOff>204107</xdr:rowOff>
    </xdr:to>
    <xdr:grpSp>
      <xdr:nvGrpSpPr>
        <xdr:cNvPr id="11" name="Group 18"/>
        <xdr:cNvGrpSpPr>
          <a:grpSpLocks/>
        </xdr:cNvGrpSpPr>
      </xdr:nvGrpSpPr>
      <xdr:grpSpPr bwMode="auto">
        <a:xfrm>
          <a:off x="104825" y="6926065"/>
          <a:ext cx="397780" cy="382986"/>
          <a:chOff x="248" y="493"/>
          <a:chExt cx="29" cy="24"/>
        </a:xfrm>
      </xdr:grpSpPr>
      <xdr:sp macro="" textlink="">
        <xdr:nvSpPr>
          <xdr:cNvPr id="12" name="Oval 1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13" name="Text Box 1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2</a:t>
            </a:r>
          </a:p>
        </xdr:txBody>
      </xdr:sp>
    </xdr:grpSp>
    <xdr:clientData/>
  </xdr:twoCellAnchor>
  <xdr:twoCellAnchor>
    <xdr:from>
      <xdr:col>11</xdr:col>
      <xdr:colOff>66675</xdr:colOff>
      <xdr:row>26</xdr:row>
      <xdr:rowOff>15542</xdr:rowOff>
    </xdr:from>
    <xdr:to>
      <xdr:col>11</xdr:col>
      <xdr:colOff>309562</xdr:colOff>
      <xdr:row>33</xdr:row>
      <xdr:rowOff>2555</xdr:rowOff>
    </xdr:to>
    <xdr:sp macro="" textlink="">
      <xdr:nvSpPr>
        <xdr:cNvPr id="14" name="AutoShape 138"/>
        <xdr:cNvSpPr>
          <a:spLocks/>
        </xdr:cNvSpPr>
      </xdr:nvSpPr>
      <xdr:spPr bwMode="auto">
        <a:xfrm>
          <a:off x="7799471" y="8124325"/>
          <a:ext cx="242887"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33</xdr:row>
      <xdr:rowOff>25567</xdr:rowOff>
    </xdr:from>
    <xdr:to>
      <xdr:col>16</xdr:col>
      <xdr:colOff>180975</xdr:colOff>
      <xdr:row>34</xdr:row>
      <xdr:rowOff>311712</xdr:rowOff>
    </xdr:to>
    <xdr:sp macro="" textlink="">
      <xdr:nvSpPr>
        <xdr:cNvPr id="15" name="AutoShape 138"/>
        <xdr:cNvSpPr>
          <a:spLocks/>
        </xdr:cNvSpPr>
      </xdr:nvSpPr>
      <xdr:spPr bwMode="auto">
        <a:xfrm>
          <a:off x="10819397" y="10415337"/>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35</xdr:row>
      <xdr:rowOff>38099</xdr:rowOff>
    </xdr:from>
    <xdr:to>
      <xdr:col>16</xdr:col>
      <xdr:colOff>171450</xdr:colOff>
      <xdr:row>36</xdr:row>
      <xdr:rowOff>324243</xdr:rowOff>
    </xdr:to>
    <xdr:sp macro="" textlink="">
      <xdr:nvSpPr>
        <xdr:cNvPr id="16" name="AutoShape 138"/>
        <xdr:cNvSpPr>
          <a:spLocks/>
        </xdr:cNvSpPr>
      </xdr:nvSpPr>
      <xdr:spPr bwMode="auto">
        <a:xfrm>
          <a:off x="10809872" y="11079579"/>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245269</xdr:colOff>
      <xdr:row>41</xdr:row>
      <xdr:rowOff>262618</xdr:rowOff>
    </xdr:from>
    <xdr:ext cx="906338" cy="325730"/>
    <xdr:sp macro="" textlink="">
      <xdr:nvSpPr>
        <xdr:cNvPr id="17" name="テキスト ボックス 16"/>
        <xdr:cNvSpPr txBox="1"/>
      </xdr:nvSpPr>
      <xdr:spPr>
        <a:xfrm>
          <a:off x="411957" y="11799774"/>
          <a:ext cx="90633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400" b="1">
              <a:latin typeface="+mn-ea"/>
              <a:ea typeface="+mn-ea"/>
            </a:rPr>
            <a:t>【</a:t>
          </a:r>
          <a:r>
            <a:rPr kumimoji="1" lang="ja-JP" altLang="en-US" sz="1400" b="1">
              <a:latin typeface="+mn-ea"/>
              <a:ea typeface="+mn-ea"/>
            </a:rPr>
            <a:t>介護分</a:t>
          </a:r>
          <a:r>
            <a:rPr kumimoji="1" lang="en-US" altLang="ja-JP" sz="1400" b="1">
              <a:latin typeface="+mn-ea"/>
              <a:ea typeface="+mn-ea"/>
            </a:rPr>
            <a:t>】</a:t>
          </a:r>
          <a:endParaRPr kumimoji="1" lang="ja-JP" altLang="en-US" sz="1400" b="1">
            <a:latin typeface="+mn-ea"/>
            <a:ea typeface="+mn-ea"/>
          </a:endParaRPr>
        </a:p>
      </xdr:txBody>
    </xdr:sp>
    <xdr:clientData/>
  </xdr:oneCellAnchor>
  <xdr:twoCellAnchor>
    <xdr:from>
      <xdr:col>0</xdr:col>
      <xdr:colOff>68036</xdr:colOff>
      <xdr:row>41</xdr:row>
      <xdr:rowOff>235323</xdr:rowOff>
    </xdr:from>
    <xdr:to>
      <xdr:col>2</xdr:col>
      <xdr:colOff>302559</xdr:colOff>
      <xdr:row>42</xdr:row>
      <xdr:rowOff>299357</xdr:rowOff>
    </xdr:to>
    <xdr:grpSp>
      <xdr:nvGrpSpPr>
        <xdr:cNvPr id="18" name="Group 18"/>
        <xdr:cNvGrpSpPr>
          <a:grpSpLocks/>
        </xdr:cNvGrpSpPr>
      </xdr:nvGrpSpPr>
      <xdr:grpSpPr bwMode="auto">
        <a:xfrm>
          <a:off x="68036" y="13182267"/>
          <a:ext cx="389745" cy="388590"/>
          <a:chOff x="248" y="493"/>
          <a:chExt cx="29" cy="24"/>
        </a:xfrm>
      </xdr:grpSpPr>
      <xdr:sp macro="" textlink="">
        <xdr:nvSpPr>
          <xdr:cNvPr id="19" name="Oval 1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20" name="Text Box 1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3</a:t>
            </a:r>
          </a:p>
        </xdr:txBody>
      </xdr:sp>
    </xdr:grpSp>
    <xdr:clientData/>
  </xdr:twoCellAnchor>
  <xdr:twoCellAnchor>
    <xdr:from>
      <xdr:col>11</xdr:col>
      <xdr:colOff>47625</xdr:colOff>
      <xdr:row>45</xdr:row>
      <xdr:rowOff>16043</xdr:rowOff>
    </xdr:from>
    <xdr:to>
      <xdr:col>11</xdr:col>
      <xdr:colOff>323850</xdr:colOff>
      <xdr:row>52</xdr:row>
      <xdr:rowOff>3056</xdr:rowOff>
    </xdr:to>
    <xdr:sp macro="" textlink="">
      <xdr:nvSpPr>
        <xdr:cNvPr id="21" name="AutoShape 138"/>
        <xdr:cNvSpPr>
          <a:spLocks/>
        </xdr:cNvSpPr>
      </xdr:nvSpPr>
      <xdr:spPr bwMode="auto">
        <a:xfrm>
          <a:off x="7780421" y="14316076"/>
          <a:ext cx="276225"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52</xdr:row>
      <xdr:rowOff>25567</xdr:rowOff>
    </xdr:from>
    <xdr:to>
      <xdr:col>16</xdr:col>
      <xdr:colOff>171450</xdr:colOff>
      <xdr:row>53</xdr:row>
      <xdr:rowOff>311712</xdr:rowOff>
    </xdr:to>
    <xdr:sp macro="" textlink="">
      <xdr:nvSpPr>
        <xdr:cNvPr id="22" name="AutoShape 138"/>
        <xdr:cNvSpPr>
          <a:spLocks/>
        </xdr:cNvSpPr>
      </xdr:nvSpPr>
      <xdr:spPr bwMode="auto">
        <a:xfrm>
          <a:off x="10809872" y="16606587"/>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22058</xdr:colOff>
      <xdr:row>54</xdr:row>
      <xdr:rowOff>35091</xdr:rowOff>
    </xdr:from>
    <xdr:to>
      <xdr:col>16</xdr:col>
      <xdr:colOff>174458</xdr:colOff>
      <xdr:row>55</xdr:row>
      <xdr:rowOff>321235</xdr:rowOff>
    </xdr:to>
    <xdr:sp macro="" textlink="">
      <xdr:nvSpPr>
        <xdr:cNvPr id="23" name="AutoShape 138"/>
        <xdr:cNvSpPr>
          <a:spLocks/>
        </xdr:cNvSpPr>
      </xdr:nvSpPr>
      <xdr:spPr bwMode="auto">
        <a:xfrm>
          <a:off x="10812880" y="17267821"/>
          <a:ext cx="152400" cy="6120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257175</xdr:colOff>
      <xdr:row>41</xdr:row>
      <xdr:rowOff>319428</xdr:rowOff>
    </xdr:from>
    <xdr:to>
      <xdr:col>6</xdr:col>
      <xdr:colOff>910878</xdr:colOff>
      <xdr:row>42</xdr:row>
      <xdr:rowOff>221116</xdr:rowOff>
    </xdr:to>
    <xdr:sp macro="" textlink="">
      <xdr:nvSpPr>
        <xdr:cNvPr id="24" name="テキスト ボックス 52"/>
        <xdr:cNvSpPr txBox="1">
          <a:spLocks noChangeArrowheads="1"/>
        </xdr:cNvSpPr>
      </xdr:nvSpPr>
      <xdr:spPr bwMode="auto">
        <a:xfrm>
          <a:off x="1269206" y="11856584"/>
          <a:ext cx="2951610" cy="223157"/>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strike="noStrike">
              <a:solidFill>
                <a:srgbClr val="000000"/>
              </a:solidFill>
              <a:latin typeface="ＭＳ Ｐゴシック"/>
              <a:ea typeface="ＭＳ Ｐゴシック"/>
            </a:rPr>
            <a:t>※40</a:t>
          </a:r>
          <a:r>
            <a:rPr lang="ja-JP" altLang="en-US" sz="1200" b="0" i="0" strike="noStrike">
              <a:solidFill>
                <a:srgbClr val="000000"/>
              </a:solidFill>
              <a:latin typeface="ＭＳ Ｐゴシック"/>
              <a:ea typeface="ＭＳ Ｐゴシック"/>
            </a:rPr>
            <a:t>歳以上</a:t>
          </a:r>
          <a:r>
            <a:rPr lang="en-US" altLang="ja-JP" sz="1200" b="0" i="0" strike="noStrike">
              <a:solidFill>
                <a:srgbClr val="000000"/>
              </a:solidFill>
              <a:latin typeface="ＭＳ Ｐゴシック"/>
              <a:ea typeface="ＭＳ Ｐゴシック"/>
            </a:rPr>
            <a:t>65</a:t>
          </a:r>
          <a:r>
            <a:rPr lang="ja-JP" altLang="en-US" sz="1200" b="0" i="0" strike="noStrike">
              <a:solidFill>
                <a:srgbClr val="000000"/>
              </a:solidFill>
              <a:latin typeface="ＭＳ Ｐゴシック"/>
              <a:ea typeface="ＭＳ Ｐゴシック"/>
            </a:rPr>
            <a:t>歳未満の被保険者が対象</a:t>
          </a:r>
        </a:p>
      </xdr:txBody>
    </xdr:sp>
    <xdr:clientData/>
  </xdr:twoCellAnchor>
  <xdr:twoCellAnchor>
    <xdr:from>
      <xdr:col>13</xdr:col>
      <xdr:colOff>42103</xdr:colOff>
      <xdr:row>10</xdr:row>
      <xdr:rowOff>62313</xdr:rowOff>
    </xdr:from>
    <xdr:to>
      <xdr:col>13</xdr:col>
      <xdr:colOff>313365</xdr:colOff>
      <xdr:row>10</xdr:row>
      <xdr:rowOff>317107</xdr:rowOff>
    </xdr:to>
    <xdr:sp macro="" textlink="">
      <xdr:nvSpPr>
        <xdr:cNvPr id="25" name="Rectangle 902"/>
        <xdr:cNvSpPr>
          <a:spLocks noChangeArrowheads="1"/>
        </xdr:cNvSpPr>
      </xdr:nvSpPr>
      <xdr:spPr bwMode="auto">
        <a:xfrm>
          <a:off x="9376603" y="2919813"/>
          <a:ext cx="271262" cy="25479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176212</xdr:colOff>
      <xdr:row>7</xdr:row>
      <xdr:rowOff>502</xdr:rowOff>
    </xdr:from>
    <xdr:to>
      <xdr:col>17</xdr:col>
      <xdr:colOff>42862</xdr:colOff>
      <xdr:row>13</xdr:row>
      <xdr:rowOff>313371</xdr:rowOff>
    </xdr:to>
    <xdr:sp macro="" textlink="">
      <xdr:nvSpPr>
        <xdr:cNvPr id="26" name="AutoShape 138"/>
        <xdr:cNvSpPr>
          <a:spLocks/>
        </xdr:cNvSpPr>
      </xdr:nvSpPr>
      <xdr:spPr bwMode="auto">
        <a:xfrm>
          <a:off x="10641179" y="1918035"/>
          <a:ext cx="455696"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171450</xdr:colOff>
      <xdr:row>25</xdr:row>
      <xdr:rowOff>322347</xdr:rowOff>
    </xdr:from>
    <xdr:to>
      <xdr:col>17</xdr:col>
      <xdr:colOff>38100</xdr:colOff>
      <xdr:row>32</xdr:row>
      <xdr:rowOff>309361</xdr:rowOff>
    </xdr:to>
    <xdr:sp macro="" textlink="">
      <xdr:nvSpPr>
        <xdr:cNvPr id="27" name="AutoShape 138"/>
        <xdr:cNvSpPr>
          <a:spLocks/>
        </xdr:cNvSpPr>
      </xdr:nvSpPr>
      <xdr:spPr bwMode="auto">
        <a:xfrm>
          <a:off x="10636417" y="8105275"/>
          <a:ext cx="455696"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97631</xdr:colOff>
      <xdr:row>29</xdr:row>
      <xdr:rowOff>59532</xdr:rowOff>
    </xdr:from>
    <xdr:to>
      <xdr:col>13</xdr:col>
      <xdr:colOff>297656</xdr:colOff>
      <xdr:row>29</xdr:row>
      <xdr:rowOff>314325</xdr:rowOff>
    </xdr:to>
    <xdr:sp macro="" textlink="">
      <xdr:nvSpPr>
        <xdr:cNvPr id="28" name="Rectangle 907"/>
        <xdr:cNvSpPr>
          <a:spLocks noChangeArrowheads="1"/>
        </xdr:cNvSpPr>
      </xdr:nvSpPr>
      <xdr:spPr bwMode="auto">
        <a:xfrm>
          <a:off x="9432131" y="9024938"/>
          <a:ext cx="200025" cy="25479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161925</xdr:colOff>
      <xdr:row>45</xdr:row>
      <xdr:rowOff>9526</xdr:rowOff>
    </xdr:from>
    <xdr:to>
      <xdr:col>17</xdr:col>
      <xdr:colOff>28575</xdr:colOff>
      <xdr:row>51</xdr:row>
      <xdr:rowOff>322395</xdr:rowOff>
    </xdr:to>
    <xdr:sp macro="" textlink="">
      <xdr:nvSpPr>
        <xdr:cNvPr id="29" name="AutoShape 138"/>
        <xdr:cNvSpPr>
          <a:spLocks/>
        </xdr:cNvSpPr>
      </xdr:nvSpPr>
      <xdr:spPr bwMode="auto">
        <a:xfrm>
          <a:off x="10626892" y="14309559"/>
          <a:ext cx="455696" cy="22680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71437</xdr:colOff>
      <xdr:row>48</xdr:row>
      <xdr:rowOff>59531</xdr:rowOff>
    </xdr:from>
    <xdr:to>
      <xdr:col>13</xdr:col>
      <xdr:colOff>271462</xdr:colOff>
      <xdr:row>48</xdr:row>
      <xdr:rowOff>314325</xdr:rowOff>
    </xdr:to>
    <xdr:sp macro="" textlink="">
      <xdr:nvSpPr>
        <xdr:cNvPr id="30" name="Rectangle 910"/>
        <xdr:cNvSpPr>
          <a:spLocks noChangeArrowheads="1"/>
        </xdr:cNvSpPr>
      </xdr:nvSpPr>
      <xdr:spPr bwMode="auto">
        <a:xfrm>
          <a:off x="9405937" y="15132844"/>
          <a:ext cx="200025" cy="25479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kobe.lg.jp/Users/219016/Desktop/&#22269;&#20445;&#26009;&#12456;&#12463;&#12475;&#12523;/&#35430;&#31639;&#12471;&#12540;&#12488;/&#12304;&#22528;&#19978;&#20316;&#26989;&#29992;&#12305;&#20196;&#21644;&#65299;&#24180;&#24230;%20&#22269;&#27665;&#20581;&#24247;&#20445;&#38522;&#26009;&#35336;&#31639;&#12471;&#12540;&#12488;%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シート表紙"/>
      <sheetName val="計算条件の入力"/>
      <sheetName val="試算結果(簡易)"/>
      <sheetName val="試算結果(詳細)"/>
      <sheetName val="新＿計算の基礎（作業用非公開）"/>
      <sheetName val="旧＿計算の基礎（作業用非公開）"/>
    </sheetNames>
    <sheetDataSet>
      <sheetData sheetId="0"/>
      <sheetData sheetId="1"/>
      <sheetData sheetId="2"/>
      <sheetData sheetId="3">
        <row r="48">
          <cell r="R48" t="e">
            <v>#REF!</v>
          </cell>
        </row>
      </sheetData>
      <sheetData sheetId="4">
        <row r="6">
          <cell r="B6" t="str">
            <v>　</v>
          </cell>
          <cell r="G6" t="str">
            <v>　</v>
          </cell>
        </row>
        <row r="7">
          <cell r="B7" t="str">
            <v>加入しない</v>
          </cell>
          <cell r="G7" t="str">
            <v>0歳から39歳</v>
          </cell>
        </row>
        <row r="8">
          <cell r="B8" t="str">
            <v>0歳から39歳</v>
          </cell>
          <cell r="G8" t="str">
            <v>40歳から64歳</v>
          </cell>
        </row>
        <row r="9">
          <cell r="B9" t="str">
            <v>40歳から64歳</v>
          </cell>
          <cell r="G9" t="str">
            <v>65歳以上</v>
          </cell>
        </row>
        <row r="10">
          <cell r="B10" t="str">
            <v>65歳以上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BF1191"/>
  <sheetViews>
    <sheetView view="pageBreakPreview" topLeftCell="A109" zoomScaleNormal="100" zoomScaleSheetLayoutView="100" workbookViewId="0">
      <selection activeCell="U207" sqref="U207"/>
    </sheetView>
  </sheetViews>
  <sheetFormatPr defaultRowHeight="13" x14ac:dyDescent="0.2"/>
  <cols>
    <col min="1" max="60" width="2.6328125" customWidth="1"/>
    <col min="61" max="61" width="3" customWidth="1"/>
    <col min="62" max="3379" width="2.6328125" customWidth="1"/>
  </cols>
  <sheetData>
    <row r="1" spans="2:58" ht="5.15" customHeight="1" x14ac:dyDescent="0.2"/>
    <row r="2" spans="2:58" ht="5.15" customHeight="1" x14ac:dyDescent="0.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58" ht="5.15" customHeight="1" x14ac:dyDescent="0.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58" ht="5.15" customHeight="1" x14ac:dyDescent="0.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2:58" ht="5.15" customHeight="1" x14ac:dyDescent="0.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2:58" ht="5.15" customHeight="1" x14ac:dyDescent="0.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2:58" ht="5.15" customHeight="1" x14ac:dyDescent="0.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2:58" ht="5.15" customHeight="1" x14ac:dyDescent="0.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2:58" ht="5.15" customHeight="1" x14ac:dyDescent="0.2">
      <c r="C9" s="2"/>
      <c r="D9" s="2"/>
      <c r="E9" s="2"/>
      <c r="F9" s="2"/>
      <c r="G9" s="2"/>
      <c r="H9" s="2"/>
      <c r="I9" s="2"/>
      <c r="J9" s="2"/>
      <c r="K9" s="2"/>
      <c r="L9" s="2"/>
      <c r="M9" s="2"/>
      <c r="N9" s="2"/>
      <c r="O9" s="2"/>
      <c r="P9" s="2"/>
      <c r="Q9" s="2"/>
      <c r="R9" s="2"/>
      <c r="S9" s="2"/>
      <c r="T9" s="2"/>
      <c r="U9" s="2"/>
      <c r="V9" s="2"/>
      <c r="W9" s="2"/>
      <c r="X9" s="2"/>
      <c r="Y9" s="2"/>
      <c r="Z9" s="2"/>
      <c r="AA9" s="2"/>
      <c r="AB9" s="2"/>
      <c r="AC9" s="2"/>
      <c r="AD9" s="2"/>
      <c r="AE9" s="2"/>
      <c r="AS9" s="3" t="s">
        <v>0</v>
      </c>
      <c r="AT9" s="1"/>
      <c r="AU9" s="1"/>
      <c r="AV9" s="1"/>
      <c r="AW9" s="1"/>
      <c r="AX9" s="1"/>
      <c r="AY9" s="1"/>
      <c r="AZ9" s="1"/>
      <c r="BA9" s="1"/>
      <c r="BB9" s="1"/>
      <c r="BC9" s="1"/>
      <c r="BD9" s="1"/>
      <c r="BE9" s="1"/>
      <c r="BF9" s="1"/>
    </row>
    <row r="10" spans="2:58" ht="5.15" customHeight="1" x14ac:dyDescent="0.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S10" s="1"/>
      <c r="AT10" s="1"/>
      <c r="AU10" s="1"/>
      <c r="AV10" s="1"/>
      <c r="AW10" s="1"/>
      <c r="AX10" s="1"/>
      <c r="AY10" s="1"/>
      <c r="AZ10" s="1"/>
      <c r="BA10" s="1"/>
      <c r="BB10" s="1"/>
      <c r="BC10" s="1"/>
      <c r="BD10" s="1"/>
      <c r="BE10" s="1"/>
      <c r="BF10" s="1"/>
    </row>
    <row r="11" spans="2:58" ht="5.15" customHeight="1" x14ac:dyDescent="0.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S11" s="1"/>
      <c r="AT11" s="1"/>
      <c r="AU11" s="1"/>
      <c r="AV11" s="1"/>
      <c r="AW11" s="1"/>
      <c r="AX11" s="1"/>
      <c r="AY11" s="1"/>
      <c r="AZ11" s="1"/>
      <c r="BA11" s="1"/>
      <c r="BB11" s="1"/>
      <c r="BC11" s="1"/>
      <c r="BD11" s="1"/>
      <c r="BE11" s="1"/>
      <c r="BF11" s="1"/>
    </row>
    <row r="12" spans="2:58" ht="5.15" customHeight="1" x14ac:dyDescent="0.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S12" s="1"/>
      <c r="AT12" s="1"/>
      <c r="AU12" s="1"/>
      <c r="AV12" s="1"/>
      <c r="AW12" s="1"/>
      <c r="AX12" s="1"/>
      <c r="AY12" s="1"/>
      <c r="AZ12" s="1"/>
      <c r="BA12" s="1"/>
      <c r="BB12" s="1"/>
      <c r="BC12" s="1"/>
      <c r="BD12" s="1"/>
      <c r="BE12" s="1"/>
      <c r="BF12" s="1"/>
    </row>
    <row r="13" spans="2:58" ht="5.15" customHeight="1" x14ac:dyDescent="0.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S13" s="1"/>
      <c r="AT13" s="1"/>
      <c r="AU13" s="1"/>
      <c r="AV13" s="1"/>
      <c r="AW13" s="1"/>
      <c r="AX13" s="1"/>
      <c r="AY13" s="1"/>
      <c r="AZ13" s="1"/>
      <c r="BA13" s="1"/>
      <c r="BB13" s="1"/>
      <c r="BC13" s="1"/>
      <c r="BD13" s="1"/>
      <c r="BE13" s="1"/>
      <c r="BF13" s="1"/>
    </row>
    <row r="14" spans="2:58" ht="5.15" customHeight="1" x14ac:dyDescent="0.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S14" s="1"/>
      <c r="AT14" s="1"/>
      <c r="AU14" s="1"/>
      <c r="AV14" s="1"/>
      <c r="AW14" s="1"/>
      <c r="AX14" s="1"/>
      <c r="AY14" s="1"/>
      <c r="AZ14" s="1"/>
      <c r="BA14" s="1"/>
      <c r="BB14" s="1"/>
      <c r="BC14" s="1"/>
      <c r="BD14" s="1"/>
      <c r="BE14" s="1"/>
      <c r="BF14" s="1"/>
    </row>
    <row r="15" spans="2:58" ht="5.15" customHeight="1" x14ac:dyDescent="0.2">
      <c r="B15" s="372"/>
      <c r="AS15" s="1"/>
      <c r="AT15" s="1"/>
      <c r="AU15" s="1"/>
      <c r="AV15" s="1"/>
      <c r="AW15" s="1"/>
      <c r="AX15" s="1"/>
      <c r="AY15" s="1"/>
      <c r="AZ15" s="1"/>
      <c r="BA15" s="1"/>
      <c r="BB15" s="1"/>
      <c r="BC15" s="1"/>
      <c r="BD15" s="1"/>
      <c r="BE15" s="1"/>
      <c r="BF15" s="1"/>
    </row>
    <row r="16" spans="2:58" ht="5.15" customHeight="1" x14ac:dyDescent="0.2">
      <c r="B16" s="372"/>
      <c r="AS16" s="1"/>
      <c r="AT16" s="1"/>
      <c r="AU16" s="1"/>
      <c r="AV16" s="1"/>
      <c r="AW16" s="1"/>
      <c r="AX16" s="1"/>
      <c r="AY16" s="1"/>
      <c r="AZ16" s="1"/>
      <c r="BA16" s="1"/>
      <c r="BB16" s="1"/>
      <c r="BC16" s="1"/>
      <c r="BD16" s="1"/>
      <c r="BE16" s="1"/>
      <c r="BF16" s="1"/>
    </row>
    <row r="17" spans="45:58" ht="3.75" customHeight="1" x14ac:dyDescent="0.2">
      <c r="AS17" s="1"/>
      <c r="AT17" s="1"/>
      <c r="AU17" s="1"/>
      <c r="AV17" s="1"/>
      <c r="AW17" s="1"/>
      <c r="AX17" s="1"/>
      <c r="AY17" s="1"/>
      <c r="AZ17" s="1"/>
      <c r="BA17" s="1"/>
      <c r="BB17" s="1"/>
      <c r="BC17" s="1"/>
      <c r="BD17" s="1"/>
      <c r="BE17" s="1"/>
      <c r="BF17" s="1"/>
    </row>
    <row r="18" spans="45:58" ht="4.5" hidden="1" customHeight="1" x14ac:dyDescent="0.2">
      <c r="AS18" s="1"/>
      <c r="AT18" s="1"/>
      <c r="AU18" s="1"/>
      <c r="AV18" s="1"/>
      <c r="AW18" s="1"/>
      <c r="AX18" s="1"/>
      <c r="AY18" s="1"/>
      <c r="AZ18" s="1"/>
      <c r="BA18" s="1"/>
      <c r="BB18" s="1"/>
      <c r="BC18" s="1"/>
      <c r="BD18" s="1"/>
      <c r="BE18" s="1"/>
      <c r="BF18" s="1"/>
    </row>
    <row r="19" spans="45:58" ht="5.15" customHeight="1" x14ac:dyDescent="0.2">
      <c r="AS19" s="1"/>
      <c r="AT19" s="1"/>
      <c r="AU19" s="1"/>
      <c r="AV19" s="1"/>
      <c r="AW19" s="1"/>
      <c r="AX19" s="1"/>
      <c r="AY19" s="1"/>
      <c r="AZ19" s="1"/>
      <c r="BA19" s="1"/>
      <c r="BB19" s="1"/>
      <c r="BC19" s="1"/>
      <c r="BD19" s="1"/>
      <c r="BE19" s="1"/>
      <c r="BF19" s="1"/>
    </row>
    <row r="20" spans="45:58" ht="5.15" customHeight="1" x14ac:dyDescent="0.2"/>
    <row r="21" spans="45:58" ht="5.15" customHeight="1" x14ac:dyDescent="0.2"/>
    <row r="22" spans="45:58" ht="5.15" customHeight="1" x14ac:dyDescent="0.2"/>
    <row r="23" spans="45:58" ht="5.15" customHeight="1" x14ac:dyDescent="0.2"/>
    <row r="24" spans="45:58" ht="5.15" customHeight="1" x14ac:dyDescent="0.2"/>
    <row r="25" spans="45:58" ht="5.15" customHeight="1" x14ac:dyDescent="0.2"/>
    <row r="26" spans="45:58" ht="5.15" customHeight="1" x14ac:dyDescent="0.2"/>
    <row r="27" spans="45:58" ht="5.15" customHeight="1" x14ac:dyDescent="0.2"/>
    <row r="28" spans="45:58" ht="5.15" customHeight="1" x14ac:dyDescent="0.2"/>
    <row r="29" spans="45:58" ht="5.15" customHeight="1" x14ac:dyDescent="0.2"/>
    <row r="30" spans="45:58" ht="5.15" customHeight="1" x14ac:dyDescent="0.2"/>
    <row r="31" spans="45:58" ht="5.15" customHeight="1" x14ac:dyDescent="0.2"/>
    <row r="32" spans="45:58" ht="5.15" customHeight="1" x14ac:dyDescent="0.2"/>
    <row r="33" ht="5.15" customHeight="1" x14ac:dyDescent="0.2"/>
    <row r="34" ht="5.15" customHeight="1" x14ac:dyDescent="0.2"/>
    <row r="35" ht="5.15" customHeight="1" x14ac:dyDescent="0.2"/>
    <row r="36" ht="5.15" customHeight="1" x14ac:dyDescent="0.2"/>
    <row r="37" ht="5.15" customHeight="1" x14ac:dyDescent="0.2"/>
    <row r="38" ht="5.15" customHeight="1" x14ac:dyDescent="0.2"/>
    <row r="39" ht="5.15" customHeight="1" x14ac:dyDescent="0.2"/>
    <row r="40" ht="5.15" customHeight="1" x14ac:dyDescent="0.2"/>
    <row r="41" ht="5.15" customHeight="1" x14ac:dyDescent="0.2"/>
    <row r="42" ht="5.15" customHeight="1" x14ac:dyDescent="0.2"/>
    <row r="43" ht="5.15" customHeight="1" x14ac:dyDescent="0.2"/>
    <row r="44" ht="5.15" customHeight="1" x14ac:dyDescent="0.2"/>
    <row r="45" ht="5.15" customHeight="1" x14ac:dyDescent="0.2"/>
    <row r="46" ht="5.15" customHeight="1" x14ac:dyDescent="0.2"/>
    <row r="47" ht="5.15" customHeight="1" x14ac:dyDescent="0.2"/>
    <row r="48" ht="5.15" customHeight="1" x14ac:dyDescent="0.2"/>
    <row r="49" spans="9:9" ht="5.15" customHeight="1" x14ac:dyDescent="0.2"/>
    <row r="50" spans="9:9" ht="5.15" customHeight="1" x14ac:dyDescent="0.2"/>
    <row r="51" spans="9:9" ht="5.15" customHeight="1" x14ac:dyDescent="0.2"/>
    <row r="52" spans="9:9" ht="5.15" customHeight="1" x14ac:dyDescent="0.2"/>
    <row r="53" spans="9:9" ht="5.15" customHeight="1" x14ac:dyDescent="0.2"/>
    <row r="54" spans="9:9" ht="5.15" customHeight="1" x14ac:dyDescent="0.2"/>
    <row r="55" spans="9:9" ht="5.15" customHeight="1" x14ac:dyDescent="0.2"/>
    <row r="56" spans="9:9" ht="5.15" customHeight="1" x14ac:dyDescent="0.2"/>
    <row r="57" spans="9:9" ht="5.15" customHeight="1" x14ac:dyDescent="0.2"/>
    <row r="58" spans="9:9" ht="5.15" customHeight="1" x14ac:dyDescent="0.2">
      <c r="I58" s="3" t="s">
        <v>1</v>
      </c>
    </row>
    <row r="59" spans="9:9" ht="5.15" customHeight="1" x14ac:dyDescent="0.2"/>
    <row r="60" spans="9:9" ht="5.15" customHeight="1" x14ac:dyDescent="0.2"/>
    <row r="61" spans="9:9" ht="5.15" customHeight="1" x14ac:dyDescent="0.2"/>
    <row r="62" spans="9:9" ht="5.15" customHeight="1" x14ac:dyDescent="0.2"/>
    <row r="63" spans="9:9" ht="5.15" customHeight="1" x14ac:dyDescent="0.2"/>
    <row r="64" spans="9:9" ht="5.15" customHeight="1" x14ac:dyDescent="0.2"/>
    <row r="65" ht="5.15" customHeight="1" x14ac:dyDescent="0.2"/>
    <row r="66" ht="5.15" customHeight="1" x14ac:dyDescent="0.2"/>
    <row r="67" ht="5.15" customHeight="1" x14ac:dyDescent="0.2"/>
    <row r="68" ht="5.15" customHeight="1" x14ac:dyDescent="0.2"/>
    <row r="69" ht="5.15" customHeight="1" x14ac:dyDescent="0.2"/>
    <row r="70" ht="5.15" customHeight="1" x14ac:dyDescent="0.2"/>
    <row r="71" ht="5.15" customHeight="1" x14ac:dyDescent="0.2"/>
    <row r="72" ht="5.15" customHeight="1" x14ac:dyDescent="0.2"/>
    <row r="73" ht="5.15" customHeight="1" x14ac:dyDescent="0.2"/>
    <row r="74" ht="5.15" customHeight="1" x14ac:dyDescent="0.2"/>
    <row r="75" ht="5.15" customHeight="1" x14ac:dyDescent="0.2"/>
    <row r="76" ht="5.15" customHeight="1" x14ac:dyDescent="0.2"/>
    <row r="77" ht="5.15" customHeight="1" x14ac:dyDescent="0.2"/>
    <row r="78" ht="5.15" customHeight="1" x14ac:dyDescent="0.2"/>
    <row r="79" ht="5.15" customHeight="1" x14ac:dyDescent="0.2"/>
    <row r="80" ht="5.15" customHeight="1" x14ac:dyDescent="0.2"/>
    <row r="81" ht="5.15" customHeight="1" x14ac:dyDescent="0.2"/>
    <row r="82" ht="5.15" customHeight="1" x14ac:dyDescent="0.2"/>
    <row r="83" ht="5.15" customHeight="1" x14ac:dyDescent="0.2"/>
    <row r="84" ht="5.15" customHeight="1" x14ac:dyDescent="0.2"/>
    <row r="85" ht="5.15" customHeight="1" x14ac:dyDescent="0.2"/>
    <row r="86" ht="5.15" customHeight="1" x14ac:dyDescent="0.2"/>
    <row r="87" ht="5.15" customHeight="1" x14ac:dyDescent="0.2"/>
    <row r="88" ht="5.15" customHeight="1" x14ac:dyDescent="0.2"/>
    <row r="89" ht="5.15" customHeight="1" x14ac:dyDescent="0.2"/>
    <row r="90" ht="5.15" customHeight="1" x14ac:dyDescent="0.2"/>
    <row r="91" ht="5.15" customHeight="1" x14ac:dyDescent="0.2"/>
    <row r="92" ht="5.15" customHeight="1" x14ac:dyDescent="0.2"/>
    <row r="93" ht="5.15" customHeight="1" x14ac:dyDescent="0.2"/>
    <row r="94" ht="5.15" customHeight="1" x14ac:dyDescent="0.2"/>
    <row r="95" ht="5.15" customHeight="1" x14ac:dyDescent="0.2"/>
    <row r="96" ht="5.15" customHeight="1" x14ac:dyDescent="0.2"/>
    <row r="97" spans="1:7" ht="5.15" customHeight="1" x14ac:dyDescent="0.2"/>
    <row r="98" spans="1:7" ht="5.15" customHeight="1" x14ac:dyDescent="0.2"/>
    <row r="99" spans="1:7" ht="5.15" customHeight="1" x14ac:dyDescent="0.2"/>
    <row r="100" spans="1:7" ht="5.15" customHeight="1" x14ac:dyDescent="0.2"/>
    <row r="101" spans="1:7" ht="5.15" customHeight="1" x14ac:dyDescent="0.2"/>
    <row r="102" spans="1:7" ht="5.15" customHeight="1" x14ac:dyDescent="0.2"/>
    <row r="103" spans="1:7" ht="5.15" customHeight="1" x14ac:dyDescent="0.2">
      <c r="A103" s="4"/>
      <c r="B103" s="1"/>
      <c r="C103" s="1"/>
      <c r="D103" s="1"/>
      <c r="E103" s="1"/>
      <c r="F103" s="1"/>
      <c r="G103" s="1"/>
    </row>
    <row r="104" spans="1:7" ht="5.15" customHeight="1" x14ac:dyDescent="0.2">
      <c r="A104" s="1"/>
      <c r="B104" s="1"/>
      <c r="C104" s="1"/>
      <c r="D104" s="1"/>
      <c r="E104" s="1"/>
      <c r="F104" s="1"/>
      <c r="G104" s="1"/>
    </row>
    <row r="105" spans="1:7" ht="5.15" customHeight="1" x14ac:dyDescent="0.2">
      <c r="A105" s="1"/>
      <c r="B105" s="1"/>
      <c r="C105" s="1"/>
      <c r="D105" s="1"/>
      <c r="E105" s="1"/>
      <c r="F105" s="1"/>
      <c r="G105" s="1"/>
    </row>
    <row r="106" spans="1:7" ht="5.15" customHeight="1" x14ac:dyDescent="0.2"/>
    <row r="107" spans="1:7" ht="5.15" customHeight="1" x14ac:dyDescent="0.2"/>
    <row r="108" spans="1:7" ht="5.15" customHeight="1" x14ac:dyDescent="0.2"/>
    <row r="109" spans="1:7" ht="5.15" customHeight="1" x14ac:dyDescent="0.2"/>
    <row r="110" spans="1:7" ht="5.15" customHeight="1" x14ac:dyDescent="0.2"/>
    <row r="111" spans="1:7" ht="5.15" customHeight="1" x14ac:dyDescent="0.2"/>
    <row r="112" spans="1:7" ht="5.15" customHeight="1" x14ac:dyDescent="0.2"/>
    <row r="113" ht="5.15" customHeight="1" x14ac:dyDescent="0.2"/>
    <row r="114" ht="5.15" customHeight="1" x14ac:dyDescent="0.2"/>
    <row r="115" ht="5.15" customHeight="1" x14ac:dyDescent="0.2"/>
    <row r="116" ht="5.15" customHeight="1" x14ac:dyDescent="0.2"/>
    <row r="117" ht="5.15" customHeight="1" x14ac:dyDescent="0.2"/>
    <row r="118" ht="5.15" customHeight="1" x14ac:dyDescent="0.2"/>
    <row r="119" ht="5.15" customHeight="1" x14ac:dyDescent="0.2"/>
    <row r="120" ht="5.15" customHeight="1" x14ac:dyDescent="0.2"/>
    <row r="121" ht="5.15" customHeight="1" x14ac:dyDescent="0.2"/>
    <row r="122" ht="5.15" customHeight="1" x14ac:dyDescent="0.2"/>
    <row r="123" ht="5.15" customHeight="1" x14ac:dyDescent="0.2"/>
    <row r="124" ht="5.15" customHeight="1" x14ac:dyDescent="0.2"/>
    <row r="125" ht="5.15" customHeight="1" x14ac:dyDescent="0.2"/>
    <row r="126" ht="5.15" customHeight="1" x14ac:dyDescent="0.2"/>
    <row r="127" ht="5.15" customHeight="1" x14ac:dyDescent="0.2"/>
    <row r="128" ht="5.15" customHeight="1" x14ac:dyDescent="0.2"/>
    <row r="129" ht="5.15" customHeight="1" x14ac:dyDescent="0.2"/>
    <row r="130" ht="5.15" customHeight="1" x14ac:dyDescent="0.2"/>
    <row r="131" ht="5.15" customHeight="1" x14ac:dyDescent="0.2"/>
    <row r="132" ht="5.15" customHeight="1" x14ac:dyDescent="0.2"/>
    <row r="133" ht="5.15" customHeight="1" x14ac:dyDescent="0.2"/>
    <row r="134" ht="5.15" customHeight="1" x14ac:dyDescent="0.2"/>
    <row r="135" ht="5.15" customHeight="1" x14ac:dyDescent="0.2"/>
    <row r="136" ht="5.15" customHeight="1" x14ac:dyDescent="0.2"/>
    <row r="137" ht="5.15" customHeight="1" x14ac:dyDescent="0.2"/>
    <row r="138" ht="5.15" customHeight="1" x14ac:dyDescent="0.2"/>
    <row r="139" ht="5.15" customHeight="1" x14ac:dyDescent="0.2"/>
    <row r="140" ht="5.15" customHeight="1" x14ac:dyDescent="0.2"/>
    <row r="141" ht="5.15" customHeight="1" x14ac:dyDescent="0.2"/>
    <row r="142" ht="5.15" customHeight="1" x14ac:dyDescent="0.2"/>
    <row r="143" ht="5.15" customHeight="1" x14ac:dyDescent="0.2"/>
    <row r="144" ht="5.15" customHeight="1" x14ac:dyDescent="0.2"/>
    <row r="145" ht="5.15" customHeight="1" x14ac:dyDescent="0.2"/>
    <row r="146" ht="5.15" customHeight="1" x14ac:dyDescent="0.2"/>
    <row r="147" ht="5.15" customHeight="1" x14ac:dyDescent="0.2"/>
    <row r="148" ht="5.15" customHeight="1" x14ac:dyDescent="0.2"/>
    <row r="149" ht="5.15" customHeight="1" x14ac:dyDescent="0.2"/>
    <row r="150" ht="5.15" customHeight="1" x14ac:dyDescent="0.2"/>
    <row r="151" ht="5.15" customHeight="1" x14ac:dyDescent="0.2"/>
    <row r="152" ht="5.15" customHeight="1" x14ac:dyDescent="0.2"/>
    <row r="153" ht="5.15" customHeight="1" x14ac:dyDescent="0.2"/>
    <row r="154" ht="5.15" customHeight="1" x14ac:dyDescent="0.2"/>
    <row r="155" ht="5.15" customHeight="1" x14ac:dyDescent="0.2"/>
    <row r="156" ht="5.15" customHeight="1" x14ac:dyDescent="0.2"/>
    <row r="157" ht="5.15" customHeight="1" x14ac:dyDescent="0.2"/>
    <row r="158" ht="5.15" customHeight="1" x14ac:dyDescent="0.2"/>
    <row r="159" ht="5.15" customHeight="1" x14ac:dyDescent="0.2"/>
    <row r="160" ht="5.15" customHeight="1" x14ac:dyDescent="0.2"/>
    <row r="161" ht="5.15" customHeight="1" x14ac:dyDescent="0.2"/>
    <row r="162" ht="5.15" customHeight="1" x14ac:dyDescent="0.2"/>
    <row r="163" ht="5.15" customHeight="1" x14ac:dyDescent="0.2"/>
    <row r="164" ht="5.15" customHeight="1" x14ac:dyDescent="0.2"/>
    <row r="165" ht="5.15" customHeight="1" x14ac:dyDescent="0.2"/>
    <row r="166" ht="5.15" customHeight="1" x14ac:dyDescent="0.2"/>
    <row r="167" ht="5.15" customHeight="1" x14ac:dyDescent="0.2"/>
    <row r="168" ht="5.15" customHeight="1" x14ac:dyDescent="0.2"/>
    <row r="169" ht="5.15" customHeight="1" x14ac:dyDescent="0.2"/>
    <row r="170" ht="5.15" customHeight="1" x14ac:dyDescent="0.2"/>
    <row r="171" ht="5.15" customHeight="1" x14ac:dyDescent="0.2"/>
    <row r="172" ht="5.15" customHeight="1" x14ac:dyDescent="0.2"/>
    <row r="173" ht="5.15" customHeight="1" x14ac:dyDescent="0.2"/>
    <row r="174" ht="5.15" customHeight="1" x14ac:dyDescent="0.2"/>
    <row r="175" ht="5.15" customHeight="1" x14ac:dyDescent="0.2"/>
    <row r="176" ht="5.15" customHeight="1" x14ac:dyDescent="0.2"/>
    <row r="177" ht="5.15" customHeight="1" x14ac:dyDescent="0.2"/>
    <row r="178" ht="5.15" customHeight="1" x14ac:dyDescent="0.2"/>
    <row r="179" ht="5.15" customHeight="1" x14ac:dyDescent="0.2"/>
    <row r="180" ht="5.15" customHeight="1" x14ac:dyDescent="0.2"/>
    <row r="181" ht="5.15" customHeight="1" x14ac:dyDescent="0.2"/>
    <row r="182" ht="5.15" customHeight="1" x14ac:dyDescent="0.2"/>
    <row r="183" ht="5.15" customHeight="1" x14ac:dyDescent="0.2"/>
    <row r="184" ht="5.15" customHeight="1" x14ac:dyDescent="0.2"/>
    <row r="185" ht="5.15" customHeight="1" x14ac:dyDescent="0.2"/>
    <row r="186" ht="5.15" customHeight="1" x14ac:dyDescent="0.2"/>
    <row r="187" ht="5.15" customHeight="1" x14ac:dyDescent="0.2"/>
    <row r="188" ht="5.15" customHeight="1" x14ac:dyDescent="0.2"/>
    <row r="189" ht="5.15" customHeight="1" x14ac:dyDescent="0.2"/>
    <row r="190" ht="5.15" customHeight="1" x14ac:dyDescent="0.2"/>
    <row r="191" ht="5.15" customHeight="1" x14ac:dyDescent="0.2"/>
    <row r="192" ht="5.15" customHeight="1" x14ac:dyDescent="0.2"/>
    <row r="193" ht="5.15" customHeight="1" x14ac:dyDescent="0.2"/>
    <row r="194" ht="5.15" customHeight="1" x14ac:dyDescent="0.2"/>
    <row r="195" ht="5.15" customHeight="1" x14ac:dyDescent="0.2"/>
    <row r="196" ht="5.15" customHeight="1" x14ac:dyDescent="0.2"/>
    <row r="197" ht="5.15" customHeight="1" x14ac:dyDescent="0.2"/>
    <row r="198" ht="5.15" customHeight="1" x14ac:dyDescent="0.2"/>
    <row r="199" ht="5.15" customHeight="1" x14ac:dyDescent="0.2"/>
    <row r="200" ht="5.15" customHeight="1" x14ac:dyDescent="0.2"/>
    <row r="201" ht="5.15" customHeight="1" x14ac:dyDescent="0.2"/>
    <row r="202" ht="5.15" customHeight="1" x14ac:dyDescent="0.2"/>
    <row r="203" ht="5.15" customHeight="1" x14ac:dyDescent="0.2"/>
    <row r="204" ht="5.15" customHeight="1" x14ac:dyDescent="0.2"/>
    <row r="205" ht="5.15" customHeight="1" x14ac:dyDescent="0.2"/>
    <row r="206" ht="5.15" customHeight="1" x14ac:dyDescent="0.2"/>
    <row r="207" ht="5.15" customHeight="1" x14ac:dyDescent="0.2"/>
    <row r="208" ht="5.15" customHeight="1" x14ac:dyDescent="0.2"/>
    <row r="209" ht="5.15" customHeight="1" x14ac:dyDescent="0.2"/>
    <row r="210" ht="5.15" customHeight="1" x14ac:dyDescent="0.2"/>
    <row r="211" ht="5.15" customHeight="1" x14ac:dyDescent="0.2"/>
    <row r="212" ht="5.15" customHeight="1" x14ac:dyDescent="0.2"/>
    <row r="213" ht="5.15" customHeight="1" x14ac:dyDescent="0.2"/>
    <row r="214" ht="5.15" customHeight="1" x14ac:dyDescent="0.2"/>
    <row r="215" ht="5.15" customHeight="1" x14ac:dyDescent="0.2"/>
    <row r="216" ht="5.15" customHeight="1" x14ac:dyDescent="0.2"/>
    <row r="217" ht="5.15" customHeight="1" x14ac:dyDescent="0.2"/>
    <row r="218" ht="5.15" customHeight="1" x14ac:dyDescent="0.2"/>
    <row r="219" ht="5.15" customHeight="1" x14ac:dyDescent="0.2"/>
    <row r="220" ht="5.15" customHeight="1" x14ac:dyDescent="0.2"/>
    <row r="221" ht="5.15" customHeight="1" x14ac:dyDescent="0.2"/>
    <row r="222" ht="5.15" customHeight="1" x14ac:dyDescent="0.2"/>
    <row r="223" ht="5.15" customHeight="1" x14ac:dyDescent="0.2"/>
    <row r="224" ht="5.15" customHeight="1" x14ac:dyDescent="0.2"/>
    <row r="225" ht="5.15" customHeight="1" x14ac:dyDescent="0.2"/>
    <row r="226" ht="5.15" customHeight="1" x14ac:dyDescent="0.2"/>
    <row r="227" ht="5.15" customHeight="1" x14ac:dyDescent="0.2"/>
    <row r="228" ht="5.15" customHeight="1" x14ac:dyDescent="0.2"/>
    <row r="229" ht="5.15" customHeight="1" x14ac:dyDescent="0.2"/>
    <row r="230" ht="5.15" customHeight="1" x14ac:dyDescent="0.2"/>
    <row r="231" ht="5.15" customHeight="1" x14ac:dyDescent="0.2"/>
    <row r="232" ht="5.15" customHeight="1" x14ac:dyDescent="0.2"/>
    <row r="233" ht="5.15" customHeight="1" x14ac:dyDescent="0.2"/>
    <row r="234" ht="5.15" customHeight="1" x14ac:dyDescent="0.2"/>
    <row r="235" ht="5.15" customHeight="1" x14ac:dyDescent="0.2"/>
    <row r="236" ht="5.15" customHeight="1" x14ac:dyDescent="0.2"/>
    <row r="237" ht="5.15" customHeight="1" x14ac:dyDescent="0.2"/>
    <row r="238" ht="5.15" customHeight="1" x14ac:dyDescent="0.2"/>
    <row r="239" ht="5.15" customHeight="1" x14ac:dyDescent="0.2"/>
    <row r="240" ht="5.15" customHeight="1" x14ac:dyDescent="0.2"/>
    <row r="241" ht="5.15" customHeight="1" x14ac:dyDescent="0.2"/>
    <row r="242" ht="5.15" customHeight="1" x14ac:dyDescent="0.2"/>
    <row r="243" ht="5.15" customHeight="1" x14ac:dyDescent="0.2"/>
    <row r="244" ht="5.15" customHeight="1" x14ac:dyDescent="0.2"/>
    <row r="245" ht="5.15" customHeight="1" x14ac:dyDescent="0.2"/>
    <row r="246" ht="5.15" customHeight="1" x14ac:dyDescent="0.2"/>
    <row r="247" ht="5.15" customHeight="1" x14ac:dyDescent="0.2"/>
    <row r="248" ht="5.15" customHeight="1" x14ac:dyDescent="0.2"/>
    <row r="249" ht="5.15" customHeight="1" x14ac:dyDescent="0.2"/>
    <row r="250" ht="5.15" customHeight="1" x14ac:dyDescent="0.2"/>
    <row r="251" ht="5.15" customHeight="1" x14ac:dyDescent="0.2"/>
    <row r="252" ht="5.15" customHeight="1" x14ac:dyDescent="0.2"/>
    <row r="253" ht="5.15" customHeight="1" x14ac:dyDescent="0.2"/>
    <row r="254" ht="5.15" customHeight="1" x14ac:dyDescent="0.2"/>
    <row r="255" ht="5.15" customHeight="1" x14ac:dyDescent="0.2"/>
    <row r="256" ht="5.15" customHeight="1" x14ac:dyDescent="0.2"/>
    <row r="257" ht="5.15" customHeight="1" x14ac:dyDescent="0.2"/>
    <row r="258" ht="5.15" customHeight="1" x14ac:dyDescent="0.2"/>
    <row r="259" ht="5.15" customHeight="1" x14ac:dyDescent="0.2"/>
    <row r="260" ht="5.15" customHeight="1" x14ac:dyDescent="0.2"/>
    <row r="261" ht="5.15" customHeight="1" x14ac:dyDescent="0.2"/>
    <row r="262" ht="5.15" customHeight="1" x14ac:dyDescent="0.2"/>
    <row r="263" ht="5.15" customHeight="1" x14ac:dyDescent="0.2"/>
    <row r="264" ht="5.15" customHeight="1" x14ac:dyDescent="0.2"/>
    <row r="265" ht="5.15" customHeight="1" x14ac:dyDescent="0.2"/>
    <row r="266" ht="5.15" customHeight="1" x14ac:dyDescent="0.2"/>
    <row r="267" ht="5.15" customHeight="1" x14ac:dyDescent="0.2"/>
    <row r="268" ht="5.15" customHeight="1" x14ac:dyDescent="0.2"/>
    <row r="269" ht="5.15" customHeight="1" x14ac:dyDescent="0.2"/>
    <row r="270" ht="5.15" customHeight="1" x14ac:dyDescent="0.2"/>
    <row r="271" ht="5.15" customHeight="1" x14ac:dyDescent="0.2"/>
    <row r="272" ht="5.15" customHeight="1" x14ac:dyDescent="0.2"/>
    <row r="273" ht="5.15" customHeight="1" x14ac:dyDescent="0.2"/>
    <row r="274" ht="5.15" customHeight="1" x14ac:dyDescent="0.2"/>
    <row r="275" ht="5.15" customHeight="1" x14ac:dyDescent="0.2"/>
    <row r="276" ht="5.15" customHeight="1" x14ac:dyDescent="0.2"/>
    <row r="277" ht="5.15" customHeight="1" x14ac:dyDescent="0.2"/>
    <row r="278" ht="5.15" customHeight="1" x14ac:dyDescent="0.2"/>
    <row r="279" ht="5.15" customHeight="1" x14ac:dyDescent="0.2"/>
    <row r="280" ht="5.15" customHeight="1" x14ac:dyDescent="0.2"/>
    <row r="281" ht="5.15" customHeight="1" x14ac:dyDescent="0.2"/>
    <row r="282" ht="5.15" customHeight="1" x14ac:dyDescent="0.2"/>
    <row r="283" ht="5.15" customHeight="1" x14ac:dyDescent="0.2"/>
    <row r="284" ht="5.15" customHeight="1" x14ac:dyDescent="0.2"/>
    <row r="285" ht="5.15" customHeight="1" x14ac:dyDescent="0.2"/>
    <row r="286" ht="5.15" customHeight="1" x14ac:dyDescent="0.2"/>
    <row r="287" ht="5.15" customHeight="1" x14ac:dyDescent="0.2"/>
    <row r="288" ht="5.15" customHeight="1" x14ac:dyDescent="0.2"/>
    <row r="289" ht="5.15" customHeight="1" x14ac:dyDescent="0.2"/>
    <row r="290" ht="5.15" customHeight="1" x14ac:dyDescent="0.2"/>
    <row r="291" ht="5.15" customHeight="1" x14ac:dyDescent="0.2"/>
    <row r="292" ht="5.15" customHeight="1" x14ac:dyDescent="0.2"/>
    <row r="293" ht="5.15" customHeight="1" x14ac:dyDescent="0.2"/>
    <row r="294" ht="5.15" customHeight="1" x14ac:dyDescent="0.2"/>
    <row r="295" ht="5.15" customHeight="1" x14ac:dyDescent="0.2"/>
    <row r="296" ht="5.15" customHeight="1" x14ac:dyDescent="0.2"/>
    <row r="297" ht="5.15" customHeight="1" x14ac:dyDescent="0.2"/>
    <row r="298" ht="5.15" customHeight="1" x14ac:dyDescent="0.2"/>
    <row r="299" ht="5.15" customHeight="1" x14ac:dyDescent="0.2"/>
    <row r="300" ht="5.15" customHeight="1" x14ac:dyDescent="0.2"/>
    <row r="301" ht="5.15" customHeight="1" x14ac:dyDescent="0.2"/>
    <row r="302" ht="5.15" customHeight="1" x14ac:dyDescent="0.2"/>
    <row r="303" ht="5.15" customHeight="1" x14ac:dyDescent="0.2"/>
    <row r="304" ht="5.15" customHeight="1" x14ac:dyDescent="0.2"/>
    <row r="305" ht="5.15" customHeight="1" x14ac:dyDescent="0.2"/>
    <row r="306" ht="5.15" customHeight="1" x14ac:dyDescent="0.2"/>
    <row r="307" ht="5.15" customHeight="1" x14ac:dyDescent="0.2"/>
    <row r="308" ht="5.15" customHeight="1" x14ac:dyDescent="0.2"/>
    <row r="309" ht="5.15" customHeight="1" x14ac:dyDescent="0.2"/>
    <row r="310" ht="5.15" customHeight="1" x14ac:dyDescent="0.2"/>
    <row r="311" ht="5.15" customHeight="1" x14ac:dyDescent="0.2"/>
    <row r="312" ht="5.15" customHeight="1" x14ac:dyDescent="0.2"/>
    <row r="313" ht="5.15" customHeight="1" x14ac:dyDescent="0.2"/>
    <row r="314" ht="5.15" customHeight="1" x14ac:dyDescent="0.2"/>
    <row r="315" ht="5.15" customHeight="1" x14ac:dyDescent="0.2"/>
    <row r="316" ht="5.15" customHeight="1" x14ac:dyDescent="0.2"/>
    <row r="317" ht="5.15" customHeight="1" x14ac:dyDescent="0.2"/>
    <row r="318" ht="5.15" customHeight="1" x14ac:dyDescent="0.2"/>
    <row r="319" ht="5.15" customHeight="1" x14ac:dyDescent="0.2"/>
    <row r="320" ht="5.15" customHeight="1" x14ac:dyDescent="0.2"/>
    <row r="321" ht="5.15" customHeight="1" x14ac:dyDescent="0.2"/>
    <row r="322" ht="5.15" customHeight="1" x14ac:dyDescent="0.2"/>
    <row r="323" ht="5.15" customHeight="1" x14ac:dyDescent="0.2"/>
    <row r="324" ht="5.15" customHeight="1" x14ac:dyDescent="0.2"/>
    <row r="325" ht="5.15" customHeight="1" x14ac:dyDescent="0.2"/>
    <row r="326" ht="5.15" customHeight="1" x14ac:dyDescent="0.2"/>
    <row r="327" ht="5.15" customHeight="1" x14ac:dyDescent="0.2"/>
    <row r="328" ht="5.15" customHeight="1" x14ac:dyDescent="0.2"/>
    <row r="329" ht="5.15" customHeight="1" x14ac:dyDescent="0.2"/>
    <row r="330" ht="5.15" customHeight="1" x14ac:dyDescent="0.2"/>
    <row r="331" ht="5.15" customHeight="1" x14ac:dyDescent="0.2"/>
    <row r="332" ht="5.15" customHeight="1" x14ac:dyDescent="0.2"/>
    <row r="333" ht="5.15" customHeight="1" x14ac:dyDescent="0.2"/>
    <row r="334" ht="5.15" customHeight="1" x14ac:dyDescent="0.2"/>
    <row r="335" ht="5.15" customHeight="1" x14ac:dyDescent="0.2"/>
    <row r="336" ht="5.15" customHeight="1" x14ac:dyDescent="0.2"/>
    <row r="337" ht="5.15" customHeight="1" x14ac:dyDescent="0.2"/>
    <row r="338" ht="5.15" customHeight="1" x14ac:dyDescent="0.2"/>
    <row r="339" ht="5.15" customHeight="1" x14ac:dyDescent="0.2"/>
    <row r="340" ht="5.15" customHeight="1" x14ac:dyDescent="0.2"/>
    <row r="341" ht="5.15" customHeight="1" x14ac:dyDescent="0.2"/>
    <row r="342" ht="5.15" customHeight="1" x14ac:dyDescent="0.2"/>
    <row r="343" ht="5.15" customHeight="1" x14ac:dyDescent="0.2"/>
    <row r="344" ht="5.15" customHeight="1" x14ac:dyDescent="0.2"/>
    <row r="345" ht="5.15" customHeight="1" x14ac:dyDescent="0.2"/>
    <row r="346" ht="5.15" customHeight="1" x14ac:dyDescent="0.2"/>
    <row r="347" ht="5.15" customHeight="1" x14ac:dyDescent="0.2"/>
    <row r="348" ht="5.15" customHeight="1" x14ac:dyDescent="0.2"/>
    <row r="349" ht="5.15" customHeight="1" x14ac:dyDescent="0.2"/>
    <row r="350" ht="5.15" customHeight="1" x14ac:dyDescent="0.2"/>
    <row r="351" ht="5.15" customHeight="1" x14ac:dyDescent="0.2"/>
    <row r="352" ht="5.15" customHeight="1" x14ac:dyDescent="0.2"/>
    <row r="353" ht="5.15" customHeight="1" x14ac:dyDescent="0.2"/>
    <row r="354" ht="5.15" customHeight="1" x14ac:dyDescent="0.2"/>
    <row r="355" ht="5.15" customHeight="1" x14ac:dyDescent="0.2"/>
    <row r="356" ht="5.15" customHeight="1" x14ac:dyDescent="0.2"/>
    <row r="357" ht="5.15" customHeight="1" x14ac:dyDescent="0.2"/>
    <row r="358" ht="5.15" customHeight="1" x14ac:dyDescent="0.2"/>
    <row r="359" ht="5.15" customHeight="1" x14ac:dyDescent="0.2"/>
    <row r="360" ht="5.15" customHeight="1" x14ac:dyDescent="0.2"/>
    <row r="361" ht="5.15" customHeight="1" x14ac:dyDescent="0.2"/>
    <row r="362" ht="5.15" customHeight="1" x14ac:dyDescent="0.2"/>
    <row r="363" ht="5.15" customHeight="1" x14ac:dyDescent="0.2"/>
    <row r="364" ht="5.15" customHeight="1" x14ac:dyDescent="0.2"/>
    <row r="365" ht="5.15" customHeight="1" x14ac:dyDescent="0.2"/>
    <row r="366" ht="5.15" customHeight="1" x14ac:dyDescent="0.2"/>
    <row r="367" ht="5.15" customHeight="1" x14ac:dyDescent="0.2"/>
    <row r="368" ht="5.15" customHeight="1" x14ac:dyDescent="0.2"/>
    <row r="369" ht="5.15" customHeight="1" x14ac:dyDescent="0.2"/>
    <row r="370" ht="5.15" customHeight="1" x14ac:dyDescent="0.2"/>
    <row r="371" ht="5.15" customHeight="1" x14ac:dyDescent="0.2"/>
    <row r="372" ht="5.15" customHeight="1" x14ac:dyDescent="0.2"/>
    <row r="373" ht="5.15" customHeight="1" x14ac:dyDescent="0.2"/>
    <row r="374" ht="5.15" customHeight="1" x14ac:dyDescent="0.2"/>
    <row r="375" ht="5.15" customHeight="1" x14ac:dyDescent="0.2"/>
    <row r="376" ht="5.15" customHeight="1" x14ac:dyDescent="0.2"/>
    <row r="377" ht="5.15" customHeight="1" x14ac:dyDescent="0.2"/>
    <row r="378" ht="5.15" customHeight="1" x14ac:dyDescent="0.2"/>
    <row r="379" ht="5.15" customHeight="1" x14ac:dyDescent="0.2"/>
    <row r="380" ht="5.15" customHeight="1" x14ac:dyDescent="0.2"/>
    <row r="381" ht="5.15" customHeight="1" x14ac:dyDescent="0.2"/>
    <row r="382" ht="5.15" customHeight="1" x14ac:dyDescent="0.2"/>
    <row r="383" ht="5.15" customHeight="1" x14ac:dyDescent="0.2"/>
    <row r="384" ht="5.15" customHeight="1" x14ac:dyDescent="0.2"/>
    <row r="385" ht="5.15" customHeight="1" x14ac:dyDescent="0.2"/>
    <row r="386" ht="5.15" customHeight="1" x14ac:dyDescent="0.2"/>
    <row r="387" ht="5.15" customHeight="1" x14ac:dyDescent="0.2"/>
    <row r="388" ht="5.15" customHeight="1" x14ac:dyDescent="0.2"/>
    <row r="389" ht="5.15" customHeight="1" x14ac:dyDescent="0.2"/>
    <row r="390" ht="5.15" customHeight="1" x14ac:dyDescent="0.2"/>
    <row r="391" ht="5.15" customHeight="1" x14ac:dyDescent="0.2"/>
    <row r="392" ht="5.15" customHeight="1" x14ac:dyDescent="0.2"/>
    <row r="393" ht="5.15" customHeight="1" x14ac:dyDescent="0.2"/>
    <row r="394" ht="5.15" customHeight="1" x14ac:dyDescent="0.2"/>
    <row r="395" ht="5.15" customHeight="1" x14ac:dyDescent="0.2"/>
    <row r="396" ht="5.15" customHeight="1" x14ac:dyDescent="0.2"/>
    <row r="397" ht="5.15" customHeight="1" x14ac:dyDescent="0.2"/>
    <row r="398" ht="5.15" customHeight="1" x14ac:dyDescent="0.2"/>
    <row r="399" ht="5.15" customHeight="1" x14ac:dyDescent="0.2"/>
    <row r="400" ht="5.15" customHeight="1" x14ac:dyDescent="0.2"/>
    <row r="401" ht="5.15" customHeight="1" x14ac:dyDescent="0.2"/>
    <row r="402" ht="5.15" customHeight="1" x14ac:dyDescent="0.2"/>
    <row r="403" ht="5.15" customHeight="1" x14ac:dyDescent="0.2"/>
    <row r="404" ht="5.15" customHeight="1" x14ac:dyDescent="0.2"/>
    <row r="405" ht="5.15" customHeight="1" x14ac:dyDescent="0.2"/>
    <row r="406" ht="5.15" customHeight="1" x14ac:dyDescent="0.2"/>
    <row r="407" ht="5.15" customHeight="1" x14ac:dyDescent="0.2"/>
    <row r="408" ht="5.15" customHeight="1" x14ac:dyDescent="0.2"/>
    <row r="409" ht="5.15" customHeight="1" x14ac:dyDescent="0.2"/>
    <row r="410" ht="5.15" customHeight="1" x14ac:dyDescent="0.2"/>
    <row r="411" ht="5.15" customHeight="1" x14ac:dyDescent="0.2"/>
    <row r="412" ht="5.15" customHeight="1" x14ac:dyDescent="0.2"/>
    <row r="413" ht="5.15" customHeight="1" x14ac:dyDescent="0.2"/>
    <row r="414" ht="5.15" customHeight="1" x14ac:dyDescent="0.2"/>
    <row r="415" ht="5.15" customHeight="1" x14ac:dyDescent="0.2"/>
    <row r="416" ht="5.15" customHeight="1" x14ac:dyDescent="0.2"/>
    <row r="417" ht="5.15" customHeight="1" x14ac:dyDescent="0.2"/>
    <row r="418" ht="5.15" customHeight="1" x14ac:dyDescent="0.2"/>
    <row r="419" ht="5.15" customHeight="1" x14ac:dyDescent="0.2"/>
    <row r="420" ht="5.15" customHeight="1" x14ac:dyDescent="0.2"/>
    <row r="421" ht="5.15" customHeight="1" x14ac:dyDescent="0.2"/>
    <row r="422" ht="5.15" customHeight="1" x14ac:dyDescent="0.2"/>
    <row r="423" ht="5.15" customHeight="1" x14ac:dyDescent="0.2"/>
    <row r="424" ht="5.15" customHeight="1" x14ac:dyDescent="0.2"/>
    <row r="425" ht="5.15" customHeight="1" x14ac:dyDescent="0.2"/>
    <row r="426" ht="5.15" customHeight="1" x14ac:dyDescent="0.2"/>
    <row r="427" ht="5.15" customHeight="1" x14ac:dyDescent="0.2"/>
    <row r="428" ht="5.15" customHeight="1" x14ac:dyDescent="0.2"/>
    <row r="429" ht="5.15" customHeight="1" x14ac:dyDescent="0.2"/>
    <row r="430" ht="5.15" customHeight="1" x14ac:dyDescent="0.2"/>
    <row r="431" ht="5.15" customHeight="1" x14ac:dyDescent="0.2"/>
    <row r="432" ht="5.15" customHeight="1" x14ac:dyDescent="0.2"/>
    <row r="433" ht="5.15" customHeight="1" x14ac:dyDescent="0.2"/>
    <row r="434" ht="5.15" customHeight="1" x14ac:dyDescent="0.2"/>
    <row r="435" ht="5.15" customHeight="1" x14ac:dyDescent="0.2"/>
    <row r="436" ht="5.15" customHeight="1" x14ac:dyDescent="0.2"/>
    <row r="437" ht="5.15" customHeight="1" x14ac:dyDescent="0.2"/>
    <row r="438" ht="5.15" customHeight="1" x14ac:dyDescent="0.2"/>
    <row r="439" ht="5.15" customHeight="1" x14ac:dyDescent="0.2"/>
    <row r="440" ht="5.15" customHeight="1" x14ac:dyDescent="0.2"/>
    <row r="441" ht="5.15" customHeight="1" x14ac:dyDescent="0.2"/>
    <row r="442" ht="5.15" customHeight="1" x14ac:dyDescent="0.2"/>
    <row r="443" ht="5.15" customHeight="1" x14ac:dyDescent="0.2"/>
    <row r="444" ht="5.15" customHeight="1" x14ac:dyDescent="0.2"/>
    <row r="445" ht="5.15" customHeight="1" x14ac:dyDescent="0.2"/>
    <row r="446" ht="5.15" customHeight="1" x14ac:dyDescent="0.2"/>
    <row r="447" ht="5.15" customHeight="1" x14ac:dyDescent="0.2"/>
    <row r="448" ht="5.15" customHeight="1" x14ac:dyDescent="0.2"/>
    <row r="449" ht="5.15" customHeight="1" x14ac:dyDescent="0.2"/>
    <row r="450" ht="5.15" customHeight="1" x14ac:dyDescent="0.2"/>
    <row r="451" ht="5.15" customHeight="1" x14ac:dyDescent="0.2"/>
    <row r="452" ht="5.15" customHeight="1" x14ac:dyDescent="0.2"/>
    <row r="453" ht="5.15" customHeight="1" x14ac:dyDescent="0.2"/>
    <row r="454" ht="5.15" customHeight="1" x14ac:dyDescent="0.2"/>
    <row r="455" ht="5.15" customHeight="1" x14ac:dyDescent="0.2"/>
    <row r="456" ht="5.15" customHeight="1" x14ac:dyDescent="0.2"/>
    <row r="457" ht="5.15" customHeight="1" x14ac:dyDescent="0.2"/>
    <row r="458" ht="5.15" customHeight="1" x14ac:dyDescent="0.2"/>
    <row r="459" ht="5.15" customHeight="1" x14ac:dyDescent="0.2"/>
    <row r="460" ht="5.15" customHeight="1" x14ac:dyDescent="0.2"/>
    <row r="461" ht="5.15" customHeight="1" x14ac:dyDescent="0.2"/>
    <row r="462" ht="5.15" customHeight="1" x14ac:dyDescent="0.2"/>
    <row r="463" ht="5.15" customHeight="1" x14ac:dyDescent="0.2"/>
    <row r="464" ht="5.15" customHeight="1" x14ac:dyDescent="0.2"/>
    <row r="465" ht="5.15" customHeight="1" x14ac:dyDescent="0.2"/>
    <row r="466" ht="5.15" customHeight="1" x14ac:dyDescent="0.2"/>
    <row r="467" ht="5.15" customHeight="1" x14ac:dyDescent="0.2"/>
    <row r="468" ht="5.15" customHeight="1" x14ac:dyDescent="0.2"/>
    <row r="469" ht="5.15" customHeight="1" x14ac:dyDescent="0.2"/>
    <row r="470" ht="5.15" customHeight="1" x14ac:dyDescent="0.2"/>
    <row r="471" ht="5.15" customHeight="1" x14ac:dyDescent="0.2"/>
    <row r="472" ht="5.15" customHeight="1" x14ac:dyDescent="0.2"/>
    <row r="473" ht="5.15" customHeight="1" x14ac:dyDescent="0.2"/>
    <row r="474" ht="5.15" customHeight="1" x14ac:dyDescent="0.2"/>
    <row r="475" ht="5.15" customHeight="1" x14ac:dyDescent="0.2"/>
    <row r="476" ht="5.15" customHeight="1" x14ac:dyDescent="0.2"/>
    <row r="477" ht="5.15" customHeight="1" x14ac:dyDescent="0.2"/>
    <row r="478" ht="5.15" customHeight="1" x14ac:dyDescent="0.2"/>
    <row r="479" ht="5.15" customHeight="1" x14ac:dyDescent="0.2"/>
    <row r="480" ht="5.15" customHeight="1" x14ac:dyDescent="0.2"/>
    <row r="481" ht="5.15" customHeight="1" x14ac:dyDescent="0.2"/>
    <row r="482" ht="5.15" customHeight="1" x14ac:dyDescent="0.2"/>
    <row r="483" ht="5.15" customHeight="1" x14ac:dyDescent="0.2"/>
    <row r="484" ht="5.15" customHeight="1" x14ac:dyDescent="0.2"/>
    <row r="485" ht="5.15" customHeight="1" x14ac:dyDescent="0.2"/>
    <row r="486" ht="5.15" customHeight="1" x14ac:dyDescent="0.2"/>
    <row r="487" ht="5.15" customHeight="1" x14ac:dyDescent="0.2"/>
    <row r="488" ht="5.15" customHeight="1" x14ac:dyDescent="0.2"/>
    <row r="489" ht="5.15" customHeight="1" x14ac:dyDescent="0.2"/>
    <row r="490" ht="5.15" customHeight="1" x14ac:dyDescent="0.2"/>
    <row r="491" ht="5.15" customHeight="1" x14ac:dyDescent="0.2"/>
    <row r="492" ht="5.15" customHeight="1" x14ac:dyDescent="0.2"/>
    <row r="493" ht="5.15" customHeight="1" x14ac:dyDescent="0.2"/>
    <row r="494" ht="5.15" customHeight="1" x14ac:dyDescent="0.2"/>
    <row r="495" ht="5.15" customHeight="1" x14ac:dyDescent="0.2"/>
    <row r="496" ht="5.15" customHeight="1" x14ac:dyDescent="0.2"/>
    <row r="497" ht="5.15" customHeight="1" x14ac:dyDescent="0.2"/>
    <row r="498" ht="5.15" customHeight="1" x14ac:dyDescent="0.2"/>
    <row r="499" ht="5.15" customHeight="1" x14ac:dyDescent="0.2"/>
    <row r="500" ht="5.15" customHeight="1" x14ac:dyDescent="0.2"/>
    <row r="501" ht="5.15" customHeight="1" x14ac:dyDescent="0.2"/>
    <row r="502" ht="5.15" customHeight="1" x14ac:dyDescent="0.2"/>
    <row r="503" ht="5.15" customHeight="1" x14ac:dyDescent="0.2"/>
    <row r="504" ht="5.15" customHeight="1" x14ac:dyDescent="0.2"/>
    <row r="505" ht="5.15" customHeight="1" x14ac:dyDescent="0.2"/>
    <row r="506" ht="5.15" customHeight="1" x14ac:dyDescent="0.2"/>
    <row r="507" ht="5.15" customHeight="1" x14ac:dyDescent="0.2"/>
    <row r="508" ht="5.15" customHeight="1" x14ac:dyDescent="0.2"/>
    <row r="509" ht="5.15" customHeight="1" x14ac:dyDescent="0.2"/>
    <row r="510" ht="5.15" customHeight="1" x14ac:dyDescent="0.2"/>
    <row r="511" ht="5.15" customHeight="1" x14ac:dyDescent="0.2"/>
    <row r="512" ht="5.15" customHeight="1" x14ac:dyDescent="0.2"/>
    <row r="513" ht="5.15" customHeight="1" x14ac:dyDescent="0.2"/>
    <row r="514" ht="5.15" customHeight="1" x14ac:dyDescent="0.2"/>
    <row r="515" ht="5.15" customHeight="1" x14ac:dyDescent="0.2"/>
    <row r="516" ht="5.15" customHeight="1" x14ac:dyDescent="0.2"/>
    <row r="517" ht="5.15" customHeight="1" x14ac:dyDescent="0.2"/>
    <row r="518" ht="5.15" customHeight="1" x14ac:dyDescent="0.2"/>
    <row r="519" ht="5.15" customHeight="1" x14ac:dyDescent="0.2"/>
    <row r="520" ht="5.15" customHeight="1" x14ac:dyDescent="0.2"/>
    <row r="521" ht="5.15" customHeight="1" x14ac:dyDescent="0.2"/>
    <row r="522" ht="5.15" customHeight="1" x14ac:dyDescent="0.2"/>
    <row r="523" ht="5.15" customHeight="1" x14ac:dyDescent="0.2"/>
    <row r="524" ht="5.15" customHeight="1" x14ac:dyDescent="0.2"/>
    <row r="525" ht="5.15" customHeight="1" x14ac:dyDescent="0.2"/>
    <row r="526" ht="5.15" customHeight="1" x14ac:dyDescent="0.2"/>
    <row r="527" ht="5.15" customHeight="1" x14ac:dyDescent="0.2"/>
    <row r="528" ht="5.15" customHeight="1" x14ac:dyDescent="0.2"/>
    <row r="529" ht="5.15" customHeight="1" x14ac:dyDescent="0.2"/>
    <row r="530" ht="5.15" customHeight="1" x14ac:dyDescent="0.2"/>
    <row r="531" ht="5.15" customHeight="1" x14ac:dyDescent="0.2"/>
    <row r="532" ht="5.15" customHeight="1" x14ac:dyDescent="0.2"/>
    <row r="533" ht="5.15" customHeight="1" x14ac:dyDescent="0.2"/>
    <row r="534" ht="5.15" customHeight="1" x14ac:dyDescent="0.2"/>
    <row r="535" ht="5.15" customHeight="1" x14ac:dyDescent="0.2"/>
    <row r="536" ht="5.15" customHeight="1" x14ac:dyDescent="0.2"/>
    <row r="537" ht="5.15" customHeight="1" x14ac:dyDescent="0.2"/>
    <row r="538" ht="5.15" customHeight="1" x14ac:dyDescent="0.2"/>
    <row r="539" ht="5.15" customHeight="1" x14ac:dyDescent="0.2"/>
    <row r="540" ht="5.15" customHeight="1" x14ac:dyDescent="0.2"/>
    <row r="541" ht="5.15" customHeight="1" x14ac:dyDescent="0.2"/>
    <row r="542" ht="5.15" customHeight="1" x14ac:dyDescent="0.2"/>
    <row r="543" ht="5.15" customHeight="1" x14ac:dyDescent="0.2"/>
    <row r="544" ht="5.15" customHeight="1" x14ac:dyDescent="0.2"/>
    <row r="545" ht="5.15" customHeight="1" x14ac:dyDescent="0.2"/>
    <row r="546" ht="5.15" customHeight="1" x14ac:dyDescent="0.2"/>
    <row r="547" ht="5.15" customHeight="1" x14ac:dyDescent="0.2"/>
    <row r="548" ht="5.15" customHeight="1" x14ac:dyDescent="0.2"/>
    <row r="549" ht="5.15" customHeight="1" x14ac:dyDescent="0.2"/>
    <row r="550" ht="5.15" customHeight="1" x14ac:dyDescent="0.2"/>
    <row r="551" ht="5.15" customHeight="1" x14ac:dyDescent="0.2"/>
    <row r="552" ht="5.15" customHeight="1" x14ac:dyDescent="0.2"/>
    <row r="553" ht="5.15" customHeight="1" x14ac:dyDescent="0.2"/>
    <row r="554" ht="5.15" customHeight="1" x14ac:dyDescent="0.2"/>
    <row r="555" ht="5.15" customHeight="1" x14ac:dyDescent="0.2"/>
    <row r="556" ht="5.15" customHeight="1" x14ac:dyDescent="0.2"/>
    <row r="557" ht="5.15" customHeight="1" x14ac:dyDescent="0.2"/>
    <row r="558" ht="5.15" customHeight="1" x14ac:dyDescent="0.2"/>
    <row r="559" ht="5.15" customHeight="1" x14ac:dyDescent="0.2"/>
    <row r="560" ht="5.15" customHeight="1" x14ac:dyDescent="0.2"/>
    <row r="561" ht="5.15" customHeight="1" x14ac:dyDescent="0.2"/>
    <row r="562" ht="5.15" customHeight="1" x14ac:dyDescent="0.2"/>
    <row r="563" ht="5.15" customHeight="1" x14ac:dyDescent="0.2"/>
    <row r="564" ht="5.15" customHeight="1" x14ac:dyDescent="0.2"/>
    <row r="565" ht="5.15" customHeight="1" x14ac:dyDescent="0.2"/>
    <row r="566" ht="5.15" customHeight="1" x14ac:dyDescent="0.2"/>
    <row r="567" ht="5.15" customHeight="1" x14ac:dyDescent="0.2"/>
    <row r="568" ht="5.15" customHeight="1" x14ac:dyDescent="0.2"/>
    <row r="569" ht="5.15" customHeight="1" x14ac:dyDescent="0.2"/>
    <row r="570" ht="5.15" customHeight="1" x14ac:dyDescent="0.2"/>
    <row r="571" ht="5.15" customHeight="1" x14ac:dyDescent="0.2"/>
    <row r="572" ht="5.15" customHeight="1" x14ac:dyDescent="0.2"/>
    <row r="573" ht="5.15" customHeight="1" x14ac:dyDescent="0.2"/>
    <row r="574" ht="5.15" customHeight="1" x14ac:dyDescent="0.2"/>
    <row r="575" ht="5.15" customHeight="1" x14ac:dyDescent="0.2"/>
    <row r="576" ht="5.15" customHeight="1" x14ac:dyDescent="0.2"/>
    <row r="577" ht="5.15" customHeight="1" x14ac:dyDescent="0.2"/>
    <row r="578" ht="5.15" customHeight="1" x14ac:dyDescent="0.2"/>
    <row r="579" ht="5.15" customHeight="1" x14ac:dyDescent="0.2"/>
    <row r="580" ht="5.15" customHeight="1" x14ac:dyDescent="0.2"/>
    <row r="581" ht="5.15" customHeight="1" x14ac:dyDescent="0.2"/>
    <row r="582" ht="5.15" customHeight="1" x14ac:dyDescent="0.2"/>
    <row r="583" ht="5.15" customHeight="1" x14ac:dyDescent="0.2"/>
    <row r="584" ht="5.15" customHeight="1" x14ac:dyDescent="0.2"/>
    <row r="585" ht="5.15" customHeight="1" x14ac:dyDescent="0.2"/>
    <row r="586" ht="5.15" customHeight="1" x14ac:dyDescent="0.2"/>
    <row r="587" ht="5.15" customHeight="1" x14ac:dyDescent="0.2"/>
    <row r="588" ht="5.15" customHeight="1" x14ac:dyDescent="0.2"/>
    <row r="589" ht="5.15" customHeight="1" x14ac:dyDescent="0.2"/>
    <row r="590" ht="5.15" customHeight="1" x14ac:dyDescent="0.2"/>
    <row r="591" ht="5.15" customHeight="1" x14ac:dyDescent="0.2"/>
    <row r="592" ht="5.15" customHeight="1" x14ac:dyDescent="0.2"/>
    <row r="593" ht="5.15" customHeight="1" x14ac:dyDescent="0.2"/>
    <row r="594" ht="5.15" customHeight="1" x14ac:dyDescent="0.2"/>
    <row r="595" ht="5.15" customHeight="1" x14ac:dyDescent="0.2"/>
    <row r="596" ht="5.15" customHeight="1" x14ac:dyDescent="0.2"/>
    <row r="597" ht="5.15" customHeight="1" x14ac:dyDescent="0.2"/>
    <row r="598" ht="5.15" customHeight="1" x14ac:dyDescent="0.2"/>
    <row r="599" ht="5.15" customHeight="1" x14ac:dyDescent="0.2"/>
    <row r="600" ht="5.15" customHeight="1" x14ac:dyDescent="0.2"/>
    <row r="601" ht="5.15" customHeight="1" x14ac:dyDescent="0.2"/>
    <row r="602" ht="5.15" customHeight="1" x14ac:dyDescent="0.2"/>
    <row r="603" ht="5.15" customHeight="1" x14ac:dyDescent="0.2"/>
    <row r="604" ht="5.15" customHeight="1" x14ac:dyDescent="0.2"/>
    <row r="605" ht="5.15" customHeight="1" x14ac:dyDescent="0.2"/>
    <row r="606" ht="5.15" customHeight="1" x14ac:dyDescent="0.2"/>
    <row r="607" ht="5.15" customHeight="1" x14ac:dyDescent="0.2"/>
    <row r="608" ht="5.15" customHeight="1" x14ac:dyDescent="0.2"/>
    <row r="609" ht="5.15" customHeight="1" x14ac:dyDescent="0.2"/>
    <row r="610" ht="5.15" customHeight="1" x14ac:dyDescent="0.2"/>
    <row r="611" ht="5.15" customHeight="1" x14ac:dyDescent="0.2"/>
    <row r="612" ht="5.15" customHeight="1" x14ac:dyDescent="0.2"/>
    <row r="613" ht="5.15" customHeight="1" x14ac:dyDescent="0.2"/>
    <row r="614" ht="5.15" customHeight="1" x14ac:dyDescent="0.2"/>
    <row r="615" ht="5.15" customHeight="1" x14ac:dyDescent="0.2"/>
    <row r="616" ht="5.15" customHeight="1" x14ac:dyDescent="0.2"/>
    <row r="617" ht="5.15" customHeight="1" x14ac:dyDescent="0.2"/>
    <row r="618" ht="5.15" customHeight="1" x14ac:dyDescent="0.2"/>
    <row r="619" ht="5.15" customHeight="1" x14ac:dyDescent="0.2"/>
    <row r="620" ht="5.15" customHeight="1" x14ac:dyDescent="0.2"/>
    <row r="621" ht="5.15" customHeight="1" x14ac:dyDescent="0.2"/>
    <row r="622" ht="5.15" customHeight="1" x14ac:dyDescent="0.2"/>
    <row r="623" ht="5.15" customHeight="1" x14ac:dyDescent="0.2"/>
    <row r="624" ht="5.15" customHeight="1" x14ac:dyDescent="0.2"/>
    <row r="625" ht="5.15" customHeight="1" x14ac:dyDescent="0.2"/>
    <row r="626" ht="5.15" customHeight="1" x14ac:dyDescent="0.2"/>
    <row r="627" ht="5.15" customHeight="1" x14ac:dyDescent="0.2"/>
    <row r="628" ht="5.15" customHeight="1" x14ac:dyDescent="0.2"/>
    <row r="629" ht="5.15" customHeight="1" x14ac:dyDescent="0.2"/>
    <row r="630" ht="5.15" customHeight="1" x14ac:dyDescent="0.2"/>
    <row r="631" ht="5.15" customHeight="1" x14ac:dyDescent="0.2"/>
    <row r="632" ht="5.15" customHeight="1" x14ac:dyDescent="0.2"/>
    <row r="633" ht="5.15" customHeight="1" x14ac:dyDescent="0.2"/>
    <row r="634" ht="5.15" customHeight="1" x14ac:dyDescent="0.2"/>
    <row r="635" ht="5.15" customHeight="1" x14ac:dyDescent="0.2"/>
    <row r="636" ht="5.15" customHeight="1" x14ac:dyDescent="0.2"/>
    <row r="637" ht="5.15" customHeight="1" x14ac:dyDescent="0.2"/>
    <row r="638" ht="5.15" customHeight="1" x14ac:dyDescent="0.2"/>
    <row r="639" ht="5.15" customHeight="1" x14ac:dyDescent="0.2"/>
    <row r="640" ht="5.15" customHeight="1" x14ac:dyDescent="0.2"/>
    <row r="641" ht="5.15" customHeight="1" x14ac:dyDescent="0.2"/>
    <row r="642" ht="5.15" customHeight="1" x14ac:dyDescent="0.2"/>
    <row r="643" ht="5.15" customHeight="1" x14ac:dyDescent="0.2"/>
    <row r="644" ht="5.15" customHeight="1" x14ac:dyDescent="0.2"/>
    <row r="645" ht="5.15" customHeight="1" x14ac:dyDescent="0.2"/>
    <row r="646" ht="5.15" customHeight="1" x14ac:dyDescent="0.2"/>
    <row r="647" ht="5.15" customHeight="1" x14ac:dyDescent="0.2"/>
    <row r="648" ht="5.15" customHeight="1" x14ac:dyDescent="0.2"/>
    <row r="649" ht="5.15" customHeight="1" x14ac:dyDescent="0.2"/>
    <row r="650" ht="5.15" customHeight="1" x14ac:dyDescent="0.2"/>
    <row r="651" ht="5.15" customHeight="1" x14ac:dyDescent="0.2"/>
    <row r="652" ht="5.15" customHeight="1" x14ac:dyDescent="0.2"/>
    <row r="653" ht="5.15" customHeight="1" x14ac:dyDescent="0.2"/>
    <row r="654" ht="5.15" customHeight="1" x14ac:dyDescent="0.2"/>
    <row r="655" ht="5.15" customHeight="1" x14ac:dyDescent="0.2"/>
    <row r="656" ht="5.15" customHeight="1" x14ac:dyDescent="0.2"/>
    <row r="657" ht="5.15" customHeight="1" x14ac:dyDescent="0.2"/>
    <row r="658" ht="5.15" customHeight="1" x14ac:dyDescent="0.2"/>
    <row r="659" ht="5.15" customHeight="1" x14ac:dyDescent="0.2"/>
    <row r="660" ht="5.15" customHeight="1" x14ac:dyDescent="0.2"/>
    <row r="661" ht="5.15" customHeight="1" x14ac:dyDescent="0.2"/>
    <row r="662" ht="5.15" customHeight="1" x14ac:dyDescent="0.2"/>
    <row r="663" ht="5.15" customHeight="1" x14ac:dyDescent="0.2"/>
    <row r="664" ht="5.15" customHeight="1" x14ac:dyDescent="0.2"/>
    <row r="665" ht="5.15" customHeight="1" x14ac:dyDescent="0.2"/>
    <row r="666" ht="5.15" customHeight="1" x14ac:dyDescent="0.2"/>
    <row r="667" ht="5.15" customHeight="1" x14ac:dyDescent="0.2"/>
    <row r="668" ht="5.15" customHeight="1" x14ac:dyDescent="0.2"/>
    <row r="669" ht="5.15" customHeight="1" x14ac:dyDescent="0.2"/>
    <row r="670" ht="5.15" customHeight="1" x14ac:dyDescent="0.2"/>
    <row r="671" ht="5.15" customHeight="1" x14ac:dyDescent="0.2"/>
    <row r="672" ht="5.15" customHeight="1" x14ac:dyDescent="0.2"/>
    <row r="673" ht="5.15" customHeight="1" x14ac:dyDescent="0.2"/>
    <row r="674" ht="5.15" customHeight="1" x14ac:dyDescent="0.2"/>
    <row r="675" ht="5.15" customHeight="1" x14ac:dyDescent="0.2"/>
    <row r="676" ht="5.15" customHeight="1" x14ac:dyDescent="0.2"/>
    <row r="677" ht="5.15" customHeight="1" x14ac:dyDescent="0.2"/>
    <row r="678" ht="5.15" customHeight="1" x14ac:dyDescent="0.2"/>
    <row r="679" ht="5.15" customHeight="1" x14ac:dyDescent="0.2"/>
    <row r="680" ht="5.15" customHeight="1" x14ac:dyDescent="0.2"/>
    <row r="681" ht="5.15" customHeight="1" x14ac:dyDescent="0.2"/>
    <row r="682" ht="5.15" customHeight="1" x14ac:dyDescent="0.2"/>
    <row r="683" ht="5.15" customHeight="1" x14ac:dyDescent="0.2"/>
    <row r="684" ht="5.15" customHeight="1" x14ac:dyDescent="0.2"/>
    <row r="685" ht="5.15" customHeight="1" x14ac:dyDescent="0.2"/>
    <row r="686" ht="5.15" customHeight="1" x14ac:dyDescent="0.2"/>
    <row r="687" ht="5.15" customHeight="1" x14ac:dyDescent="0.2"/>
    <row r="688" ht="5.15" customHeight="1" x14ac:dyDescent="0.2"/>
    <row r="689" ht="5.15" customHeight="1" x14ac:dyDescent="0.2"/>
    <row r="690" ht="5.15" customHeight="1" x14ac:dyDescent="0.2"/>
    <row r="691" ht="5.15" customHeight="1" x14ac:dyDescent="0.2"/>
    <row r="692" ht="5.15" customHeight="1" x14ac:dyDescent="0.2"/>
    <row r="693" ht="5.15" customHeight="1" x14ac:dyDescent="0.2"/>
    <row r="694" ht="5.15" customHeight="1" x14ac:dyDescent="0.2"/>
    <row r="695" ht="5.15" customHeight="1" x14ac:dyDescent="0.2"/>
    <row r="696" ht="5.15" customHeight="1" x14ac:dyDescent="0.2"/>
    <row r="697" ht="5.15" customHeight="1" x14ac:dyDescent="0.2"/>
    <row r="698" ht="5.15" customHeight="1" x14ac:dyDescent="0.2"/>
    <row r="699" ht="5.15" customHeight="1" x14ac:dyDescent="0.2"/>
    <row r="700" ht="5.15" customHeight="1" x14ac:dyDescent="0.2"/>
    <row r="701" ht="5.15" customHeight="1" x14ac:dyDescent="0.2"/>
    <row r="702" ht="5.15" customHeight="1" x14ac:dyDescent="0.2"/>
    <row r="703" ht="5.15" customHeight="1" x14ac:dyDescent="0.2"/>
    <row r="704" ht="5.15" customHeight="1" x14ac:dyDescent="0.2"/>
    <row r="705" ht="5.15" customHeight="1" x14ac:dyDescent="0.2"/>
    <row r="706" ht="5.15" customHeight="1" x14ac:dyDescent="0.2"/>
    <row r="707" ht="5.15" customHeight="1" x14ac:dyDescent="0.2"/>
    <row r="708" ht="5.15" customHeight="1" x14ac:dyDescent="0.2"/>
    <row r="709" ht="5.15" customHeight="1" x14ac:dyDescent="0.2"/>
    <row r="710" ht="5.15" customHeight="1" x14ac:dyDescent="0.2"/>
    <row r="711" ht="5.15" customHeight="1" x14ac:dyDescent="0.2"/>
    <row r="712" ht="5.15" customHeight="1" x14ac:dyDescent="0.2"/>
    <row r="713" ht="5.15" customHeight="1" x14ac:dyDescent="0.2"/>
    <row r="714" ht="5.15" customHeight="1" x14ac:dyDescent="0.2"/>
    <row r="715" ht="5.15" customHeight="1" x14ac:dyDescent="0.2"/>
    <row r="716" ht="5.15" customHeight="1" x14ac:dyDescent="0.2"/>
    <row r="717" ht="5.15" customHeight="1" x14ac:dyDescent="0.2"/>
    <row r="718" ht="5.15" customHeight="1" x14ac:dyDescent="0.2"/>
    <row r="719" ht="5.15" customHeight="1" x14ac:dyDescent="0.2"/>
    <row r="720" ht="5.15" customHeight="1" x14ac:dyDescent="0.2"/>
    <row r="721" ht="5.15" customHeight="1" x14ac:dyDescent="0.2"/>
    <row r="722" ht="5.15" customHeight="1" x14ac:dyDescent="0.2"/>
    <row r="723" ht="5.15" customHeight="1" x14ac:dyDescent="0.2"/>
    <row r="724" ht="5.15" customHeight="1" x14ac:dyDescent="0.2"/>
    <row r="725" ht="5.15" customHeight="1" x14ac:dyDescent="0.2"/>
    <row r="726" ht="5.15" customHeight="1" x14ac:dyDescent="0.2"/>
    <row r="727" ht="5.15" customHeight="1" x14ac:dyDescent="0.2"/>
    <row r="728" ht="5.15" customHeight="1" x14ac:dyDescent="0.2"/>
    <row r="729" ht="5.15" customHeight="1" x14ac:dyDescent="0.2"/>
    <row r="730" ht="5.15" customHeight="1" x14ac:dyDescent="0.2"/>
    <row r="731" ht="5.15" customHeight="1" x14ac:dyDescent="0.2"/>
    <row r="732" ht="5.15" customHeight="1" x14ac:dyDescent="0.2"/>
    <row r="733" ht="5.15" customHeight="1" x14ac:dyDescent="0.2"/>
    <row r="734" ht="5.15" customHeight="1" x14ac:dyDescent="0.2"/>
    <row r="735" ht="5.15" customHeight="1" x14ac:dyDescent="0.2"/>
    <row r="736" ht="5.15" customHeight="1" x14ac:dyDescent="0.2"/>
    <row r="737" ht="5.15" customHeight="1" x14ac:dyDescent="0.2"/>
    <row r="738" ht="5.15" customHeight="1" x14ac:dyDescent="0.2"/>
    <row r="739" ht="5.15" customHeight="1" x14ac:dyDescent="0.2"/>
    <row r="740" ht="5.15" customHeight="1" x14ac:dyDescent="0.2"/>
    <row r="741" ht="5.15" customHeight="1" x14ac:dyDescent="0.2"/>
    <row r="742" ht="5.15" customHeight="1" x14ac:dyDescent="0.2"/>
    <row r="743" ht="5.15" customHeight="1" x14ac:dyDescent="0.2"/>
    <row r="744" ht="5.15" customHeight="1" x14ac:dyDescent="0.2"/>
    <row r="745" ht="5.15" customHeight="1" x14ac:dyDescent="0.2"/>
    <row r="746" ht="5.15" customHeight="1" x14ac:dyDescent="0.2"/>
    <row r="747" ht="5.15" customHeight="1" x14ac:dyDescent="0.2"/>
    <row r="748" ht="5.15" customHeight="1" x14ac:dyDescent="0.2"/>
    <row r="749" ht="5.15" customHeight="1" x14ac:dyDescent="0.2"/>
    <row r="750" ht="5.15" customHeight="1" x14ac:dyDescent="0.2"/>
    <row r="751" ht="5.15" customHeight="1" x14ac:dyDescent="0.2"/>
    <row r="752" ht="5.15" customHeight="1" x14ac:dyDescent="0.2"/>
    <row r="753" ht="5.15" customHeight="1" x14ac:dyDescent="0.2"/>
    <row r="754" ht="5.15" customHeight="1" x14ac:dyDescent="0.2"/>
    <row r="755" ht="5.15" customHeight="1" x14ac:dyDescent="0.2"/>
    <row r="756" ht="5.15" customHeight="1" x14ac:dyDescent="0.2"/>
    <row r="757" ht="5.15" customHeight="1" x14ac:dyDescent="0.2"/>
    <row r="758" ht="5.15" customHeight="1" x14ac:dyDescent="0.2"/>
    <row r="759" ht="5.15" customHeight="1" x14ac:dyDescent="0.2"/>
    <row r="760" ht="5.15" customHeight="1" x14ac:dyDescent="0.2"/>
    <row r="761" ht="5.15" customHeight="1" x14ac:dyDescent="0.2"/>
    <row r="762" ht="5.15" customHeight="1" x14ac:dyDescent="0.2"/>
    <row r="763" ht="5.15" customHeight="1" x14ac:dyDescent="0.2"/>
    <row r="764" ht="5.15" customHeight="1" x14ac:dyDescent="0.2"/>
    <row r="765" ht="5.15" customHeight="1" x14ac:dyDescent="0.2"/>
    <row r="766" ht="5.15" customHeight="1" x14ac:dyDescent="0.2"/>
    <row r="767" ht="5.15" customHeight="1" x14ac:dyDescent="0.2"/>
    <row r="768" ht="5.15" customHeight="1" x14ac:dyDescent="0.2"/>
    <row r="769" ht="5.15" customHeight="1" x14ac:dyDescent="0.2"/>
    <row r="770" ht="5.15" customHeight="1" x14ac:dyDescent="0.2"/>
    <row r="771" ht="5.15" customHeight="1" x14ac:dyDescent="0.2"/>
    <row r="772" ht="5.15" customHeight="1" x14ac:dyDescent="0.2"/>
    <row r="773" ht="5.15" customHeight="1" x14ac:dyDescent="0.2"/>
    <row r="774" ht="5.15" customHeight="1" x14ac:dyDescent="0.2"/>
    <row r="775" ht="5.15" customHeight="1" x14ac:dyDescent="0.2"/>
    <row r="776" ht="5.15" customHeight="1" x14ac:dyDescent="0.2"/>
    <row r="777" ht="5.15" customHeight="1" x14ac:dyDescent="0.2"/>
    <row r="778" ht="5.15" customHeight="1" x14ac:dyDescent="0.2"/>
    <row r="779" ht="5.15" customHeight="1" x14ac:dyDescent="0.2"/>
    <row r="780" ht="5.15" customHeight="1" x14ac:dyDescent="0.2"/>
    <row r="781" ht="5.15" customHeight="1" x14ac:dyDescent="0.2"/>
    <row r="782" ht="5.15" customHeight="1" x14ac:dyDescent="0.2"/>
    <row r="783" ht="5.15" customHeight="1" x14ac:dyDescent="0.2"/>
    <row r="784" ht="5.15" customHeight="1" x14ac:dyDescent="0.2"/>
    <row r="785" ht="5.15" customHeight="1" x14ac:dyDescent="0.2"/>
    <row r="786" ht="5.15" customHeight="1" x14ac:dyDescent="0.2"/>
    <row r="787" ht="5.15" customHeight="1" x14ac:dyDescent="0.2"/>
    <row r="788" ht="5.15" customHeight="1" x14ac:dyDescent="0.2"/>
    <row r="789" ht="5.15" customHeight="1" x14ac:dyDescent="0.2"/>
    <row r="790" ht="5.15" customHeight="1" x14ac:dyDescent="0.2"/>
    <row r="791" ht="5.15" customHeight="1" x14ac:dyDescent="0.2"/>
    <row r="792" ht="5.15" customHeight="1" x14ac:dyDescent="0.2"/>
    <row r="793" ht="5.15" customHeight="1" x14ac:dyDescent="0.2"/>
    <row r="794" ht="5.15" customHeight="1" x14ac:dyDescent="0.2"/>
    <row r="795" ht="5.15" customHeight="1" x14ac:dyDescent="0.2"/>
    <row r="796" ht="5.15" customHeight="1" x14ac:dyDescent="0.2"/>
    <row r="797" ht="5.15" customHeight="1" x14ac:dyDescent="0.2"/>
    <row r="798" ht="5.15" customHeight="1" x14ac:dyDescent="0.2"/>
    <row r="799" ht="5.15" customHeight="1" x14ac:dyDescent="0.2"/>
    <row r="800" ht="5.15" customHeight="1" x14ac:dyDescent="0.2"/>
    <row r="801" ht="5.15" customHeight="1" x14ac:dyDescent="0.2"/>
    <row r="802" ht="5.15" customHeight="1" x14ac:dyDescent="0.2"/>
    <row r="803" ht="5.15" customHeight="1" x14ac:dyDescent="0.2"/>
    <row r="804" ht="5.15" customHeight="1" x14ac:dyDescent="0.2"/>
    <row r="805" ht="5.15" customHeight="1" x14ac:dyDescent="0.2"/>
    <row r="806" ht="5.15" customHeight="1" x14ac:dyDescent="0.2"/>
    <row r="807" ht="5.15" customHeight="1" x14ac:dyDescent="0.2"/>
    <row r="808" ht="5.15" customHeight="1" x14ac:dyDescent="0.2"/>
    <row r="809" ht="5.15" customHeight="1" x14ac:dyDescent="0.2"/>
    <row r="810" ht="5.15" customHeight="1" x14ac:dyDescent="0.2"/>
    <row r="811" ht="5.15" customHeight="1" x14ac:dyDescent="0.2"/>
    <row r="812" ht="5.15" customHeight="1" x14ac:dyDescent="0.2"/>
    <row r="813" ht="5.15" customHeight="1" x14ac:dyDescent="0.2"/>
    <row r="814" ht="5.15" customHeight="1" x14ac:dyDescent="0.2"/>
    <row r="815" ht="5.15" customHeight="1" x14ac:dyDescent="0.2"/>
    <row r="816" ht="5.15" customHeight="1" x14ac:dyDescent="0.2"/>
    <row r="817" ht="5.15" customHeight="1" x14ac:dyDescent="0.2"/>
    <row r="818" ht="5.15" customHeight="1" x14ac:dyDescent="0.2"/>
    <row r="819" ht="5.15" customHeight="1" x14ac:dyDescent="0.2"/>
    <row r="820" ht="5.15" customHeight="1" x14ac:dyDescent="0.2"/>
    <row r="821" ht="5.15" customHeight="1" x14ac:dyDescent="0.2"/>
    <row r="822" ht="5.15" customHeight="1" x14ac:dyDescent="0.2"/>
    <row r="823" ht="5.15" customHeight="1" x14ac:dyDescent="0.2"/>
    <row r="824" ht="5.15" customHeight="1" x14ac:dyDescent="0.2"/>
    <row r="825" ht="5.15" customHeight="1" x14ac:dyDescent="0.2"/>
    <row r="826" ht="5.15" customHeight="1" x14ac:dyDescent="0.2"/>
    <row r="827" ht="5.15" customHeight="1" x14ac:dyDescent="0.2"/>
    <row r="828" ht="5.15" customHeight="1" x14ac:dyDescent="0.2"/>
    <row r="829" ht="5.15" customHeight="1" x14ac:dyDescent="0.2"/>
    <row r="830" ht="5.15" customHeight="1" x14ac:dyDescent="0.2"/>
    <row r="831" ht="5.15" customHeight="1" x14ac:dyDescent="0.2"/>
    <row r="832" ht="5.15" customHeight="1" x14ac:dyDescent="0.2"/>
    <row r="833" ht="5.15" customHeight="1" x14ac:dyDescent="0.2"/>
    <row r="834" ht="5.15" customHeight="1" x14ac:dyDescent="0.2"/>
    <row r="835" ht="5.15" customHeight="1" x14ac:dyDescent="0.2"/>
    <row r="836" ht="5.15" customHeight="1" x14ac:dyDescent="0.2"/>
    <row r="837" ht="5.15" customHeight="1" x14ac:dyDescent="0.2"/>
    <row r="838" ht="5.15" customHeight="1" x14ac:dyDescent="0.2"/>
    <row r="839" ht="5.15" customHeight="1" x14ac:dyDescent="0.2"/>
    <row r="840" ht="5.15" customHeight="1" x14ac:dyDescent="0.2"/>
    <row r="841" ht="5.15" customHeight="1" x14ac:dyDescent="0.2"/>
    <row r="842" ht="5.15" customHeight="1" x14ac:dyDescent="0.2"/>
    <row r="843" ht="5.15" customHeight="1" x14ac:dyDescent="0.2"/>
    <row r="844" ht="5.15" customHeight="1" x14ac:dyDescent="0.2"/>
    <row r="845" ht="5.15" customHeight="1" x14ac:dyDescent="0.2"/>
    <row r="846" ht="5.15" customHeight="1" x14ac:dyDescent="0.2"/>
    <row r="847" ht="5.15" customHeight="1" x14ac:dyDescent="0.2"/>
    <row r="848" ht="5.15" customHeight="1" x14ac:dyDescent="0.2"/>
    <row r="849" ht="5.15" customHeight="1" x14ac:dyDescent="0.2"/>
    <row r="850" ht="5.15" customHeight="1" x14ac:dyDescent="0.2"/>
    <row r="851" ht="5.15" customHeight="1" x14ac:dyDescent="0.2"/>
    <row r="852" ht="5.15" customHeight="1" x14ac:dyDescent="0.2"/>
    <row r="853" ht="5.15" customHeight="1" x14ac:dyDescent="0.2"/>
    <row r="854" ht="5.15" customHeight="1" x14ac:dyDescent="0.2"/>
    <row r="855" ht="5.15" customHeight="1" x14ac:dyDescent="0.2"/>
    <row r="856" ht="5.15" customHeight="1" x14ac:dyDescent="0.2"/>
    <row r="857" ht="5.15" customHeight="1" x14ac:dyDescent="0.2"/>
    <row r="858" ht="5.15" customHeight="1" x14ac:dyDescent="0.2"/>
    <row r="859" ht="5.15" customHeight="1" x14ac:dyDescent="0.2"/>
    <row r="860" ht="5.15" customHeight="1" x14ac:dyDescent="0.2"/>
    <row r="861" ht="5.15" customHeight="1" x14ac:dyDescent="0.2"/>
    <row r="862" ht="5.15" customHeight="1" x14ac:dyDescent="0.2"/>
    <row r="863" ht="5.15" customHeight="1" x14ac:dyDescent="0.2"/>
    <row r="864" ht="5.15" customHeight="1" x14ac:dyDescent="0.2"/>
    <row r="865" ht="5.15" customHeight="1" x14ac:dyDescent="0.2"/>
    <row r="866" ht="5.15" customHeight="1" x14ac:dyDescent="0.2"/>
    <row r="867" ht="5.15" customHeight="1" x14ac:dyDescent="0.2"/>
    <row r="868" ht="5.15" customHeight="1" x14ac:dyDescent="0.2"/>
    <row r="869" ht="5.15" customHeight="1" x14ac:dyDescent="0.2"/>
    <row r="870" ht="5.15" customHeight="1" x14ac:dyDescent="0.2"/>
    <row r="871" ht="5.15" customHeight="1" x14ac:dyDescent="0.2"/>
    <row r="872" ht="5.15" customHeight="1" x14ac:dyDescent="0.2"/>
    <row r="873" ht="5.15" customHeight="1" x14ac:dyDescent="0.2"/>
    <row r="874" ht="5.15" customHeight="1" x14ac:dyDescent="0.2"/>
    <row r="875" ht="5.15" customHeight="1" x14ac:dyDescent="0.2"/>
    <row r="876" ht="5.15" customHeight="1" x14ac:dyDescent="0.2"/>
    <row r="877" ht="5.15" customHeight="1" x14ac:dyDescent="0.2"/>
    <row r="878" ht="5.15" customHeight="1" x14ac:dyDescent="0.2"/>
    <row r="879" ht="5.15" customHeight="1" x14ac:dyDescent="0.2"/>
    <row r="880" ht="5.15" customHeight="1" x14ac:dyDescent="0.2"/>
    <row r="881" ht="5.15" customHeight="1" x14ac:dyDescent="0.2"/>
    <row r="882" ht="5.15" customHeight="1" x14ac:dyDescent="0.2"/>
    <row r="883" ht="5.15" customHeight="1" x14ac:dyDescent="0.2"/>
    <row r="884" ht="5.15" customHeight="1" x14ac:dyDescent="0.2"/>
    <row r="885" ht="5.15" customHeight="1" x14ac:dyDescent="0.2"/>
    <row r="886" ht="5.15" customHeight="1" x14ac:dyDescent="0.2"/>
    <row r="887" ht="5.15" customHeight="1" x14ac:dyDescent="0.2"/>
    <row r="888" ht="5.15" customHeight="1" x14ac:dyDescent="0.2"/>
    <row r="889" ht="5.15" customHeight="1" x14ac:dyDescent="0.2"/>
    <row r="890" ht="5.15" customHeight="1" x14ac:dyDescent="0.2"/>
    <row r="891" ht="5.15" customHeight="1" x14ac:dyDescent="0.2"/>
    <row r="892" ht="5.15" customHeight="1" x14ac:dyDescent="0.2"/>
    <row r="893" ht="5.15" customHeight="1" x14ac:dyDescent="0.2"/>
    <row r="894" ht="5.15" customHeight="1" x14ac:dyDescent="0.2"/>
    <row r="895" ht="5.15" customHeight="1" x14ac:dyDescent="0.2"/>
    <row r="896" ht="5.15" customHeight="1" x14ac:dyDescent="0.2"/>
    <row r="897" ht="5.15" customHeight="1" x14ac:dyDescent="0.2"/>
    <row r="898" ht="5.15" customHeight="1" x14ac:dyDescent="0.2"/>
    <row r="899" ht="5.15" customHeight="1" x14ac:dyDescent="0.2"/>
    <row r="900" ht="5.15" customHeight="1" x14ac:dyDescent="0.2"/>
    <row r="901" ht="5.15" customHeight="1" x14ac:dyDescent="0.2"/>
    <row r="902" ht="5.15" customHeight="1" x14ac:dyDescent="0.2"/>
    <row r="903" ht="5.15" customHeight="1" x14ac:dyDescent="0.2"/>
    <row r="904" ht="5.15" customHeight="1" x14ac:dyDescent="0.2"/>
    <row r="905" ht="5.15" customHeight="1" x14ac:dyDescent="0.2"/>
    <row r="906" ht="5.15" customHeight="1" x14ac:dyDescent="0.2"/>
    <row r="907" ht="5.15" customHeight="1" x14ac:dyDescent="0.2"/>
    <row r="908" ht="5.15" customHeight="1" x14ac:dyDescent="0.2"/>
    <row r="909" ht="5.15" customHeight="1" x14ac:dyDescent="0.2"/>
    <row r="910" ht="5.15" customHeight="1" x14ac:dyDescent="0.2"/>
    <row r="911" ht="5.15" customHeight="1" x14ac:dyDescent="0.2"/>
    <row r="912" ht="5.15" customHeight="1" x14ac:dyDescent="0.2"/>
    <row r="913" ht="5.15" customHeight="1" x14ac:dyDescent="0.2"/>
    <row r="914" ht="5.15" customHeight="1" x14ac:dyDescent="0.2"/>
    <row r="915" ht="5.15" customHeight="1" x14ac:dyDescent="0.2"/>
    <row r="916" ht="5.15" customHeight="1" x14ac:dyDescent="0.2"/>
    <row r="917" ht="5.15" customHeight="1" x14ac:dyDescent="0.2"/>
    <row r="918" ht="5.15" customHeight="1" x14ac:dyDescent="0.2"/>
    <row r="919" ht="5.15" customHeight="1" x14ac:dyDescent="0.2"/>
    <row r="920" ht="5.15" customHeight="1" x14ac:dyDescent="0.2"/>
    <row r="921" ht="5.15" customHeight="1" x14ac:dyDescent="0.2"/>
    <row r="922" ht="5.15" customHeight="1" x14ac:dyDescent="0.2"/>
    <row r="923" ht="5.15" customHeight="1" x14ac:dyDescent="0.2"/>
    <row r="924" ht="5.15" customHeight="1" x14ac:dyDescent="0.2"/>
    <row r="925" ht="5.15" customHeight="1" x14ac:dyDescent="0.2"/>
    <row r="926" ht="5.15" customHeight="1" x14ac:dyDescent="0.2"/>
    <row r="927" ht="5.15" customHeight="1" x14ac:dyDescent="0.2"/>
    <row r="928" ht="5.15" customHeight="1" x14ac:dyDescent="0.2"/>
    <row r="929" ht="5.15" customHeight="1" x14ac:dyDescent="0.2"/>
    <row r="930" ht="5.15" customHeight="1" x14ac:dyDescent="0.2"/>
    <row r="931" ht="5.15" customHeight="1" x14ac:dyDescent="0.2"/>
    <row r="932" ht="5.15" customHeight="1" x14ac:dyDescent="0.2"/>
    <row r="933" ht="5.15" customHeight="1" x14ac:dyDescent="0.2"/>
    <row r="934" ht="5.15" customHeight="1" x14ac:dyDescent="0.2"/>
    <row r="935" ht="5.15" customHeight="1" x14ac:dyDescent="0.2"/>
    <row r="936" ht="5.15" customHeight="1" x14ac:dyDescent="0.2"/>
    <row r="937" ht="5.15" customHeight="1" x14ac:dyDescent="0.2"/>
    <row r="938" ht="5.15" customHeight="1" x14ac:dyDescent="0.2"/>
    <row r="939" ht="5.15" customHeight="1" x14ac:dyDescent="0.2"/>
    <row r="940" ht="5.15" customHeight="1" x14ac:dyDescent="0.2"/>
    <row r="941" ht="5.15" customHeight="1" x14ac:dyDescent="0.2"/>
    <row r="942" ht="5.15" customHeight="1" x14ac:dyDescent="0.2"/>
    <row r="943" ht="5.15" customHeight="1" x14ac:dyDescent="0.2"/>
    <row r="944" ht="5.15" customHeight="1" x14ac:dyDescent="0.2"/>
    <row r="945" ht="5.15" customHeight="1" x14ac:dyDescent="0.2"/>
    <row r="946" ht="5.15" customHeight="1" x14ac:dyDescent="0.2"/>
    <row r="947" ht="5.15" customHeight="1" x14ac:dyDescent="0.2"/>
    <row r="948" ht="5.15" customHeight="1" x14ac:dyDescent="0.2"/>
    <row r="949" ht="5.15" customHeight="1" x14ac:dyDescent="0.2"/>
    <row r="950" ht="5.15" customHeight="1" x14ac:dyDescent="0.2"/>
    <row r="951" ht="5.15" customHeight="1" x14ac:dyDescent="0.2"/>
    <row r="952" ht="5.15" customHeight="1" x14ac:dyDescent="0.2"/>
    <row r="953" ht="5.15" customHeight="1" x14ac:dyDescent="0.2"/>
    <row r="954" ht="5.15" customHeight="1" x14ac:dyDescent="0.2"/>
    <row r="955" ht="5.15" customHeight="1" x14ac:dyDescent="0.2"/>
    <row r="956" ht="5.15" customHeight="1" x14ac:dyDescent="0.2"/>
    <row r="957" ht="5.15" customHeight="1" x14ac:dyDescent="0.2"/>
    <row r="958" ht="5.15" customHeight="1" x14ac:dyDescent="0.2"/>
    <row r="959" ht="5.15" customHeight="1" x14ac:dyDescent="0.2"/>
    <row r="960" ht="5.15" customHeight="1" x14ac:dyDescent="0.2"/>
    <row r="961" ht="5.15" customHeight="1" x14ac:dyDescent="0.2"/>
    <row r="962" ht="5.15" customHeight="1" x14ac:dyDescent="0.2"/>
    <row r="963" ht="5.15" customHeight="1" x14ac:dyDescent="0.2"/>
    <row r="964" ht="5.15" customHeight="1" x14ac:dyDescent="0.2"/>
    <row r="965" ht="5.15" customHeight="1" x14ac:dyDescent="0.2"/>
    <row r="966" ht="5.15" customHeight="1" x14ac:dyDescent="0.2"/>
    <row r="967" ht="5.15" customHeight="1" x14ac:dyDescent="0.2"/>
    <row r="968" ht="5.15" customHeight="1" x14ac:dyDescent="0.2"/>
    <row r="969" ht="5.15" customHeight="1" x14ac:dyDescent="0.2"/>
    <row r="970" ht="5.15" customHeight="1" x14ac:dyDescent="0.2"/>
    <row r="971" ht="5.15" customHeight="1" x14ac:dyDescent="0.2"/>
    <row r="972" ht="5.15" customHeight="1" x14ac:dyDescent="0.2"/>
    <row r="973" ht="5.15" customHeight="1" x14ac:dyDescent="0.2"/>
    <row r="974" ht="5.15" customHeight="1" x14ac:dyDescent="0.2"/>
    <row r="975" ht="5.15" customHeight="1" x14ac:dyDescent="0.2"/>
    <row r="976" ht="5.15" customHeight="1" x14ac:dyDescent="0.2"/>
    <row r="977" ht="5.15" customHeight="1" x14ac:dyDescent="0.2"/>
    <row r="978" ht="5.15" customHeight="1" x14ac:dyDescent="0.2"/>
    <row r="979" ht="5.15" customHeight="1" x14ac:dyDescent="0.2"/>
    <row r="980" ht="5.15" customHeight="1" x14ac:dyDescent="0.2"/>
    <row r="981" ht="5.15" customHeight="1" x14ac:dyDescent="0.2"/>
    <row r="982" ht="5.15" customHeight="1" x14ac:dyDescent="0.2"/>
    <row r="983" ht="5.15" customHeight="1" x14ac:dyDescent="0.2"/>
    <row r="984" ht="5.15" customHeight="1" x14ac:dyDescent="0.2"/>
    <row r="985" ht="5.15" customHeight="1" x14ac:dyDescent="0.2"/>
    <row r="986" ht="5.15" customHeight="1" x14ac:dyDescent="0.2"/>
    <row r="987" ht="5.15" customHeight="1" x14ac:dyDescent="0.2"/>
    <row r="988" ht="5.15" customHeight="1" x14ac:dyDescent="0.2"/>
    <row r="989" ht="5.15" customHeight="1" x14ac:dyDescent="0.2"/>
    <row r="990" ht="5.15" customHeight="1" x14ac:dyDescent="0.2"/>
    <row r="991" ht="5.15" customHeight="1" x14ac:dyDescent="0.2"/>
    <row r="992" ht="5.15" customHeight="1" x14ac:dyDescent="0.2"/>
    <row r="993" ht="5.15" customHeight="1" x14ac:dyDescent="0.2"/>
    <row r="994" ht="5.15" customHeight="1" x14ac:dyDescent="0.2"/>
    <row r="995" ht="5.15" customHeight="1" x14ac:dyDescent="0.2"/>
    <row r="996" ht="5.15" customHeight="1" x14ac:dyDescent="0.2"/>
    <row r="997" ht="5.15" customHeight="1" x14ac:dyDescent="0.2"/>
    <row r="998" ht="5.15" customHeight="1" x14ac:dyDescent="0.2"/>
    <row r="999" ht="5.15" customHeight="1" x14ac:dyDescent="0.2"/>
    <row r="1000" ht="5.15" customHeight="1" x14ac:dyDescent="0.2"/>
    <row r="1001" ht="5.15" customHeight="1" x14ac:dyDescent="0.2"/>
    <row r="1002" ht="5.15" customHeight="1" x14ac:dyDescent="0.2"/>
    <row r="1003" ht="5.15" customHeight="1" x14ac:dyDescent="0.2"/>
    <row r="1004" ht="5.15" customHeight="1" x14ac:dyDescent="0.2"/>
    <row r="1005" ht="5.15" customHeight="1" x14ac:dyDescent="0.2"/>
    <row r="1006" ht="5.15" customHeight="1" x14ac:dyDescent="0.2"/>
    <row r="1007" ht="5.15" customHeight="1" x14ac:dyDescent="0.2"/>
    <row r="1008" ht="5.15" customHeight="1" x14ac:dyDescent="0.2"/>
    <row r="1009" ht="5.15" customHeight="1" x14ac:dyDescent="0.2"/>
    <row r="1010" ht="5.15" customHeight="1" x14ac:dyDescent="0.2"/>
    <row r="1011" ht="5.15" customHeight="1" x14ac:dyDescent="0.2"/>
    <row r="1012" ht="5.15" customHeight="1" x14ac:dyDescent="0.2"/>
    <row r="1013" ht="5.15" customHeight="1" x14ac:dyDescent="0.2"/>
    <row r="1014" ht="5.15" customHeight="1" x14ac:dyDescent="0.2"/>
    <row r="1015" ht="5.15" customHeight="1" x14ac:dyDescent="0.2"/>
    <row r="1016" ht="5.15" customHeight="1" x14ac:dyDescent="0.2"/>
    <row r="1017" ht="5.15" customHeight="1" x14ac:dyDescent="0.2"/>
    <row r="1018" ht="5.15" customHeight="1" x14ac:dyDescent="0.2"/>
    <row r="1019" ht="5.15" customHeight="1" x14ac:dyDescent="0.2"/>
    <row r="1020" ht="5.15" customHeight="1" x14ac:dyDescent="0.2"/>
    <row r="1021" ht="5.15" customHeight="1" x14ac:dyDescent="0.2"/>
    <row r="1022" ht="5.15" customHeight="1" x14ac:dyDescent="0.2"/>
    <row r="1023" ht="5.15" customHeight="1" x14ac:dyDescent="0.2"/>
    <row r="1024" ht="5.15" customHeight="1" x14ac:dyDescent="0.2"/>
    <row r="1025" ht="5.15" customHeight="1" x14ac:dyDescent="0.2"/>
    <row r="1026" ht="5.15" customHeight="1" x14ac:dyDescent="0.2"/>
    <row r="1027" ht="5.15" customHeight="1" x14ac:dyDescent="0.2"/>
    <row r="1028" ht="5.15" customHeight="1" x14ac:dyDescent="0.2"/>
    <row r="1029" ht="5.15" customHeight="1" x14ac:dyDescent="0.2"/>
    <row r="1030" ht="5.15" customHeight="1" x14ac:dyDescent="0.2"/>
    <row r="1031" ht="5.15" customHeight="1" x14ac:dyDescent="0.2"/>
    <row r="1032" ht="5.15" customHeight="1" x14ac:dyDescent="0.2"/>
    <row r="1033" ht="5.15" customHeight="1" x14ac:dyDescent="0.2"/>
    <row r="1034" ht="5.15" customHeight="1" x14ac:dyDescent="0.2"/>
    <row r="1035" ht="5.15" customHeight="1" x14ac:dyDescent="0.2"/>
    <row r="1036" ht="5.15" customHeight="1" x14ac:dyDescent="0.2"/>
    <row r="1037" ht="5.15" customHeight="1" x14ac:dyDescent="0.2"/>
    <row r="1038" ht="5.15" customHeight="1" x14ac:dyDescent="0.2"/>
    <row r="1039" ht="5.15" customHeight="1" x14ac:dyDescent="0.2"/>
    <row r="1040" ht="5.15" customHeight="1" x14ac:dyDescent="0.2"/>
    <row r="1041" ht="5.15" customHeight="1" x14ac:dyDescent="0.2"/>
    <row r="1042" ht="5.15" customHeight="1" x14ac:dyDescent="0.2"/>
    <row r="1043" ht="5.15" customHeight="1" x14ac:dyDescent="0.2"/>
    <row r="1044" ht="5.15" customHeight="1" x14ac:dyDescent="0.2"/>
    <row r="1045" ht="5.15" customHeight="1" x14ac:dyDescent="0.2"/>
    <row r="1046" ht="5.15" customHeight="1" x14ac:dyDescent="0.2"/>
    <row r="1047" ht="5.15" customHeight="1" x14ac:dyDescent="0.2"/>
    <row r="1048" ht="5.15" customHeight="1" x14ac:dyDescent="0.2"/>
    <row r="1049" ht="5.15" customHeight="1" x14ac:dyDescent="0.2"/>
    <row r="1050" ht="5.15" customHeight="1" x14ac:dyDescent="0.2"/>
    <row r="1051" ht="5.15" customHeight="1" x14ac:dyDescent="0.2"/>
    <row r="1052" ht="5.15" customHeight="1" x14ac:dyDescent="0.2"/>
    <row r="1053" ht="5.15" customHeight="1" x14ac:dyDescent="0.2"/>
    <row r="1054" ht="5.15" customHeight="1" x14ac:dyDescent="0.2"/>
    <row r="1055" ht="5.15" customHeight="1" x14ac:dyDescent="0.2"/>
    <row r="1056" ht="5.15" customHeight="1" x14ac:dyDescent="0.2"/>
    <row r="1057" ht="5.15" customHeight="1" x14ac:dyDescent="0.2"/>
    <row r="1058" ht="5.15" customHeight="1" x14ac:dyDescent="0.2"/>
    <row r="1059" ht="5.15" customHeight="1" x14ac:dyDescent="0.2"/>
    <row r="1060" ht="5.15" customHeight="1" x14ac:dyDescent="0.2"/>
    <row r="1061" ht="5.15" customHeight="1" x14ac:dyDescent="0.2"/>
    <row r="1062" ht="5.15" customHeight="1" x14ac:dyDescent="0.2"/>
    <row r="1063" ht="5.15" customHeight="1" x14ac:dyDescent="0.2"/>
    <row r="1064" ht="5.15" customHeight="1" x14ac:dyDescent="0.2"/>
    <row r="1065" ht="5.15" customHeight="1" x14ac:dyDescent="0.2"/>
    <row r="1066" ht="5.15" customHeight="1" x14ac:dyDescent="0.2"/>
    <row r="1067" ht="5.15" customHeight="1" x14ac:dyDescent="0.2"/>
    <row r="1068" ht="5.15" customHeight="1" x14ac:dyDescent="0.2"/>
    <row r="1069" ht="5.15" customHeight="1" x14ac:dyDescent="0.2"/>
    <row r="1070" ht="5.15" customHeight="1" x14ac:dyDescent="0.2"/>
    <row r="1071" ht="5.15" customHeight="1" x14ac:dyDescent="0.2"/>
    <row r="1072" ht="5.15" customHeight="1" x14ac:dyDescent="0.2"/>
    <row r="1073" ht="5.15" customHeight="1" x14ac:dyDescent="0.2"/>
    <row r="1074" ht="5.15" customHeight="1" x14ac:dyDescent="0.2"/>
    <row r="1075" ht="5.15" customHeight="1" x14ac:dyDescent="0.2"/>
    <row r="1076" ht="5.15" customHeight="1" x14ac:dyDescent="0.2"/>
    <row r="1077" ht="5.15" customHeight="1" x14ac:dyDescent="0.2"/>
    <row r="1078" ht="5.15" customHeight="1" x14ac:dyDescent="0.2"/>
    <row r="1079" ht="5.15" customHeight="1" x14ac:dyDescent="0.2"/>
    <row r="1080" ht="5.15" customHeight="1" x14ac:dyDescent="0.2"/>
    <row r="1081" ht="5.15" customHeight="1" x14ac:dyDescent="0.2"/>
    <row r="1082" ht="5.15" customHeight="1" x14ac:dyDescent="0.2"/>
    <row r="1083" ht="5.15" customHeight="1" x14ac:dyDescent="0.2"/>
    <row r="1084" ht="5.15" customHeight="1" x14ac:dyDescent="0.2"/>
    <row r="1085" ht="5.15" customHeight="1" x14ac:dyDescent="0.2"/>
    <row r="1086" ht="5.15" customHeight="1" x14ac:dyDescent="0.2"/>
    <row r="1087" ht="5.15" customHeight="1" x14ac:dyDescent="0.2"/>
    <row r="1088" ht="5.15" customHeight="1" x14ac:dyDescent="0.2"/>
    <row r="1089" ht="5.15" customHeight="1" x14ac:dyDescent="0.2"/>
    <row r="1090" ht="5.15" customHeight="1" x14ac:dyDescent="0.2"/>
    <row r="1091" ht="5.15" customHeight="1" x14ac:dyDescent="0.2"/>
    <row r="1092" ht="5.15" customHeight="1" x14ac:dyDescent="0.2"/>
    <row r="1093" ht="5.15" customHeight="1" x14ac:dyDescent="0.2"/>
    <row r="1094" ht="5.15" customHeight="1" x14ac:dyDescent="0.2"/>
    <row r="1095" ht="5.15" customHeight="1" x14ac:dyDescent="0.2"/>
    <row r="1096" ht="5.15" customHeight="1" x14ac:dyDescent="0.2"/>
    <row r="1097" ht="5.15" customHeight="1" x14ac:dyDescent="0.2"/>
    <row r="1098" ht="5.15" customHeight="1" x14ac:dyDescent="0.2"/>
    <row r="1099" ht="5.15" customHeight="1" x14ac:dyDescent="0.2"/>
    <row r="1100" ht="5.15" customHeight="1" x14ac:dyDescent="0.2"/>
    <row r="1101" ht="5.15" customHeight="1" x14ac:dyDescent="0.2"/>
    <row r="1102" ht="5.15" customHeight="1" x14ac:dyDescent="0.2"/>
    <row r="1103" ht="5.15" customHeight="1" x14ac:dyDescent="0.2"/>
    <row r="1104" ht="5.15" customHeight="1" x14ac:dyDescent="0.2"/>
    <row r="1105" ht="5.15" customHeight="1" x14ac:dyDescent="0.2"/>
    <row r="1106" ht="5.15" customHeight="1" x14ac:dyDescent="0.2"/>
    <row r="1107" ht="5.15" customHeight="1" x14ac:dyDescent="0.2"/>
    <row r="1108" ht="5.15" customHeight="1" x14ac:dyDescent="0.2"/>
    <row r="1109" ht="5.15" customHeight="1" x14ac:dyDescent="0.2"/>
    <row r="1110" ht="5.15" customHeight="1" x14ac:dyDescent="0.2"/>
    <row r="1111" ht="5.15" customHeight="1" x14ac:dyDescent="0.2"/>
    <row r="1112" ht="5.15" customHeight="1" x14ac:dyDescent="0.2"/>
    <row r="1113" ht="5.15" customHeight="1" x14ac:dyDescent="0.2"/>
    <row r="1114" ht="5.15" customHeight="1" x14ac:dyDescent="0.2"/>
    <row r="1115" ht="5.15" customHeight="1" x14ac:dyDescent="0.2"/>
    <row r="1116" ht="5.15" customHeight="1" x14ac:dyDescent="0.2"/>
    <row r="1117" ht="5.15" customHeight="1" x14ac:dyDescent="0.2"/>
    <row r="1118" ht="5.15" customHeight="1" x14ac:dyDescent="0.2"/>
    <row r="1119" ht="5.15" customHeight="1" x14ac:dyDescent="0.2"/>
    <row r="1120" ht="5.15" customHeight="1" x14ac:dyDescent="0.2"/>
    <row r="1121" ht="5.15" customHeight="1" x14ac:dyDescent="0.2"/>
    <row r="1122" ht="5.15" customHeight="1" x14ac:dyDescent="0.2"/>
    <row r="1123" ht="5.15" customHeight="1" x14ac:dyDescent="0.2"/>
    <row r="1124" ht="5.15" customHeight="1" x14ac:dyDescent="0.2"/>
    <row r="1125" ht="5.15" customHeight="1" x14ac:dyDescent="0.2"/>
    <row r="1126" ht="5.15" customHeight="1" x14ac:dyDescent="0.2"/>
    <row r="1127" ht="5.15" customHeight="1" x14ac:dyDescent="0.2"/>
    <row r="1128" ht="5.15" customHeight="1" x14ac:dyDescent="0.2"/>
    <row r="1129" ht="5.15" customHeight="1" x14ac:dyDescent="0.2"/>
    <row r="1130" ht="5.15" customHeight="1" x14ac:dyDescent="0.2"/>
    <row r="1131" ht="5.15" customHeight="1" x14ac:dyDescent="0.2"/>
    <row r="1132" ht="5.15" customHeight="1" x14ac:dyDescent="0.2"/>
    <row r="1133" ht="5.15" customHeight="1" x14ac:dyDescent="0.2"/>
    <row r="1134" ht="5.15" customHeight="1" x14ac:dyDescent="0.2"/>
    <row r="1135" ht="5.15" customHeight="1" x14ac:dyDescent="0.2"/>
    <row r="1136" ht="5.15" customHeight="1" x14ac:dyDescent="0.2"/>
    <row r="1137" ht="5.15" customHeight="1" x14ac:dyDescent="0.2"/>
    <row r="1138" ht="5.15" customHeight="1" x14ac:dyDescent="0.2"/>
    <row r="1139" ht="5.15" customHeight="1" x14ac:dyDescent="0.2"/>
    <row r="1140" ht="5.15" customHeight="1" x14ac:dyDescent="0.2"/>
    <row r="1141" ht="5.15" customHeight="1" x14ac:dyDescent="0.2"/>
    <row r="1142" ht="5.15" customHeight="1" x14ac:dyDescent="0.2"/>
    <row r="1143" ht="5.15" customHeight="1" x14ac:dyDescent="0.2"/>
    <row r="1144" ht="5.15" customHeight="1" x14ac:dyDescent="0.2"/>
    <row r="1145" ht="5.15" customHeight="1" x14ac:dyDescent="0.2"/>
    <row r="1146" ht="5.15" customHeight="1" x14ac:dyDescent="0.2"/>
    <row r="1147" ht="5.15" customHeight="1" x14ac:dyDescent="0.2"/>
    <row r="1148" ht="5.15" customHeight="1" x14ac:dyDescent="0.2"/>
    <row r="1149" ht="5.15" customHeight="1" x14ac:dyDescent="0.2"/>
    <row r="1150" ht="5.15" customHeight="1" x14ac:dyDescent="0.2"/>
    <row r="1151" ht="5.15" customHeight="1" x14ac:dyDescent="0.2"/>
    <row r="1152" ht="5.15" customHeight="1" x14ac:dyDescent="0.2"/>
    <row r="1153" ht="5.15" customHeight="1" x14ac:dyDescent="0.2"/>
    <row r="1154" ht="5.15" customHeight="1" x14ac:dyDescent="0.2"/>
    <row r="1155" ht="5.15" customHeight="1" x14ac:dyDescent="0.2"/>
    <row r="1156" ht="5.15" customHeight="1" x14ac:dyDescent="0.2"/>
    <row r="1157" ht="5.15" customHeight="1" x14ac:dyDescent="0.2"/>
    <row r="1158" ht="5.15" customHeight="1" x14ac:dyDescent="0.2"/>
    <row r="1159" ht="5.15" customHeight="1" x14ac:dyDescent="0.2"/>
    <row r="1160" ht="5.15" customHeight="1" x14ac:dyDescent="0.2"/>
    <row r="1161" ht="5.15" customHeight="1" x14ac:dyDescent="0.2"/>
    <row r="1162" ht="5.15" customHeight="1" x14ac:dyDescent="0.2"/>
    <row r="1163" ht="5.15" customHeight="1" x14ac:dyDescent="0.2"/>
    <row r="1164" ht="5.15" customHeight="1" x14ac:dyDescent="0.2"/>
    <row r="1165" ht="5.15" customHeight="1" x14ac:dyDescent="0.2"/>
    <row r="1166" ht="5.15" customHeight="1" x14ac:dyDescent="0.2"/>
    <row r="1167" ht="5.15" customHeight="1" x14ac:dyDescent="0.2"/>
    <row r="1168" ht="5.15" customHeight="1" x14ac:dyDescent="0.2"/>
    <row r="1169" ht="5.15" customHeight="1" x14ac:dyDescent="0.2"/>
    <row r="1170" ht="5.15" customHeight="1" x14ac:dyDescent="0.2"/>
    <row r="1171" ht="5.15" customHeight="1" x14ac:dyDescent="0.2"/>
    <row r="1172" ht="5.15" customHeight="1" x14ac:dyDescent="0.2"/>
    <row r="1173" ht="5.15" customHeight="1" x14ac:dyDescent="0.2"/>
    <row r="1174" ht="5.15" customHeight="1" x14ac:dyDescent="0.2"/>
    <row r="1175" ht="5.15" customHeight="1" x14ac:dyDescent="0.2"/>
    <row r="1176" ht="5.15" customHeight="1" x14ac:dyDescent="0.2"/>
    <row r="1177" ht="5.15" customHeight="1" x14ac:dyDescent="0.2"/>
    <row r="1178" ht="5.15" customHeight="1" x14ac:dyDescent="0.2"/>
    <row r="1179" ht="5.15" customHeight="1" x14ac:dyDescent="0.2"/>
    <row r="1180" ht="5.15" customHeight="1" x14ac:dyDescent="0.2"/>
    <row r="1181" ht="5.15" customHeight="1" x14ac:dyDescent="0.2"/>
    <row r="1182" ht="5.15" customHeight="1" x14ac:dyDescent="0.2"/>
    <row r="1183" ht="5.15" customHeight="1" x14ac:dyDescent="0.2"/>
    <row r="1184" ht="5.15" customHeight="1" x14ac:dyDescent="0.2"/>
    <row r="1185" ht="5.15" customHeight="1" x14ac:dyDescent="0.2"/>
    <row r="1186" ht="5.15" customHeight="1" x14ac:dyDescent="0.2"/>
    <row r="1187" ht="5.15" customHeight="1" x14ac:dyDescent="0.2"/>
    <row r="1188" ht="5.15" customHeight="1" x14ac:dyDescent="0.2"/>
    <row r="1189" ht="5.15" customHeight="1" x14ac:dyDescent="0.2"/>
    <row r="1190" ht="5.15" customHeight="1" x14ac:dyDescent="0.2"/>
    <row r="1191" ht="5.15" customHeight="1" x14ac:dyDescent="0.2"/>
  </sheetData>
  <sheetProtection password="F049" sheet="1" selectLockedCells="1" selectUnlockedCells="1"/>
  <customSheetViews>
    <customSheetView guid="{10B3F9D4-A7D0-4C95-B412-186953F69CD2}" showPageBreaks="1" fitToPage="1" printArea="1" hiddenRows="1" view="pageBreakPreview">
      <selection activeCell="BM72" sqref="BM72"/>
      <pageMargins left="0.51181102362204722" right="0.31496062992125984" top="0.35433070866141736" bottom="0.35433070866141736" header="0.31496062992125984" footer="0.31496062992125984"/>
      <pageSetup paperSize="9" scale="92" orientation="portrait" r:id="rId1"/>
    </customSheetView>
  </customSheetViews>
  <mergeCells count="1">
    <mergeCell ref="B15:B16"/>
  </mergeCells>
  <phoneticPr fontId="1"/>
  <printOptions horizontalCentered="1" verticalCentered="1"/>
  <pageMargins left="0.39370078740157483" right="0.39370078740157483" top="0.27559055118110237" bottom="0.27559055118110237" header="0.31496062992125984" footer="0.31496062992125984"/>
  <pageSetup paperSize="9" scale="8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DQ48"/>
  <sheetViews>
    <sheetView tabSelected="1" view="pageBreakPreview" zoomScale="90" zoomScaleNormal="85" zoomScaleSheetLayoutView="90" workbookViewId="0">
      <selection activeCell="DB7" sqref="DB7:DE7"/>
    </sheetView>
  </sheetViews>
  <sheetFormatPr defaultColWidth="1.6328125" defaultRowHeight="10" customHeight="1" x14ac:dyDescent="0.2"/>
  <cols>
    <col min="1" max="41" width="1.6328125" style="271"/>
    <col min="42" max="42" width="3.81640625" style="271" customWidth="1"/>
    <col min="43" max="43" width="1.6328125" style="271" customWidth="1"/>
    <col min="44" max="16384" width="1.6328125" style="271"/>
  </cols>
  <sheetData>
    <row r="1" spans="1:121" ht="10" customHeight="1" x14ac:dyDescent="0.2">
      <c r="A1" s="399" t="s">
        <v>202</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274"/>
      <c r="AH1" s="274"/>
      <c r="AI1" s="274"/>
      <c r="AV1" s="274"/>
      <c r="AW1" s="274"/>
      <c r="AX1" s="274"/>
      <c r="AY1" s="274"/>
    </row>
    <row r="2" spans="1:121" ht="10" customHeight="1" x14ac:dyDescent="0.2">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274"/>
      <c r="AH2" s="274"/>
      <c r="AI2" s="274"/>
      <c r="AV2" s="274"/>
      <c r="AW2" s="274"/>
      <c r="AX2" s="274"/>
      <c r="AY2" s="274"/>
    </row>
    <row r="3" spans="1:121" ht="10" customHeight="1" x14ac:dyDescent="0.2">
      <c r="A3" s="399"/>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274"/>
      <c r="AH3" s="274"/>
      <c r="AI3" s="274"/>
      <c r="AW3" s="274"/>
      <c r="AX3" s="274"/>
      <c r="AY3" s="274"/>
    </row>
    <row r="4" spans="1:121" ht="10" customHeight="1" x14ac:dyDescent="0.2">
      <c r="A4" s="273"/>
      <c r="B4" s="273"/>
      <c r="C4" s="273"/>
      <c r="D4" s="273"/>
      <c r="E4" s="273"/>
      <c r="F4" s="273"/>
      <c r="G4" s="273"/>
      <c r="H4" s="273"/>
      <c r="I4" s="273"/>
      <c r="J4" s="273"/>
      <c r="K4" s="273"/>
      <c r="L4" s="273"/>
      <c r="M4" s="273"/>
      <c r="N4" s="273"/>
      <c r="O4" s="273"/>
      <c r="P4" s="273"/>
      <c r="Q4" s="273"/>
      <c r="R4" s="273"/>
      <c r="S4" s="273"/>
      <c r="T4" s="273"/>
      <c r="U4" s="349"/>
      <c r="V4" s="273"/>
      <c r="W4" s="273"/>
      <c r="X4" s="273"/>
      <c r="Y4" s="273"/>
      <c r="Z4" s="273"/>
      <c r="AA4" s="273"/>
      <c r="AB4" s="273"/>
      <c r="AC4" s="273"/>
      <c r="AD4" s="273"/>
      <c r="AE4" s="274"/>
      <c r="AF4" s="274"/>
      <c r="AG4" s="274"/>
      <c r="AH4" s="274"/>
      <c r="AI4" s="274"/>
      <c r="AW4" s="274"/>
      <c r="AX4" s="274"/>
      <c r="AY4" s="274"/>
    </row>
    <row r="5" spans="1:121" ht="10" customHeight="1" x14ac:dyDescent="0.2">
      <c r="A5" s="275"/>
      <c r="B5" s="388" t="s">
        <v>66</v>
      </c>
      <c r="C5" s="389"/>
      <c r="D5" s="390"/>
      <c r="E5" s="275"/>
      <c r="F5" s="382" t="s">
        <v>2</v>
      </c>
      <c r="G5" s="382"/>
      <c r="H5" s="382"/>
      <c r="I5" s="382"/>
      <c r="J5" s="382"/>
      <c r="K5" s="382"/>
      <c r="L5" s="382"/>
      <c r="M5" s="382"/>
      <c r="N5" s="382"/>
      <c r="O5" s="382"/>
      <c r="P5" s="382"/>
      <c r="Q5" s="275"/>
      <c r="R5" s="375" t="s">
        <v>277</v>
      </c>
      <c r="S5" s="375"/>
      <c r="T5" s="375"/>
      <c r="U5" s="375"/>
      <c r="V5" s="375"/>
      <c r="W5" s="375"/>
      <c r="X5" s="375"/>
      <c r="Y5" s="375"/>
      <c r="Z5" s="375"/>
      <c r="AA5" s="375"/>
      <c r="AB5" s="375"/>
      <c r="AC5" s="375"/>
      <c r="AD5" s="375"/>
      <c r="AE5" s="375"/>
      <c r="AF5" s="375"/>
      <c r="AG5" s="375"/>
      <c r="AH5" s="375"/>
      <c r="AI5" s="375"/>
      <c r="AJ5" s="275"/>
      <c r="AK5" s="382" t="s">
        <v>59</v>
      </c>
      <c r="AL5" s="382"/>
      <c r="AM5" s="382"/>
      <c r="AN5" s="382"/>
      <c r="AO5" s="382"/>
      <c r="AP5" s="382"/>
      <c r="AQ5" s="382"/>
      <c r="AR5" s="382"/>
      <c r="AS5" s="382"/>
      <c r="AT5" s="382"/>
      <c r="AU5" s="382"/>
      <c r="AV5" s="275"/>
      <c r="AW5" s="375" t="s">
        <v>174</v>
      </c>
      <c r="AX5" s="375"/>
      <c r="AY5" s="375"/>
      <c r="AZ5" s="375"/>
      <c r="BA5" s="375"/>
      <c r="BB5" s="375"/>
      <c r="BC5" s="375"/>
      <c r="BD5" s="375"/>
      <c r="BE5" s="375"/>
      <c r="BF5" s="375"/>
      <c r="BG5" s="375"/>
      <c r="BH5" s="375"/>
      <c r="BI5" s="375"/>
      <c r="BJ5" s="375"/>
      <c r="BK5" s="375"/>
      <c r="BL5" s="275"/>
      <c r="BM5" s="375" t="s">
        <v>178</v>
      </c>
      <c r="BN5" s="375"/>
      <c r="BO5" s="375"/>
      <c r="BP5" s="375"/>
      <c r="BQ5" s="375"/>
      <c r="BR5" s="375"/>
      <c r="BS5" s="375"/>
      <c r="BT5" s="375"/>
      <c r="BU5" s="375"/>
      <c r="BV5" s="375"/>
      <c r="BW5" s="375"/>
      <c r="BX5" s="375"/>
      <c r="BY5" s="375"/>
      <c r="BZ5" s="375"/>
      <c r="CA5" s="375"/>
      <c r="CB5" s="375"/>
      <c r="CC5" s="375"/>
      <c r="CD5" s="375"/>
      <c r="CE5" s="375"/>
      <c r="CF5" s="275"/>
      <c r="CG5" s="375" t="s">
        <v>186</v>
      </c>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275"/>
      <c r="DG5" s="379" t="s">
        <v>192</v>
      </c>
      <c r="DH5" s="379"/>
      <c r="DI5" s="379"/>
      <c r="DJ5" s="379"/>
      <c r="DK5" s="379"/>
      <c r="DL5" s="379"/>
      <c r="DM5" s="379"/>
      <c r="DN5" s="379"/>
      <c r="DO5" s="379"/>
      <c r="DP5" s="379"/>
      <c r="DQ5" s="275"/>
    </row>
    <row r="6" spans="1:121" ht="10" customHeight="1" x14ac:dyDescent="0.2">
      <c r="A6" s="275"/>
      <c r="B6" s="391"/>
      <c r="C6" s="392"/>
      <c r="D6" s="393"/>
      <c r="E6" s="275"/>
      <c r="F6" s="382"/>
      <c r="G6" s="382"/>
      <c r="H6" s="382"/>
      <c r="I6" s="382"/>
      <c r="J6" s="382"/>
      <c r="K6" s="382"/>
      <c r="L6" s="382"/>
      <c r="M6" s="382"/>
      <c r="N6" s="382"/>
      <c r="O6" s="382"/>
      <c r="P6" s="382"/>
      <c r="Q6" s="275"/>
      <c r="R6" s="376"/>
      <c r="S6" s="376"/>
      <c r="T6" s="376"/>
      <c r="U6" s="376"/>
      <c r="V6" s="376"/>
      <c r="W6" s="376"/>
      <c r="X6" s="376"/>
      <c r="Y6" s="376"/>
      <c r="Z6" s="376"/>
      <c r="AA6" s="376"/>
      <c r="AB6" s="376"/>
      <c r="AC6" s="376"/>
      <c r="AD6" s="376"/>
      <c r="AE6" s="376"/>
      <c r="AF6" s="376"/>
      <c r="AG6" s="376"/>
      <c r="AH6" s="376"/>
      <c r="AI6" s="376"/>
      <c r="AJ6" s="275"/>
      <c r="AK6" s="382"/>
      <c r="AL6" s="382"/>
      <c r="AM6" s="382"/>
      <c r="AN6" s="382"/>
      <c r="AO6" s="382"/>
      <c r="AP6" s="382"/>
      <c r="AQ6" s="382"/>
      <c r="AR6" s="382"/>
      <c r="AS6" s="382"/>
      <c r="AT6" s="382"/>
      <c r="AU6" s="382"/>
      <c r="AV6" s="275"/>
      <c r="AW6" s="376"/>
      <c r="AX6" s="376"/>
      <c r="AY6" s="376"/>
      <c r="AZ6" s="376"/>
      <c r="BA6" s="376"/>
      <c r="BB6" s="376"/>
      <c r="BC6" s="376"/>
      <c r="BD6" s="376"/>
      <c r="BE6" s="376"/>
      <c r="BF6" s="376"/>
      <c r="BG6" s="376"/>
      <c r="BH6" s="376"/>
      <c r="BI6" s="376"/>
      <c r="BJ6" s="376"/>
      <c r="BK6" s="376"/>
      <c r="BL6" s="275"/>
      <c r="BM6" s="376"/>
      <c r="BN6" s="376"/>
      <c r="BO6" s="376"/>
      <c r="BP6" s="376"/>
      <c r="BQ6" s="376"/>
      <c r="BR6" s="376"/>
      <c r="BS6" s="376"/>
      <c r="BT6" s="376"/>
      <c r="BU6" s="376"/>
      <c r="BV6" s="376"/>
      <c r="BW6" s="376"/>
      <c r="BX6" s="376"/>
      <c r="BY6" s="376"/>
      <c r="BZ6" s="376"/>
      <c r="CA6" s="376"/>
      <c r="CB6" s="376"/>
      <c r="CC6" s="376"/>
      <c r="CD6" s="376"/>
      <c r="CE6" s="376"/>
      <c r="CF6" s="275"/>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275"/>
      <c r="DG6" s="379"/>
      <c r="DH6" s="379"/>
      <c r="DI6" s="379"/>
      <c r="DJ6" s="379"/>
      <c r="DK6" s="379"/>
      <c r="DL6" s="379"/>
      <c r="DM6" s="379"/>
      <c r="DN6" s="379"/>
      <c r="DO6" s="379"/>
      <c r="DP6" s="379"/>
      <c r="DQ6" s="275"/>
    </row>
    <row r="7" spans="1:121" ht="20.149999999999999" customHeight="1" x14ac:dyDescent="0.2">
      <c r="A7" s="275"/>
      <c r="B7" s="391"/>
      <c r="C7" s="392"/>
      <c r="D7" s="393"/>
      <c r="E7" s="275"/>
      <c r="F7" s="385"/>
      <c r="G7" s="386"/>
      <c r="H7" s="386"/>
      <c r="I7" s="386"/>
      <c r="J7" s="386"/>
      <c r="K7" s="386"/>
      <c r="L7" s="386"/>
      <c r="M7" s="386"/>
      <c r="N7" s="386"/>
      <c r="O7" s="386"/>
      <c r="P7" s="387"/>
      <c r="Q7" s="275"/>
      <c r="R7" s="377" t="s">
        <v>149</v>
      </c>
      <c r="S7" s="377"/>
      <c r="T7" s="377"/>
      <c r="U7" s="377"/>
      <c r="V7" s="377"/>
      <c r="W7" s="377"/>
      <c r="X7" s="377"/>
      <c r="Y7" s="377"/>
      <c r="Z7" s="383"/>
      <c r="AA7" s="383"/>
      <c r="AB7" s="383"/>
      <c r="AC7" s="383"/>
      <c r="AD7" s="383"/>
      <c r="AE7" s="383"/>
      <c r="AF7" s="383"/>
      <c r="AG7" s="383"/>
      <c r="AH7" s="383"/>
      <c r="AI7" s="383"/>
      <c r="AJ7" s="275"/>
      <c r="AK7" s="373" t="s">
        <v>217</v>
      </c>
      <c r="AL7" s="373"/>
      <c r="AM7" s="373"/>
      <c r="AN7" s="373"/>
      <c r="AO7" s="373"/>
      <c r="AP7" s="373"/>
      <c r="AQ7" s="373"/>
      <c r="AR7" s="373"/>
      <c r="AS7" s="373"/>
      <c r="AT7" s="373"/>
      <c r="AU7" s="373"/>
      <c r="AV7" s="275"/>
      <c r="AW7" s="377" t="s">
        <v>175</v>
      </c>
      <c r="AX7" s="377"/>
      <c r="AY7" s="377"/>
      <c r="AZ7" s="377"/>
      <c r="BA7" s="377"/>
      <c r="BB7" s="377"/>
      <c r="BC7" s="377"/>
      <c r="BD7" s="377"/>
      <c r="BE7" s="377"/>
      <c r="BF7" s="374" t="s">
        <v>217</v>
      </c>
      <c r="BG7" s="374"/>
      <c r="BH7" s="374"/>
      <c r="BI7" s="374"/>
      <c r="BJ7" s="374"/>
      <c r="BK7" s="374"/>
      <c r="BL7" s="275"/>
      <c r="BM7" s="377" t="s">
        <v>177</v>
      </c>
      <c r="BN7" s="377"/>
      <c r="BO7" s="377"/>
      <c r="BP7" s="377"/>
      <c r="BQ7" s="377"/>
      <c r="BR7" s="377"/>
      <c r="BS7" s="377"/>
      <c r="BT7" s="377"/>
      <c r="BU7" s="377"/>
      <c r="BV7" s="377"/>
      <c r="BW7" s="377"/>
      <c r="BX7" s="377"/>
      <c r="BY7" s="377"/>
      <c r="BZ7" s="377"/>
      <c r="CA7" s="380"/>
      <c r="CB7" s="380"/>
      <c r="CC7" s="380"/>
      <c r="CD7" s="381" t="s">
        <v>180</v>
      </c>
      <c r="CE7" s="381"/>
      <c r="CF7" s="275"/>
      <c r="CG7" s="377" t="s">
        <v>187</v>
      </c>
      <c r="CH7" s="377"/>
      <c r="CI7" s="377"/>
      <c r="CJ7" s="377"/>
      <c r="CK7" s="377"/>
      <c r="CL7" s="377"/>
      <c r="CM7" s="377"/>
      <c r="CN7" s="377"/>
      <c r="CO7" s="377"/>
      <c r="CP7" s="377"/>
      <c r="CQ7" s="377"/>
      <c r="CR7" s="377"/>
      <c r="CS7" s="377"/>
      <c r="CT7" s="377"/>
      <c r="CU7" s="377"/>
      <c r="CV7" s="377"/>
      <c r="CW7" s="377"/>
      <c r="CX7" s="377"/>
      <c r="CY7" s="377"/>
      <c r="CZ7" s="377"/>
      <c r="DA7" s="377"/>
      <c r="DB7" s="374"/>
      <c r="DC7" s="374"/>
      <c r="DD7" s="374"/>
      <c r="DE7" s="374"/>
      <c r="DF7" s="275"/>
      <c r="DG7" s="379"/>
      <c r="DH7" s="379"/>
      <c r="DI7" s="379"/>
      <c r="DJ7" s="379"/>
      <c r="DK7" s="379"/>
      <c r="DL7" s="379"/>
      <c r="DM7" s="379"/>
      <c r="DN7" s="379"/>
      <c r="DO7" s="379"/>
      <c r="DP7" s="379"/>
      <c r="DQ7" s="275"/>
    </row>
    <row r="8" spans="1:121" ht="20.149999999999999" customHeight="1" x14ac:dyDescent="0.2">
      <c r="A8" s="275"/>
      <c r="B8" s="391"/>
      <c r="C8" s="392"/>
      <c r="D8" s="393"/>
      <c r="E8" s="275"/>
      <c r="F8" s="275"/>
      <c r="G8" s="275"/>
      <c r="H8" s="275"/>
      <c r="I8" s="275"/>
      <c r="J8" s="275"/>
      <c r="K8" s="275"/>
      <c r="L8" s="275"/>
      <c r="M8" s="275"/>
      <c r="N8" s="275"/>
      <c r="O8" s="275"/>
      <c r="P8" s="275"/>
      <c r="Q8" s="275"/>
      <c r="R8" s="377" t="s">
        <v>173</v>
      </c>
      <c r="S8" s="377"/>
      <c r="T8" s="377"/>
      <c r="U8" s="377"/>
      <c r="V8" s="377"/>
      <c r="W8" s="377"/>
      <c r="X8" s="377"/>
      <c r="Y8" s="377"/>
      <c r="Z8" s="384"/>
      <c r="AA8" s="384"/>
      <c r="AB8" s="384"/>
      <c r="AC8" s="384"/>
      <c r="AD8" s="384"/>
      <c r="AE8" s="384"/>
      <c r="AF8" s="384"/>
      <c r="AG8" s="384"/>
      <c r="AH8" s="384"/>
      <c r="AI8" s="384"/>
      <c r="AJ8" s="275"/>
      <c r="AK8" s="275"/>
      <c r="AL8" s="275"/>
      <c r="AM8" s="275"/>
      <c r="AN8" s="275"/>
      <c r="AO8" s="275"/>
      <c r="AP8" s="275"/>
      <c r="AQ8" s="275"/>
      <c r="AR8" s="275"/>
      <c r="AS8" s="275"/>
      <c r="AT8" s="275"/>
      <c r="AU8" s="275"/>
      <c r="AV8" s="275"/>
      <c r="AW8" s="377" t="s">
        <v>191</v>
      </c>
      <c r="AX8" s="377"/>
      <c r="AY8" s="377"/>
      <c r="AZ8" s="377"/>
      <c r="BA8" s="377"/>
      <c r="BB8" s="377"/>
      <c r="BC8" s="377"/>
      <c r="BD8" s="377"/>
      <c r="BE8" s="377"/>
      <c r="BF8" s="373"/>
      <c r="BG8" s="373"/>
      <c r="BH8" s="373"/>
      <c r="BI8" s="373"/>
      <c r="BJ8" s="373"/>
      <c r="BK8" s="373"/>
      <c r="BL8" s="275"/>
      <c r="BM8" s="377" t="s">
        <v>190</v>
      </c>
      <c r="BN8" s="377"/>
      <c r="BO8" s="377"/>
      <c r="BP8" s="377"/>
      <c r="BQ8" s="377"/>
      <c r="BR8" s="377"/>
      <c r="BS8" s="377"/>
      <c r="BT8" s="377"/>
      <c r="BU8" s="377"/>
      <c r="BV8" s="377"/>
      <c r="BW8" s="377"/>
      <c r="BX8" s="377"/>
      <c r="BY8" s="377"/>
      <c r="BZ8" s="377"/>
      <c r="CA8" s="378"/>
      <c r="CB8" s="378"/>
      <c r="CC8" s="378"/>
      <c r="CD8" s="381" t="s">
        <v>180</v>
      </c>
      <c r="CE8" s="381"/>
      <c r="CF8" s="275"/>
      <c r="CG8" s="377" t="s">
        <v>189</v>
      </c>
      <c r="CH8" s="377"/>
      <c r="CI8" s="377"/>
      <c r="CJ8" s="377"/>
      <c r="CK8" s="377"/>
      <c r="CL8" s="377"/>
      <c r="CM8" s="377"/>
      <c r="CN8" s="377"/>
      <c r="CO8" s="377"/>
      <c r="CP8" s="377"/>
      <c r="CQ8" s="377"/>
      <c r="CR8" s="377"/>
      <c r="CS8" s="377"/>
      <c r="CT8" s="377"/>
      <c r="CU8" s="377"/>
      <c r="CV8" s="377"/>
      <c r="CW8" s="377"/>
      <c r="CX8" s="377"/>
      <c r="CY8" s="377"/>
      <c r="CZ8" s="377"/>
      <c r="DA8" s="377"/>
      <c r="DB8" s="373"/>
      <c r="DC8" s="373"/>
      <c r="DD8" s="373"/>
      <c r="DE8" s="373"/>
      <c r="DF8" s="275"/>
      <c r="DG8" s="379"/>
      <c r="DH8" s="379"/>
      <c r="DI8" s="379"/>
      <c r="DJ8" s="379"/>
      <c r="DK8" s="379"/>
      <c r="DL8" s="379"/>
      <c r="DM8" s="379"/>
      <c r="DN8" s="379"/>
      <c r="DO8" s="379"/>
      <c r="DP8" s="379"/>
      <c r="DQ8" s="275"/>
    </row>
    <row r="9" spans="1:121" ht="20.149999999999999" customHeight="1" x14ac:dyDescent="0.2">
      <c r="A9" s="275"/>
      <c r="B9" s="394"/>
      <c r="C9" s="395"/>
      <c r="D9" s="396"/>
      <c r="E9" s="275"/>
      <c r="F9" s="275"/>
      <c r="G9" s="275"/>
      <c r="H9" s="275"/>
      <c r="I9" s="275"/>
      <c r="J9" s="275"/>
      <c r="K9" s="275"/>
      <c r="L9" s="275"/>
      <c r="M9" s="275"/>
      <c r="N9" s="275"/>
      <c r="O9" s="275"/>
      <c r="P9" s="275"/>
      <c r="Q9" s="275"/>
      <c r="R9" s="377" t="s">
        <v>4</v>
      </c>
      <c r="S9" s="377"/>
      <c r="T9" s="377"/>
      <c r="U9" s="377"/>
      <c r="V9" s="377"/>
      <c r="W9" s="377"/>
      <c r="X9" s="377"/>
      <c r="Y9" s="377"/>
      <c r="Z9" s="384"/>
      <c r="AA9" s="384"/>
      <c r="AB9" s="384"/>
      <c r="AC9" s="384"/>
      <c r="AD9" s="384"/>
      <c r="AE9" s="384"/>
      <c r="AF9" s="384"/>
      <c r="AG9" s="384"/>
      <c r="AH9" s="384"/>
      <c r="AI9" s="384"/>
      <c r="AJ9" s="275"/>
      <c r="AK9" s="275"/>
      <c r="AL9" s="275"/>
      <c r="AM9" s="275"/>
      <c r="AN9" s="275"/>
      <c r="AO9" s="275"/>
      <c r="AP9" s="275"/>
      <c r="AQ9" s="275"/>
      <c r="AR9" s="275"/>
      <c r="AS9" s="275"/>
      <c r="AT9" s="275"/>
      <c r="AU9" s="275"/>
      <c r="AV9" s="275"/>
      <c r="AW9" s="377" t="s">
        <v>176</v>
      </c>
      <c r="AX9" s="377"/>
      <c r="AY9" s="377"/>
      <c r="AZ9" s="377"/>
      <c r="BA9" s="377"/>
      <c r="BB9" s="377"/>
      <c r="BC9" s="377"/>
      <c r="BD9" s="377"/>
      <c r="BE9" s="377"/>
      <c r="BF9" s="373"/>
      <c r="BG9" s="373"/>
      <c r="BH9" s="373"/>
      <c r="BI9" s="373"/>
      <c r="BJ9" s="373"/>
      <c r="BK9" s="373"/>
      <c r="BL9" s="275"/>
      <c r="BM9" s="377" t="s">
        <v>179</v>
      </c>
      <c r="BN9" s="377"/>
      <c r="BO9" s="377"/>
      <c r="BP9" s="377"/>
      <c r="BQ9" s="377"/>
      <c r="BR9" s="377"/>
      <c r="BS9" s="377"/>
      <c r="BT9" s="377"/>
      <c r="BU9" s="377"/>
      <c r="BV9" s="377"/>
      <c r="BW9" s="377"/>
      <c r="BX9" s="377"/>
      <c r="BY9" s="377"/>
      <c r="BZ9" s="377"/>
      <c r="CA9" s="378"/>
      <c r="CB9" s="378"/>
      <c r="CC9" s="378"/>
      <c r="CD9" s="381" t="s">
        <v>180</v>
      </c>
      <c r="CE9" s="381"/>
      <c r="CF9" s="275"/>
      <c r="CG9" s="377" t="s">
        <v>188</v>
      </c>
      <c r="CH9" s="377"/>
      <c r="CI9" s="377"/>
      <c r="CJ9" s="377"/>
      <c r="CK9" s="377"/>
      <c r="CL9" s="377"/>
      <c r="CM9" s="377"/>
      <c r="CN9" s="377"/>
      <c r="CO9" s="377"/>
      <c r="CP9" s="377"/>
      <c r="CQ9" s="377"/>
      <c r="CR9" s="377"/>
      <c r="CS9" s="377"/>
      <c r="CT9" s="377"/>
      <c r="CU9" s="377"/>
      <c r="CV9" s="377"/>
      <c r="CW9" s="377"/>
      <c r="CX9" s="377"/>
      <c r="CY9" s="377"/>
      <c r="CZ9" s="377"/>
      <c r="DA9" s="377"/>
      <c r="DB9" s="373" t="s">
        <v>217</v>
      </c>
      <c r="DC9" s="373"/>
      <c r="DD9" s="373"/>
      <c r="DE9" s="373"/>
      <c r="DF9" s="275"/>
      <c r="DG9" s="373"/>
      <c r="DH9" s="373"/>
      <c r="DI9" s="373"/>
      <c r="DJ9" s="373"/>
      <c r="DK9" s="373"/>
      <c r="DL9" s="373"/>
      <c r="DM9" s="373"/>
      <c r="DN9" s="373"/>
      <c r="DO9" s="373"/>
      <c r="DP9" s="373"/>
      <c r="DQ9" s="275"/>
    </row>
    <row r="11" spans="1:121" ht="20.149999999999999" customHeight="1" x14ac:dyDescent="0.2">
      <c r="F11" s="400" t="s">
        <v>199</v>
      </c>
      <c r="G11" s="400"/>
      <c r="H11" s="401" t="s">
        <v>200</v>
      </c>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2"/>
      <c r="AR11" s="403"/>
      <c r="AS11" s="404"/>
      <c r="AT11" s="400" t="s">
        <v>201</v>
      </c>
      <c r="AU11" s="400"/>
      <c r="AV11" s="288"/>
      <c r="AY11" s="351"/>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row>
    <row r="12" spans="1:121" ht="20.149999999999999" customHeight="1" x14ac:dyDescent="0.2">
      <c r="F12" s="400" t="s">
        <v>199</v>
      </c>
      <c r="G12" s="400"/>
      <c r="H12" s="401" t="s">
        <v>280</v>
      </c>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5"/>
      <c r="AR12" s="405"/>
      <c r="AS12" s="405"/>
      <c r="AT12" s="400" t="s">
        <v>180</v>
      </c>
      <c r="AU12" s="400"/>
      <c r="AV12" s="288"/>
      <c r="AY12" s="351"/>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row>
    <row r="14" spans="1:121" ht="10" customHeight="1" x14ac:dyDescent="0.2">
      <c r="A14" s="275"/>
      <c r="B14" s="388" t="s">
        <v>193</v>
      </c>
      <c r="C14" s="389"/>
      <c r="D14" s="390"/>
      <c r="E14" s="275"/>
      <c r="F14" s="382" t="s">
        <v>2</v>
      </c>
      <c r="G14" s="382"/>
      <c r="H14" s="382"/>
      <c r="I14" s="382"/>
      <c r="J14" s="382"/>
      <c r="K14" s="382"/>
      <c r="L14" s="382"/>
      <c r="M14" s="382"/>
      <c r="N14" s="382"/>
      <c r="O14" s="382"/>
      <c r="P14" s="382"/>
      <c r="Q14" s="275"/>
      <c r="R14" s="375" t="s">
        <v>277</v>
      </c>
      <c r="S14" s="375"/>
      <c r="T14" s="375"/>
      <c r="U14" s="375"/>
      <c r="V14" s="375"/>
      <c r="W14" s="375"/>
      <c r="X14" s="375"/>
      <c r="Y14" s="375"/>
      <c r="Z14" s="375"/>
      <c r="AA14" s="375"/>
      <c r="AB14" s="375"/>
      <c r="AC14" s="375"/>
      <c r="AD14" s="375"/>
      <c r="AE14" s="375"/>
      <c r="AF14" s="375"/>
      <c r="AG14" s="375"/>
      <c r="AH14" s="375"/>
      <c r="AI14" s="375"/>
      <c r="AJ14" s="275"/>
      <c r="AK14" s="382" t="s">
        <v>59</v>
      </c>
      <c r="AL14" s="382"/>
      <c r="AM14" s="382"/>
      <c r="AN14" s="382"/>
      <c r="AO14" s="382"/>
      <c r="AP14" s="382"/>
      <c r="AQ14" s="382"/>
      <c r="AR14" s="382"/>
      <c r="AS14" s="382"/>
      <c r="AT14" s="382"/>
      <c r="AU14" s="382"/>
      <c r="AV14" s="275"/>
      <c r="AW14" s="375" t="s">
        <v>174</v>
      </c>
      <c r="AX14" s="375"/>
      <c r="AY14" s="375"/>
      <c r="AZ14" s="375"/>
      <c r="BA14" s="375"/>
      <c r="BB14" s="375"/>
      <c r="BC14" s="375"/>
      <c r="BD14" s="375"/>
      <c r="BE14" s="375"/>
      <c r="BF14" s="375"/>
      <c r="BG14" s="375"/>
      <c r="BH14" s="375"/>
      <c r="BI14" s="375"/>
      <c r="BJ14" s="375"/>
      <c r="BK14" s="375"/>
      <c r="BL14" s="275"/>
      <c r="BM14" s="375" t="s">
        <v>178</v>
      </c>
      <c r="BN14" s="375"/>
      <c r="BO14" s="375"/>
      <c r="BP14" s="375"/>
      <c r="BQ14" s="375"/>
      <c r="BR14" s="375"/>
      <c r="BS14" s="375"/>
      <c r="BT14" s="375"/>
      <c r="BU14" s="375"/>
      <c r="BV14" s="375"/>
      <c r="BW14" s="375"/>
      <c r="BX14" s="375"/>
      <c r="BY14" s="375"/>
      <c r="BZ14" s="375"/>
      <c r="CA14" s="375"/>
      <c r="CB14" s="375"/>
      <c r="CC14" s="375"/>
      <c r="CD14" s="375"/>
      <c r="CE14" s="375"/>
      <c r="CF14" s="275"/>
      <c r="CG14" s="375" t="s">
        <v>186</v>
      </c>
      <c r="CH14" s="375"/>
      <c r="CI14" s="375"/>
      <c r="CJ14" s="375"/>
      <c r="CK14" s="375"/>
      <c r="CL14" s="375"/>
      <c r="CM14" s="375"/>
      <c r="CN14" s="375"/>
      <c r="CO14" s="375"/>
      <c r="CP14" s="375"/>
      <c r="CQ14" s="375"/>
      <c r="CR14" s="375"/>
      <c r="CS14" s="375"/>
      <c r="CT14" s="375"/>
      <c r="CU14" s="375"/>
      <c r="CV14" s="375"/>
      <c r="CW14" s="375"/>
      <c r="CX14" s="375"/>
      <c r="CY14" s="375"/>
      <c r="CZ14" s="375"/>
      <c r="DA14" s="375"/>
      <c r="DB14" s="375"/>
      <c r="DC14" s="375"/>
      <c r="DD14" s="375"/>
      <c r="DE14" s="375"/>
      <c r="DF14" s="275"/>
      <c r="DG14" s="379" t="s">
        <v>192</v>
      </c>
      <c r="DH14" s="379"/>
      <c r="DI14" s="379"/>
      <c r="DJ14" s="379"/>
      <c r="DK14" s="379"/>
      <c r="DL14" s="379"/>
      <c r="DM14" s="379"/>
      <c r="DN14" s="379"/>
      <c r="DO14" s="379"/>
      <c r="DP14" s="379"/>
      <c r="DQ14" s="275"/>
    </row>
    <row r="15" spans="1:121" ht="10" customHeight="1" x14ac:dyDescent="0.2">
      <c r="A15" s="275"/>
      <c r="B15" s="391"/>
      <c r="C15" s="392"/>
      <c r="D15" s="393"/>
      <c r="E15" s="275"/>
      <c r="F15" s="382"/>
      <c r="G15" s="382"/>
      <c r="H15" s="382"/>
      <c r="I15" s="382"/>
      <c r="J15" s="382"/>
      <c r="K15" s="382"/>
      <c r="L15" s="382"/>
      <c r="M15" s="382"/>
      <c r="N15" s="382"/>
      <c r="O15" s="382"/>
      <c r="P15" s="382"/>
      <c r="Q15" s="275"/>
      <c r="R15" s="376"/>
      <c r="S15" s="376"/>
      <c r="T15" s="376"/>
      <c r="U15" s="376"/>
      <c r="V15" s="376"/>
      <c r="W15" s="376"/>
      <c r="X15" s="376"/>
      <c r="Y15" s="376"/>
      <c r="Z15" s="376"/>
      <c r="AA15" s="376"/>
      <c r="AB15" s="376"/>
      <c r="AC15" s="376"/>
      <c r="AD15" s="376"/>
      <c r="AE15" s="376"/>
      <c r="AF15" s="376"/>
      <c r="AG15" s="376"/>
      <c r="AH15" s="376"/>
      <c r="AI15" s="376"/>
      <c r="AJ15" s="275"/>
      <c r="AK15" s="382"/>
      <c r="AL15" s="382"/>
      <c r="AM15" s="382"/>
      <c r="AN15" s="382"/>
      <c r="AO15" s="382"/>
      <c r="AP15" s="382"/>
      <c r="AQ15" s="382"/>
      <c r="AR15" s="382"/>
      <c r="AS15" s="382"/>
      <c r="AT15" s="382"/>
      <c r="AU15" s="382"/>
      <c r="AV15" s="275"/>
      <c r="AW15" s="376"/>
      <c r="AX15" s="376"/>
      <c r="AY15" s="376"/>
      <c r="AZ15" s="376"/>
      <c r="BA15" s="376"/>
      <c r="BB15" s="376"/>
      <c r="BC15" s="376"/>
      <c r="BD15" s="376"/>
      <c r="BE15" s="376"/>
      <c r="BF15" s="376"/>
      <c r="BG15" s="376"/>
      <c r="BH15" s="376"/>
      <c r="BI15" s="376"/>
      <c r="BJ15" s="376"/>
      <c r="BK15" s="376"/>
      <c r="BL15" s="275"/>
      <c r="BM15" s="376"/>
      <c r="BN15" s="376"/>
      <c r="BO15" s="376"/>
      <c r="BP15" s="376"/>
      <c r="BQ15" s="376"/>
      <c r="BR15" s="376"/>
      <c r="BS15" s="376"/>
      <c r="BT15" s="376"/>
      <c r="BU15" s="376"/>
      <c r="BV15" s="376"/>
      <c r="BW15" s="376"/>
      <c r="BX15" s="376"/>
      <c r="BY15" s="376"/>
      <c r="BZ15" s="376"/>
      <c r="CA15" s="376"/>
      <c r="CB15" s="376"/>
      <c r="CC15" s="376"/>
      <c r="CD15" s="376"/>
      <c r="CE15" s="376"/>
      <c r="CF15" s="275"/>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275"/>
      <c r="DG15" s="379"/>
      <c r="DH15" s="379"/>
      <c r="DI15" s="379"/>
      <c r="DJ15" s="379"/>
      <c r="DK15" s="379"/>
      <c r="DL15" s="379"/>
      <c r="DM15" s="379"/>
      <c r="DN15" s="379"/>
      <c r="DO15" s="379"/>
      <c r="DP15" s="379"/>
      <c r="DQ15" s="275"/>
    </row>
    <row r="16" spans="1:121" ht="20.149999999999999" customHeight="1" x14ac:dyDescent="0.2">
      <c r="A16" s="275"/>
      <c r="B16" s="391"/>
      <c r="C16" s="392"/>
      <c r="D16" s="393"/>
      <c r="E16" s="275"/>
      <c r="F16" s="385" t="s">
        <v>217</v>
      </c>
      <c r="G16" s="386"/>
      <c r="H16" s="386"/>
      <c r="I16" s="386"/>
      <c r="J16" s="386"/>
      <c r="K16" s="386"/>
      <c r="L16" s="386"/>
      <c r="M16" s="386"/>
      <c r="N16" s="386"/>
      <c r="O16" s="386"/>
      <c r="P16" s="387"/>
      <c r="Q16" s="275"/>
      <c r="R16" s="377" t="s">
        <v>149</v>
      </c>
      <c r="S16" s="377"/>
      <c r="T16" s="377"/>
      <c r="U16" s="377"/>
      <c r="V16" s="377"/>
      <c r="W16" s="377"/>
      <c r="X16" s="377"/>
      <c r="Y16" s="377"/>
      <c r="Z16" s="398"/>
      <c r="AA16" s="398"/>
      <c r="AB16" s="398"/>
      <c r="AC16" s="398"/>
      <c r="AD16" s="398"/>
      <c r="AE16" s="398"/>
      <c r="AF16" s="398"/>
      <c r="AG16" s="398"/>
      <c r="AH16" s="398"/>
      <c r="AI16" s="398"/>
      <c r="AJ16" s="275"/>
      <c r="AK16" s="373" t="s">
        <v>217</v>
      </c>
      <c r="AL16" s="373"/>
      <c r="AM16" s="373"/>
      <c r="AN16" s="373"/>
      <c r="AO16" s="373"/>
      <c r="AP16" s="373"/>
      <c r="AQ16" s="373"/>
      <c r="AR16" s="373"/>
      <c r="AS16" s="373"/>
      <c r="AT16" s="373"/>
      <c r="AU16" s="373"/>
      <c r="AV16" s="275"/>
      <c r="AW16" s="377" t="s">
        <v>175</v>
      </c>
      <c r="AX16" s="377"/>
      <c r="AY16" s="377"/>
      <c r="AZ16" s="377"/>
      <c r="BA16" s="377"/>
      <c r="BB16" s="377"/>
      <c r="BC16" s="377"/>
      <c r="BD16" s="377"/>
      <c r="BE16" s="377"/>
      <c r="BF16" s="374"/>
      <c r="BG16" s="374"/>
      <c r="BH16" s="374"/>
      <c r="BI16" s="374"/>
      <c r="BJ16" s="374"/>
      <c r="BK16" s="374"/>
      <c r="BL16" s="275"/>
      <c r="BM16" s="377" t="s">
        <v>177</v>
      </c>
      <c r="BN16" s="377"/>
      <c r="BO16" s="377"/>
      <c r="BP16" s="377"/>
      <c r="BQ16" s="377"/>
      <c r="BR16" s="377"/>
      <c r="BS16" s="377"/>
      <c r="BT16" s="377"/>
      <c r="BU16" s="377"/>
      <c r="BV16" s="377"/>
      <c r="BW16" s="377"/>
      <c r="BX16" s="377"/>
      <c r="BY16" s="377"/>
      <c r="BZ16" s="377"/>
      <c r="CA16" s="374"/>
      <c r="CB16" s="374"/>
      <c r="CC16" s="374"/>
      <c r="CD16" s="381" t="s">
        <v>180</v>
      </c>
      <c r="CE16" s="381"/>
      <c r="CF16" s="275"/>
      <c r="CG16" s="377" t="s">
        <v>187</v>
      </c>
      <c r="CH16" s="377"/>
      <c r="CI16" s="377"/>
      <c r="CJ16" s="377"/>
      <c r="CK16" s="377"/>
      <c r="CL16" s="377"/>
      <c r="CM16" s="377"/>
      <c r="CN16" s="377"/>
      <c r="CO16" s="377"/>
      <c r="CP16" s="377"/>
      <c r="CQ16" s="377"/>
      <c r="CR16" s="377"/>
      <c r="CS16" s="377"/>
      <c r="CT16" s="377"/>
      <c r="CU16" s="377"/>
      <c r="CV16" s="377"/>
      <c r="CW16" s="377"/>
      <c r="CX16" s="377"/>
      <c r="CY16" s="377"/>
      <c r="CZ16" s="377"/>
      <c r="DA16" s="377"/>
      <c r="DB16" s="374"/>
      <c r="DC16" s="374"/>
      <c r="DD16" s="374"/>
      <c r="DE16" s="374"/>
      <c r="DF16" s="275"/>
      <c r="DG16" s="379"/>
      <c r="DH16" s="379"/>
      <c r="DI16" s="379"/>
      <c r="DJ16" s="379"/>
      <c r="DK16" s="379"/>
      <c r="DL16" s="379"/>
      <c r="DM16" s="379"/>
      <c r="DN16" s="379"/>
      <c r="DO16" s="379"/>
      <c r="DP16" s="379"/>
      <c r="DQ16" s="275"/>
    </row>
    <row r="17" spans="1:121" ht="20.149999999999999" customHeight="1" x14ac:dyDescent="0.2">
      <c r="A17" s="275"/>
      <c r="B17" s="391"/>
      <c r="C17" s="392"/>
      <c r="D17" s="393"/>
      <c r="E17" s="275"/>
      <c r="F17" s="275"/>
      <c r="G17" s="275"/>
      <c r="H17" s="275"/>
      <c r="I17" s="275"/>
      <c r="J17" s="275"/>
      <c r="K17" s="275"/>
      <c r="L17" s="275"/>
      <c r="M17" s="275"/>
      <c r="N17" s="275"/>
      <c r="O17" s="275"/>
      <c r="P17" s="275"/>
      <c r="Q17" s="275"/>
      <c r="R17" s="377" t="s">
        <v>173</v>
      </c>
      <c r="S17" s="377"/>
      <c r="T17" s="377"/>
      <c r="U17" s="377"/>
      <c r="V17" s="377"/>
      <c r="W17" s="377"/>
      <c r="X17" s="377"/>
      <c r="Y17" s="377"/>
      <c r="Z17" s="397"/>
      <c r="AA17" s="397"/>
      <c r="AB17" s="397"/>
      <c r="AC17" s="397"/>
      <c r="AD17" s="397"/>
      <c r="AE17" s="397"/>
      <c r="AF17" s="397"/>
      <c r="AG17" s="397"/>
      <c r="AH17" s="397"/>
      <c r="AI17" s="397"/>
      <c r="AJ17" s="275"/>
      <c r="AK17" s="275"/>
      <c r="AL17" s="275"/>
      <c r="AM17" s="275"/>
      <c r="AN17" s="275"/>
      <c r="AO17" s="275"/>
      <c r="AP17" s="275"/>
      <c r="AQ17" s="275"/>
      <c r="AR17" s="275"/>
      <c r="AS17" s="275"/>
      <c r="AT17" s="275"/>
      <c r="AU17" s="275"/>
      <c r="AV17" s="275"/>
      <c r="AW17" s="377" t="s">
        <v>191</v>
      </c>
      <c r="AX17" s="377"/>
      <c r="AY17" s="377"/>
      <c r="AZ17" s="377"/>
      <c r="BA17" s="377"/>
      <c r="BB17" s="377"/>
      <c r="BC17" s="377"/>
      <c r="BD17" s="377"/>
      <c r="BE17" s="377"/>
      <c r="BF17" s="373"/>
      <c r="BG17" s="373"/>
      <c r="BH17" s="373"/>
      <c r="BI17" s="373"/>
      <c r="BJ17" s="373"/>
      <c r="BK17" s="373"/>
      <c r="BL17" s="275"/>
      <c r="BM17" s="377" t="s">
        <v>190</v>
      </c>
      <c r="BN17" s="377"/>
      <c r="BO17" s="377"/>
      <c r="BP17" s="377"/>
      <c r="BQ17" s="377"/>
      <c r="BR17" s="377"/>
      <c r="BS17" s="377"/>
      <c r="BT17" s="377"/>
      <c r="BU17" s="377"/>
      <c r="BV17" s="377"/>
      <c r="BW17" s="377"/>
      <c r="BX17" s="377"/>
      <c r="BY17" s="377"/>
      <c r="BZ17" s="377"/>
      <c r="CA17" s="373"/>
      <c r="CB17" s="373"/>
      <c r="CC17" s="373"/>
      <c r="CD17" s="381" t="s">
        <v>180</v>
      </c>
      <c r="CE17" s="381"/>
      <c r="CF17" s="275"/>
      <c r="CG17" s="377" t="s">
        <v>189</v>
      </c>
      <c r="CH17" s="377"/>
      <c r="CI17" s="377"/>
      <c r="CJ17" s="377"/>
      <c r="CK17" s="377"/>
      <c r="CL17" s="377"/>
      <c r="CM17" s="377"/>
      <c r="CN17" s="377"/>
      <c r="CO17" s="377"/>
      <c r="CP17" s="377"/>
      <c r="CQ17" s="377"/>
      <c r="CR17" s="377"/>
      <c r="CS17" s="377"/>
      <c r="CT17" s="377"/>
      <c r="CU17" s="377"/>
      <c r="CV17" s="377"/>
      <c r="CW17" s="377"/>
      <c r="CX17" s="377"/>
      <c r="CY17" s="377"/>
      <c r="CZ17" s="377"/>
      <c r="DA17" s="377"/>
      <c r="DB17" s="373"/>
      <c r="DC17" s="373"/>
      <c r="DD17" s="373"/>
      <c r="DE17" s="373"/>
      <c r="DF17" s="275"/>
      <c r="DG17" s="379"/>
      <c r="DH17" s="379"/>
      <c r="DI17" s="379"/>
      <c r="DJ17" s="379"/>
      <c r="DK17" s="379"/>
      <c r="DL17" s="379"/>
      <c r="DM17" s="379"/>
      <c r="DN17" s="379"/>
      <c r="DO17" s="379"/>
      <c r="DP17" s="379"/>
      <c r="DQ17" s="275"/>
    </row>
    <row r="18" spans="1:121" ht="20.149999999999999" customHeight="1" x14ac:dyDescent="0.2">
      <c r="A18" s="275"/>
      <c r="B18" s="394"/>
      <c r="C18" s="395"/>
      <c r="D18" s="396"/>
      <c r="E18" s="275"/>
      <c r="F18" s="275"/>
      <c r="G18" s="275"/>
      <c r="H18" s="275"/>
      <c r="I18" s="275"/>
      <c r="J18" s="275"/>
      <c r="K18" s="275"/>
      <c r="L18" s="275"/>
      <c r="M18" s="275"/>
      <c r="N18" s="275"/>
      <c r="O18" s="275"/>
      <c r="P18" s="275"/>
      <c r="Q18" s="275"/>
      <c r="R18" s="377" t="s">
        <v>4</v>
      </c>
      <c r="S18" s="377"/>
      <c r="T18" s="377"/>
      <c r="U18" s="377"/>
      <c r="V18" s="377"/>
      <c r="W18" s="377"/>
      <c r="X18" s="377"/>
      <c r="Y18" s="377"/>
      <c r="Z18" s="397"/>
      <c r="AA18" s="397"/>
      <c r="AB18" s="397"/>
      <c r="AC18" s="397"/>
      <c r="AD18" s="397"/>
      <c r="AE18" s="397"/>
      <c r="AF18" s="397"/>
      <c r="AG18" s="397"/>
      <c r="AH18" s="397"/>
      <c r="AI18" s="397"/>
      <c r="AJ18" s="275"/>
      <c r="AK18" s="275"/>
      <c r="AL18" s="275"/>
      <c r="AM18" s="275"/>
      <c r="AN18" s="275"/>
      <c r="AO18" s="275"/>
      <c r="AP18" s="275"/>
      <c r="AQ18" s="275"/>
      <c r="AR18" s="275"/>
      <c r="AS18" s="275"/>
      <c r="AT18" s="275"/>
      <c r="AU18" s="275"/>
      <c r="AV18" s="275"/>
      <c r="AW18" s="377" t="s">
        <v>176</v>
      </c>
      <c r="AX18" s="377"/>
      <c r="AY18" s="377"/>
      <c r="AZ18" s="377"/>
      <c r="BA18" s="377"/>
      <c r="BB18" s="377"/>
      <c r="BC18" s="377"/>
      <c r="BD18" s="377"/>
      <c r="BE18" s="377"/>
      <c r="BF18" s="373"/>
      <c r="BG18" s="373"/>
      <c r="BH18" s="373"/>
      <c r="BI18" s="373"/>
      <c r="BJ18" s="373"/>
      <c r="BK18" s="373"/>
      <c r="BL18" s="275"/>
      <c r="BM18" s="377" t="s">
        <v>179</v>
      </c>
      <c r="BN18" s="377"/>
      <c r="BO18" s="377"/>
      <c r="BP18" s="377"/>
      <c r="BQ18" s="377"/>
      <c r="BR18" s="377"/>
      <c r="BS18" s="377"/>
      <c r="BT18" s="377"/>
      <c r="BU18" s="377"/>
      <c r="BV18" s="377"/>
      <c r="BW18" s="377"/>
      <c r="BX18" s="377"/>
      <c r="BY18" s="377"/>
      <c r="BZ18" s="377"/>
      <c r="CA18" s="373"/>
      <c r="CB18" s="373"/>
      <c r="CC18" s="373"/>
      <c r="CD18" s="381" t="s">
        <v>180</v>
      </c>
      <c r="CE18" s="381"/>
      <c r="CF18" s="275"/>
      <c r="CG18" s="377" t="s">
        <v>188</v>
      </c>
      <c r="CH18" s="377"/>
      <c r="CI18" s="377"/>
      <c r="CJ18" s="377"/>
      <c r="CK18" s="377"/>
      <c r="CL18" s="377"/>
      <c r="CM18" s="377"/>
      <c r="CN18" s="377"/>
      <c r="CO18" s="377"/>
      <c r="CP18" s="377"/>
      <c r="CQ18" s="377"/>
      <c r="CR18" s="377"/>
      <c r="CS18" s="377"/>
      <c r="CT18" s="377"/>
      <c r="CU18" s="377"/>
      <c r="CV18" s="377"/>
      <c r="CW18" s="377"/>
      <c r="CX18" s="377"/>
      <c r="CY18" s="377"/>
      <c r="CZ18" s="377"/>
      <c r="DA18" s="377"/>
      <c r="DB18" s="373"/>
      <c r="DC18" s="373"/>
      <c r="DD18" s="373"/>
      <c r="DE18" s="373"/>
      <c r="DF18" s="275"/>
      <c r="DG18" s="373"/>
      <c r="DH18" s="373"/>
      <c r="DI18" s="373"/>
      <c r="DJ18" s="373"/>
      <c r="DK18" s="373"/>
      <c r="DL18" s="373"/>
      <c r="DM18" s="373"/>
      <c r="DN18" s="373"/>
      <c r="DO18" s="373"/>
      <c r="DP18" s="373"/>
      <c r="DQ18" s="275"/>
    </row>
    <row r="20" spans="1:121" ht="10" customHeight="1" x14ac:dyDescent="0.2">
      <c r="A20" s="275"/>
      <c r="B20" s="388" t="s">
        <v>194</v>
      </c>
      <c r="C20" s="389"/>
      <c r="D20" s="390"/>
      <c r="E20" s="275"/>
      <c r="F20" s="382" t="s">
        <v>2</v>
      </c>
      <c r="G20" s="382"/>
      <c r="H20" s="382"/>
      <c r="I20" s="382"/>
      <c r="J20" s="382"/>
      <c r="K20" s="382"/>
      <c r="L20" s="382"/>
      <c r="M20" s="382"/>
      <c r="N20" s="382"/>
      <c r="O20" s="382"/>
      <c r="P20" s="382"/>
      <c r="Q20" s="275"/>
      <c r="R20" s="375" t="s">
        <v>277</v>
      </c>
      <c r="S20" s="375"/>
      <c r="T20" s="375"/>
      <c r="U20" s="375"/>
      <c r="V20" s="375"/>
      <c r="W20" s="375"/>
      <c r="X20" s="375"/>
      <c r="Y20" s="375"/>
      <c r="Z20" s="375"/>
      <c r="AA20" s="375"/>
      <c r="AB20" s="375"/>
      <c r="AC20" s="375"/>
      <c r="AD20" s="375"/>
      <c r="AE20" s="375"/>
      <c r="AF20" s="375"/>
      <c r="AG20" s="375"/>
      <c r="AH20" s="375"/>
      <c r="AI20" s="375"/>
      <c r="AJ20" s="275"/>
      <c r="AK20" s="382" t="s">
        <v>59</v>
      </c>
      <c r="AL20" s="382"/>
      <c r="AM20" s="382"/>
      <c r="AN20" s="382"/>
      <c r="AO20" s="382"/>
      <c r="AP20" s="382"/>
      <c r="AQ20" s="382"/>
      <c r="AR20" s="382"/>
      <c r="AS20" s="382"/>
      <c r="AT20" s="382"/>
      <c r="AU20" s="382"/>
      <c r="AV20" s="275"/>
      <c r="AW20" s="375" t="s">
        <v>174</v>
      </c>
      <c r="AX20" s="375"/>
      <c r="AY20" s="375"/>
      <c r="AZ20" s="375"/>
      <c r="BA20" s="375"/>
      <c r="BB20" s="375"/>
      <c r="BC20" s="375"/>
      <c r="BD20" s="375"/>
      <c r="BE20" s="375"/>
      <c r="BF20" s="375"/>
      <c r="BG20" s="375"/>
      <c r="BH20" s="375"/>
      <c r="BI20" s="375"/>
      <c r="BJ20" s="375"/>
      <c r="BK20" s="375"/>
      <c r="BL20" s="275"/>
      <c r="BM20" s="375" t="s">
        <v>178</v>
      </c>
      <c r="BN20" s="375"/>
      <c r="BO20" s="375"/>
      <c r="BP20" s="375"/>
      <c r="BQ20" s="375"/>
      <c r="BR20" s="375"/>
      <c r="BS20" s="375"/>
      <c r="BT20" s="375"/>
      <c r="BU20" s="375"/>
      <c r="BV20" s="375"/>
      <c r="BW20" s="375"/>
      <c r="BX20" s="375"/>
      <c r="BY20" s="375"/>
      <c r="BZ20" s="375"/>
      <c r="CA20" s="375"/>
      <c r="CB20" s="375"/>
      <c r="CC20" s="375"/>
      <c r="CD20" s="375"/>
      <c r="CE20" s="375"/>
      <c r="CF20" s="275"/>
      <c r="CG20" s="375" t="s">
        <v>186</v>
      </c>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E20" s="375"/>
      <c r="DF20" s="275"/>
      <c r="DG20" s="379" t="s">
        <v>192</v>
      </c>
      <c r="DH20" s="379"/>
      <c r="DI20" s="379"/>
      <c r="DJ20" s="379"/>
      <c r="DK20" s="379"/>
      <c r="DL20" s="379"/>
      <c r="DM20" s="379"/>
      <c r="DN20" s="379"/>
      <c r="DO20" s="379"/>
      <c r="DP20" s="379"/>
      <c r="DQ20" s="275"/>
    </row>
    <row r="21" spans="1:121" ht="10" customHeight="1" x14ac:dyDescent="0.2">
      <c r="A21" s="275"/>
      <c r="B21" s="391"/>
      <c r="C21" s="392"/>
      <c r="D21" s="393"/>
      <c r="E21" s="275"/>
      <c r="F21" s="382"/>
      <c r="G21" s="382"/>
      <c r="H21" s="382"/>
      <c r="I21" s="382"/>
      <c r="J21" s="382"/>
      <c r="K21" s="382"/>
      <c r="L21" s="382"/>
      <c r="M21" s="382"/>
      <c r="N21" s="382"/>
      <c r="O21" s="382"/>
      <c r="P21" s="382"/>
      <c r="Q21" s="275"/>
      <c r="R21" s="376"/>
      <c r="S21" s="376"/>
      <c r="T21" s="376"/>
      <c r="U21" s="376"/>
      <c r="V21" s="376"/>
      <c r="W21" s="376"/>
      <c r="X21" s="376"/>
      <c r="Y21" s="376"/>
      <c r="Z21" s="376"/>
      <c r="AA21" s="376"/>
      <c r="AB21" s="376"/>
      <c r="AC21" s="376"/>
      <c r="AD21" s="376"/>
      <c r="AE21" s="376"/>
      <c r="AF21" s="376"/>
      <c r="AG21" s="376"/>
      <c r="AH21" s="376"/>
      <c r="AI21" s="376"/>
      <c r="AJ21" s="275"/>
      <c r="AK21" s="382"/>
      <c r="AL21" s="382"/>
      <c r="AM21" s="382"/>
      <c r="AN21" s="382"/>
      <c r="AO21" s="382"/>
      <c r="AP21" s="382"/>
      <c r="AQ21" s="382"/>
      <c r="AR21" s="382"/>
      <c r="AS21" s="382"/>
      <c r="AT21" s="382"/>
      <c r="AU21" s="382"/>
      <c r="AV21" s="275"/>
      <c r="AW21" s="376"/>
      <c r="AX21" s="376"/>
      <c r="AY21" s="376"/>
      <c r="AZ21" s="376"/>
      <c r="BA21" s="376"/>
      <c r="BB21" s="376"/>
      <c r="BC21" s="376"/>
      <c r="BD21" s="376"/>
      <c r="BE21" s="376"/>
      <c r="BF21" s="376"/>
      <c r="BG21" s="376"/>
      <c r="BH21" s="376"/>
      <c r="BI21" s="376"/>
      <c r="BJ21" s="376"/>
      <c r="BK21" s="376"/>
      <c r="BL21" s="275"/>
      <c r="BM21" s="376"/>
      <c r="BN21" s="376"/>
      <c r="BO21" s="376"/>
      <c r="BP21" s="376"/>
      <c r="BQ21" s="376"/>
      <c r="BR21" s="376"/>
      <c r="BS21" s="376"/>
      <c r="BT21" s="376"/>
      <c r="BU21" s="376"/>
      <c r="BV21" s="376"/>
      <c r="BW21" s="376"/>
      <c r="BX21" s="376"/>
      <c r="BY21" s="376"/>
      <c r="BZ21" s="376"/>
      <c r="CA21" s="376"/>
      <c r="CB21" s="376"/>
      <c r="CC21" s="376"/>
      <c r="CD21" s="376"/>
      <c r="CE21" s="376"/>
      <c r="CF21" s="275"/>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275"/>
      <c r="DG21" s="379"/>
      <c r="DH21" s="379"/>
      <c r="DI21" s="379"/>
      <c r="DJ21" s="379"/>
      <c r="DK21" s="379"/>
      <c r="DL21" s="379"/>
      <c r="DM21" s="379"/>
      <c r="DN21" s="379"/>
      <c r="DO21" s="379"/>
      <c r="DP21" s="379"/>
      <c r="DQ21" s="275"/>
    </row>
    <row r="22" spans="1:121" ht="20.149999999999999" customHeight="1" x14ac:dyDescent="0.2">
      <c r="A22" s="275"/>
      <c r="B22" s="391"/>
      <c r="C22" s="392"/>
      <c r="D22" s="393"/>
      <c r="E22" s="275"/>
      <c r="F22" s="385" t="s">
        <v>217</v>
      </c>
      <c r="G22" s="386"/>
      <c r="H22" s="386"/>
      <c r="I22" s="386"/>
      <c r="J22" s="386"/>
      <c r="K22" s="386"/>
      <c r="L22" s="386"/>
      <c r="M22" s="386"/>
      <c r="N22" s="386"/>
      <c r="O22" s="386"/>
      <c r="P22" s="387"/>
      <c r="Q22" s="275"/>
      <c r="R22" s="377" t="s">
        <v>149</v>
      </c>
      <c r="S22" s="377"/>
      <c r="T22" s="377"/>
      <c r="U22" s="377"/>
      <c r="V22" s="377"/>
      <c r="W22" s="377"/>
      <c r="X22" s="377"/>
      <c r="Y22" s="377"/>
      <c r="Z22" s="398"/>
      <c r="AA22" s="398"/>
      <c r="AB22" s="398"/>
      <c r="AC22" s="398"/>
      <c r="AD22" s="398"/>
      <c r="AE22" s="398"/>
      <c r="AF22" s="398"/>
      <c r="AG22" s="398"/>
      <c r="AH22" s="398"/>
      <c r="AI22" s="398"/>
      <c r="AJ22" s="275"/>
      <c r="AK22" s="373"/>
      <c r="AL22" s="373"/>
      <c r="AM22" s="373"/>
      <c r="AN22" s="373"/>
      <c r="AO22" s="373"/>
      <c r="AP22" s="373"/>
      <c r="AQ22" s="373"/>
      <c r="AR22" s="373"/>
      <c r="AS22" s="373"/>
      <c r="AT22" s="373"/>
      <c r="AU22" s="373"/>
      <c r="AV22" s="275"/>
      <c r="AW22" s="377" t="s">
        <v>175</v>
      </c>
      <c r="AX22" s="377"/>
      <c r="AY22" s="377"/>
      <c r="AZ22" s="377"/>
      <c r="BA22" s="377"/>
      <c r="BB22" s="377"/>
      <c r="BC22" s="377"/>
      <c r="BD22" s="377"/>
      <c r="BE22" s="377"/>
      <c r="BF22" s="374"/>
      <c r="BG22" s="374"/>
      <c r="BH22" s="374"/>
      <c r="BI22" s="374"/>
      <c r="BJ22" s="374"/>
      <c r="BK22" s="374"/>
      <c r="BL22" s="275"/>
      <c r="BM22" s="377" t="s">
        <v>177</v>
      </c>
      <c r="BN22" s="377"/>
      <c r="BO22" s="377"/>
      <c r="BP22" s="377"/>
      <c r="BQ22" s="377"/>
      <c r="BR22" s="377"/>
      <c r="BS22" s="377"/>
      <c r="BT22" s="377"/>
      <c r="BU22" s="377"/>
      <c r="BV22" s="377"/>
      <c r="BW22" s="377"/>
      <c r="BX22" s="377"/>
      <c r="BY22" s="377"/>
      <c r="BZ22" s="377"/>
      <c r="CA22" s="374"/>
      <c r="CB22" s="374"/>
      <c r="CC22" s="374"/>
      <c r="CD22" s="381" t="s">
        <v>180</v>
      </c>
      <c r="CE22" s="381"/>
      <c r="CF22" s="275"/>
      <c r="CG22" s="377" t="s">
        <v>187</v>
      </c>
      <c r="CH22" s="377"/>
      <c r="CI22" s="377"/>
      <c r="CJ22" s="377"/>
      <c r="CK22" s="377"/>
      <c r="CL22" s="377"/>
      <c r="CM22" s="377"/>
      <c r="CN22" s="377"/>
      <c r="CO22" s="377"/>
      <c r="CP22" s="377"/>
      <c r="CQ22" s="377"/>
      <c r="CR22" s="377"/>
      <c r="CS22" s="377"/>
      <c r="CT22" s="377"/>
      <c r="CU22" s="377"/>
      <c r="CV22" s="377"/>
      <c r="CW22" s="377"/>
      <c r="CX22" s="377"/>
      <c r="CY22" s="377"/>
      <c r="CZ22" s="377"/>
      <c r="DA22" s="377"/>
      <c r="DB22" s="374"/>
      <c r="DC22" s="374"/>
      <c r="DD22" s="374"/>
      <c r="DE22" s="374"/>
      <c r="DF22" s="275"/>
      <c r="DG22" s="379"/>
      <c r="DH22" s="379"/>
      <c r="DI22" s="379"/>
      <c r="DJ22" s="379"/>
      <c r="DK22" s="379"/>
      <c r="DL22" s="379"/>
      <c r="DM22" s="379"/>
      <c r="DN22" s="379"/>
      <c r="DO22" s="379"/>
      <c r="DP22" s="379"/>
      <c r="DQ22" s="275"/>
    </row>
    <row r="23" spans="1:121" ht="20.149999999999999" customHeight="1" x14ac:dyDescent="0.2">
      <c r="A23" s="275"/>
      <c r="B23" s="391"/>
      <c r="C23" s="392"/>
      <c r="D23" s="393"/>
      <c r="E23" s="275"/>
      <c r="F23" s="275"/>
      <c r="G23" s="275"/>
      <c r="H23" s="275"/>
      <c r="I23" s="275"/>
      <c r="J23" s="275"/>
      <c r="K23" s="275"/>
      <c r="L23" s="275"/>
      <c r="M23" s="275"/>
      <c r="N23" s="275"/>
      <c r="O23" s="275"/>
      <c r="P23" s="275"/>
      <c r="Q23" s="275"/>
      <c r="R23" s="377" t="s">
        <v>173</v>
      </c>
      <c r="S23" s="377"/>
      <c r="T23" s="377"/>
      <c r="U23" s="377"/>
      <c r="V23" s="377"/>
      <c r="W23" s="377"/>
      <c r="X23" s="377"/>
      <c r="Y23" s="377"/>
      <c r="Z23" s="397"/>
      <c r="AA23" s="397"/>
      <c r="AB23" s="397"/>
      <c r="AC23" s="397"/>
      <c r="AD23" s="397"/>
      <c r="AE23" s="397"/>
      <c r="AF23" s="397"/>
      <c r="AG23" s="397"/>
      <c r="AH23" s="397"/>
      <c r="AI23" s="397"/>
      <c r="AJ23" s="275"/>
      <c r="AK23" s="275"/>
      <c r="AL23" s="275"/>
      <c r="AM23" s="275"/>
      <c r="AN23" s="275"/>
      <c r="AO23" s="275"/>
      <c r="AP23" s="275"/>
      <c r="AQ23" s="275"/>
      <c r="AR23" s="275"/>
      <c r="AS23" s="275"/>
      <c r="AT23" s="275"/>
      <c r="AU23" s="275"/>
      <c r="AV23" s="275"/>
      <c r="AW23" s="377" t="s">
        <v>191</v>
      </c>
      <c r="AX23" s="377"/>
      <c r="AY23" s="377"/>
      <c r="AZ23" s="377"/>
      <c r="BA23" s="377"/>
      <c r="BB23" s="377"/>
      <c r="BC23" s="377"/>
      <c r="BD23" s="377"/>
      <c r="BE23" s="377"/>
      <c r="BF23" s="373" t="s">
        <v>217</v>
      </c>
      <c r="BG23" s="373"/>
      <c r="BH23" s="373"/>
      <c r="BI23" s="373"/>
      <c r="BJ23" s="373"/>
      <c r="BK23" s="373"/>
      <c r="BL23" s="275"/>
      <c r="BM23" s="377" t="s">
        <v>190</v>
      </c>
      <c r="BN23" s="377"/>
      <c r="BO23" s="377"/>
      <c r="BP23" s="377"/>
      <c r="BQ23" s="377"/>
      <c r="BR23" s="377"/>
      <c r="BS23" s="377"/>
      <c r="BT23" s="377"/>
      <c r="BU23" s="377"/>
      <c r="BV23" s="377"/>
      <c r="BW23" s="377"/>
      <c r="BX23" s="377"/>
      <c r="BY23" s="377"/>
      <c r="BZ23" s="377"/>
      <c r="CA23" s="373"/>
      <c r="CB23" s="373"/>
      <c r="CC23" s="373"/>
      <c r="CD23" s="381" t="s">
        <v>180</v>
      </c>
      <c r="CE23" s="381"/>
      <c r="CF23" s="275"/>
      <c r="CG23" s="377" t="s">
        <v>189</v>
      </c>
      <c r="CH23" s="377"/>
      <c r="CI23" s="377"/>
      <c r="CJ23" s="377"/>
      <c r="CK23" s="377"/>
      <c r="CL23" s="377"/>
      <c r="CM23" s="377"/>
      <c r="CN23" s="377"/>
      <c r="CO23" s="377"/>
      <c r="CP23" s="377"/>
      <c r="CQ23" s="377"/>
      <c r="CR23" s="377"/>
      <c r="CS23" s="377"/>
      <c r="CT23" s="377"/>
      <c r="CU23" s="377"/>
      <c r="CV23" s="377"/>
      <c r="CW23" s="377"/>
      <c r="CX23" s="377"/>
      <c r="CY23" s="377"/>
      <c r="CZ23" s="377"/>
      <c r="DA23" s="377"/>
      <c r="DB23" s="373"/>
      <c r="DC23" s="373"/>
      <c r="DD23" s="373"/>
      <c r="DE23" s="373"/>
      <c r="DF23" s="275"/>
      <c r="DG23" s="379"/>
      <c r="DH23" s="379"/>
      <c r="DI23" s="379"/>
      <c r="DJ23" s="379"/>
      <c r="DK23" s="379"/>
      <c r="DL23" s="379"/>
      <c r="DM23" s="379"/>
      <c r="DN23" s="379"/>
      <c r="DO23" s="379"/>
      <c r="DP23" s="379"/>
      <c r="DQ23" s="275"/>
    </row>
    <row r="24" spans="1:121" ht="20.149999999999999" customHeight="1" x14ac:dyDescent="0.2">
      <c r="A24" s="275"/>
      <c r="B24" s="394"/>
      <c r="C24" s="395"/>
      <c r="D24" s="396"/>
      <c r="E24" s="275"/>
      <c r="F24" s="275"/>
      <c r="G24" s="275"/>
      <c r="H24" s="275"/>
      <c r="I24" s="275"/>
      <c r="J24" s="275"/>
      <c r="K24" s="275"/>
      <c r="L24" s="275"/>
      <c r="M24" s="275"/>
      <c r="N24" s="275"/>
      <c r="O24" s="275"/>
      <c r="P24" s="275"/>
      <c r="Q24" s="275"/>
      <c r="R24" s="377" t="s">
        <v>4</v>
      </c>
      <c r="S24" s="377"/>
      <c r="T24" s="377"/>
      <c r="U24" s="377"/>
      <c r="V24" s="377"/>
      <c r="W24" s="377"/>
      <c r="X24" s="377"/>
      <c r="Y24" s="377"/>
      <c r="Z24" s="397"/>
      <c r="AA24" s="397"/>
      <c r="AB24" s="397"/>
      <c r="AC24" s="397"/>
      <c r="AD24" s="397"/>
      <c r="AE24" s="397"/>
      <c r="AF24" s="397"/>
      <c r="AG24" s="397"/>
      <c r="AH24" s="397"/>
      <c r="AI24" s="397"/>
      <c r="AJ24" s="275"/>
      <c r="AK24" s="275"/>
      <c r="AL24" s="275"/>
      <c r="AM24" s="275"/>
      <c r="AN24" s="275"/>
      <c r="AO24" s="275"/>
      <c r="AP24" s="275"/>
      <c r="AQ24" s="275"/>
      <c r="AR24" s="275"/>
      <c r="AS24" s="275"/>
      <c r="AT24" s="275"/>
      <c r="AU24" s="275"/>
      <c r="AV24" s="275"/>
      <c r="AW24" s="377" t="s">
        <v>176</v>
      </c>
      <c r="AX24" s="377"/>
      <c r="AY24" s="377"/>
      <c r="AZ24" s="377"/>
      <c r="BA24" s="377"/>
      <c r="BB24" s="377"/>
      <c r="BC24" s="377"/>
      <c r="BD24" s="377"/>
      <c r="BE24" s="377"/>
      <c r="BF24" s="373"/>
      <c r="BG24" s="373"/>
      <c r="BH24" s="373"/>
      <c r="BI24" s="373"/>
      <c r="BJ24" s="373"/>
      <c r="BK24" s="373"/>
      <c r="BL24" s="275"/>
      <c r="BM24" s="377" t="s">
        <v>179</v>
      </c>
      <c r="BN24" s="377"/>
      <c r="BO24" s="377"/>
      <c r="BP24" s="377"/>
      <c r="BQ24" s="377"/>
      <c r="BR24" s="377"/>
      <c r="BS24" s="377"/>
      <c r="BT24" s="377"/>
      <c r="BU24" s="377"/>
      <c r="BV24" s="377"/>
      <c r="BW24" s="377"/>
      <c r="BX24" s="377"/>
      <c r="BY24" s="377"/>
      <c r="BZ24" s="377"/>
      <c r="CA24" s="373"/>
      <c r="CB24" s="373"/>
      <c r="CC24" s="373"/>
      <c r="CD24" s="381" t="s">
        <v>180</v>
      </c>
      <c r="CE24" s="381"/>
      <c r="CF24" s="275"/>
      <c r="CG24" s="377" t="s">
        <v>188</v>
      </c>
      <c r="CH24" s="377"/>
      <c r="CI24" s="377"/>
      <c r="CJ24" s="377"/>
      <c r="CK24" s="377"/>
      <c r="CL24" s="377"/>
      <c r="CM24" s="377"/>
      <c r="CN24" s="377"/>
      <c r="CO24" s="377"/>
      <c r="CP24" s="377"/>
      <c r="CQ24" s="377"/>
      <c r="CR24" s="377"/>
      <c r="CS24" s="377"/>
      <c r="CT24" s="377"/>
      <c r="CU24" s="377"/>
      <c r="CV24" s="377"/>
      <c r="CW24" s="377"/>
      <c r="CX24" s="377"/>
      <c r="CY24" s="377"/>
      <c r="CZ24" s="377"/>
      <c r="DA24" s="377"/>
      <c r="DB24" s="373"/>
      <c r="DC24" s="373"/>
      <c r="DD24" s="373"/>
      <c r="DE24" s="373"/>
      <c r="DF24" s="275"/>
      <c r="DG24" s="373"/>
      <c r="DH24" s="373"/>
      <c r="DI24" s="373"/>
      <c r="DJ24" s="373"/>
      <c r="DK24" s="373"/>
      <c r="DL24" s="373"/>
      <c r="DM24" s="373"/>
      <c r="DN24" s="373"/>
      <c r="DO24" s="373"/>
      <c r="DP24" s="373"/>
      <c r="DQ24" s="275"/>
    </row>
    <row r="26" spans="1:121" ht="10" customHeight="1" x14ac:dyDescent="0.2">
      <c r="A26" s="275"/>
      <c r="B26" s="388" t="s">
        <v>195</v>
      </c>
      <c r="C26" s="389"/>
      <c r="D26" s="390"/>
      <c r="E26" s="275"/>
      <c r="F26" s="382" t="s">
        <v>2</v>
      </c>
      <c r="G26" s="382"/>
      <c r="H26" s="382"/>
      <c r="I26" s="382"/>
      <c r="J26" s="382"/>
      <c r="K26" s="382"/>
      <c r="L26" s="382"/>
      <c r="M26" s="382"/>
      <c r="N26" s="382"/>
      <c r="O26" s="382"/>
      <c r="P26" s="382"/>
      <c r="Q26" s="275"/>
      <c r="R26" s="375" t="s">
        <v>277</v>
      </c>
      <c r="S26" s="375"/>
      <c r="T26" s="375"/>
      <c r="U26" s="375"/>
      <c r="V26" s="375"/>
      <c r="W26" s="375"/>
      <c r="X26" s="375"/>
      <c r="Y26" s="375"/>
      <c r="Z26" s="375"/>
      <c r="AA26" s="375"/>
      <c r="AB26" s="375"/>
      <c r="AC26" s="375"/>
      <c r="AD26" s="375"/>
      <c r="AE26" s="375"/>
      <c r="AF26" s="375"/>
      <c r="AG26" s="375"/>
      <c r="AH26" s="375"/>
      <c r="AI26" s="375"/>
      <c r="AJ26" s="275"/>
      <c r="AK26" s="382" t="s">
        <v>59</v>
      </c>
      <c r="AL26" s="382"/>
      <c r="AM26" s="382"/>
      <c r="AN26" s="382"/>
      <c r="AO26" s="382"/>
      <c r="AP26" s="382"/>
      <c r="AQ26" s="382"/>
      <c r="AR26" s="382"/>
      <c r="AS26" s="382"/>
      <c r="AT26" s="382"/>
      <c r="AU26" s="382"/>
      <c r="AV26" s="275"/>
      <c r="AW26" s="375" t="s">
        <v>174</v>
      </c>
      <c r="AX26" s="375"/>
      <c r="AY26" s="375"/>
      <c r="AZ26" s="375"/>
      <c r="BA26" s="375"/>
      <c r="BB26" s="375"/>
      <c r="BC26" s="375"/>
      <c r="BD26" s="375"/>
      <c r="BE26" s="375"/>
      <c r="BF26" s="375"/>
      <c r="BG26" s="375"/>
      <c r="BH26" s="375"/>
      <c r="BI26" s="375"/>
      <c r="BJ26" s="375"/>
      <c r="BK26" s="375"/>
      <c r="BL26" s="275"/>
      <c r="BM26" s="375" t="s">
        <v>178</v>
      </c>
      <c r="BN26" s="375"/>
      <c r="BO26" s="375"/>
      <c r="BP26" s="375"/>
      <c r="BQ26" s="375"/>
      <c r="BR26" s="375"/>
      <c r="BS26" s="375"/>
      <c r="BT26" s="375"/>
      <c r="BU26" s="375"/>
      <c r="BV26" s="375"/>
      <c r="BW26" s="375"/>
      <c r="BX26" s="375"/>
      <c r="BY26" s="375"/>
      <c r="BZ26" s="375"/>
      <c r="CA26" s="375"/>
      <c r="CB26" s="375"/>
      <c r="CC26" s="375"/>
      <c r="CD26" s="375"/>
      <c r="CE26" s="375"/>
      <c r="CF26" s="275"/>
      <c r="CG26" s="375" t="s">
        <v>186</v>
      </c>
      <c r="CH26" s="375"/>
      <c r="CI26" s="375"/>
      <c r="CJ26" s="375"/>
      <c r="CK26" s="375"/>
      <c r="CL26" s="375"/>
      <c r="CM26" s="375"/>
      <c r="CN26" s="375"/>
      <c r="CO26" s="375"/>
      <c r="CP26" s="375"/>
      <c r="CQ26" s="375"/>
      <c r="CR26" s="375"/>
      <c r="CS26" s="375"/>
      <c r="CT26" s="375"/>
      <c r="CU26" s="375"/>
      <c r="CV26" s="375"/>
      <c r="CW26" s="375"/>
      <c r="CX26" s="375"/>
      <c r="CY26" s="375"/>
      <c r="CZ26" s="375"/>
      <c r="DA26" s="375"/>
      <c r="DB26" s="375"/>
      <c r="DC26" s="375"/>
      <c r="DD26" s="375"/>
      <c r="DE26" s="375"/>
      <c r="DF26" s="275"/>
      <c r="DG26" s="379" t="s">
        <v>192</v>
      </c>
      <c r="DH26" s="379"/>
      <c r="DI26" s="379"/>
      <c r="DJ26" s="379"/>
      <c r="DK26" s="379"/>
      <c r="DL26" s="379"/>
      <c r="DM26" s="379"/>
      <c r="DN26" s="379"/>
      <c r="DO26" s="379"/>
      <c r="DP26" s="379"/>
      <c r="DQ26" s="275"/>
    </row>
    <row r="27" spans="1:121" ht="10" customHeight="1" x14ac:dyDescent="0.2">
      <c r="A27" s="275"/>
      <c r="B27" s="391"/>
      <c r="C27" s="392"/>
      <c r="D27" s="393"/>
      <c r="E27" s="275"/>
      <c r="F27" s="382"/>
      <c r="G27" s="382"/>
      <c r="H27" s="382"/>
      <c r="I27" s="382"/>
      <c r="J27" s="382"/>
      <c r="K27" s="382"/>
      <c r="L27" s="382"/>
      <c r="M27" s="382"/>
      <c r="N27" s="382"/>
      <c r="O27" s="382"/>
      <c r="P27" s="382"/>
      <c r="Q27" s="275"/>
      <c r="R27" s="376"/>
      <c r="S27" s="376"/>
      <c r="T27" s="376"/>
      <c r="U27" s="376"/>
      <c r="V27" s="376"/>
      <c r="W27" s="376"/>
      <c r="X27" s="376"/>
      <c r="Y27" s="376"/>
      <c r="Z27" s="376"/>
      <c r="AA27" s="376"/>
      <c r="AB27" s="376"/>
      <c r="AC27" s="376"/>
      <c r="AD27" s="376"/>
      <c r="AE27" s="376"/>
      <c r="AF27" s="376"/>
      <c r="AG27" s="376"/>
      <c r="AH27" s="376"/>
      <c r="AI27" s="376"/>
      <c r="AJ27" s="275"/>
      <c r="AK27" s="382"/>
      <c r="AL27" s="382"/>
      <c r="AM27" s="382"/>
      <c r="AN27" s="382"/>
      <c r="AO27" s="382"/>
      <c r="AP27" s="382"/>
      <c r="AQ27" s="382"/>
      <c r="AR27" s="382"/>
      <c r="AS27" s="382"/>
      <c r="AT27" s="382"/>
      <c r="AU27" s="382"/>
      <c r="AV27" s="275"/>
      <c r="AW27" s="376"/>
      <c r="AX27" s="376"/>
      <c r="AY27" s="376"/>
      <c r="AZ27" s="376"/>
      <c r="BA27" s="376"/>
      <c r="BB27" s="376"/>
      <c r="BC27" s="376"/>
      <c r="BD27" s="376"/>
      <c r="BE27" s="376"/>
      <c r="BF27" s="376"/>
      <c r="BG27" s="376"/>
      <c r="BH27" s="376"/>
      <c r="BI27" s="376"/>
      <c r="BJ27" s="376"/>
      <c r="BK27" s="376"/>
      <c r="BL27" s="275"/>
      <c r="BM27" s="376"/>
      <c r="BN27" s="376"/>
      <c r="BO27" s="376"/>
      <c r="BP27" s="376"/>
      <c r="BQ27" s="376"/>
      <c r="BR27" s="376"/>
      <c r="BS27" s="376"/>
      <c r="BT27" s="376"/>
      <c r="BU27" s="376"/>
      <c r="BV27" s="376"/>
      <c r="BW27" s="376"/>
      <c r="BX27" s="376"/>
      <c r="BY27" s="376"/>
      <c r="BZ27" s="376"/>
      <c r="CA27" s="376"/>
      <c r="CB27" s="376"/>
      <c r="CC27" s="376"/>
      <c r="CD27" s="376"/>
      <c r="CE27" s="376"/>
      <c r="CF27" s="275"/>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275"/>
      <c r="DG27" s="379"/>
      <c r="DH27" s="379"/>
      <c r="DI27" s="379"/>
      <c r="DJ27" s="379"/>
      <c r="DK27" s="379"/>
      <c r="DL27" s="379"/>
      <c r="DM27" s="379"/>
      <c r="DN27" s="379"/>
      <c r="DO27" s="379"/>
      <c r="DP27" s="379"/>
      <c r="DQ27" s="275"/>
    </row>
    <row r="28" spans="1:121" ht="20.149999999999999" customHeight="1" x14ac:dyDescent="0.2">
      <c r="A28" s="275"/>
      <c r="B28" s="391"/>
      <c r="C28" s="392"/>
      <c r="D28" s="393"/>
      <c r="E28" s="275"/>
      <c r="F28" s="385" t="s">
        <v>217</v>
      </c>
      <c r="G28" s="386"/>
      <c r="H28" s="386"/>
      <c r="I28" s="386"/>
      <c r="J28" s="386"/>
      <c r="K28" s="386"/>
      <c r="L28" s="386"/>
      <c r="M28" s="386"/>
      <c r="N28" s="386"/>
      <c r="O28" s="386"/>
      <c r="P28" s="387"/>
      <c r="Q28" s="275"/>
      <c r="R28" s="377" t="s">
        <v>149</v>
      </c>
      <c r="S28" s="377"/>
      <c r="T28" s="377"/>
      <c r="U28" s="377"/>
      <c r="V28" s="377"/>
      <c r="W28" s="377"/>
      <c r="X28" s="377"/>
      <c r="Y28" s="377"/>
      <c r="Z28" s="398"/>
      <c r="AA28" s="398"/>
      <c r="AB28" s="398"/>
      <c r="AC28" s="398"/>
      <c r="AD28" s="398"/>
      <c r="AE28" s="398"/>
      <c r="AF28" s="398"/>
      <c r="AG28" s="398"/>
      <c r="AH28" s="398"/>
      <c r="AI28" s="398"/>
      <c r="AJ28" s="275"/>
      <c r="AK28" s="373"/>
      <c r="AL28" s="373"/>
      <c r="AM28" s="373"/>
      <c r="AN28" s="373"/>
      <c r="AO28" s="373"/>
      <c r="AP28" s="373"/>
      <c r="AQ28" s="373"/>
      <c r="AR28" s="373"/>
      <c r="AS28" s="373"/>
      <c r="AT28" s="373"/>
      <c r="AU28" s="373"/>
      <c r="AV28" s="275"/>
      <c r="AW28" s="377" t="s">
        <v>175</v>
      </c>
      <c r="AX28" s="377"/>
      <c r="AY28" s="377"/>
      <c r="AZ28" s="377"/>
      <c r="BA28" s="377"/>
      <c r="BB28" s="377"/>
      <c r="BC28" s="377"/>
      <c r="BD28" s="377"/>
      <c r="BE28" s="377"/>
      <c r="BF28" s="374"/>
      <c r="BG28" s="374"/>
      <c r="BH28" s="374"/>
      <c r="BI28" s="374"/>
      <c r="BJ28" s="374"/>
      <c r="BK28" s="374"/>
      <c r="BL28" s="275"/>
      <c r="BM28" s="377" t="s">
        <v>177</v>
      </c>
      <c r="BN28" s="377"/>
      <c r="BO28" s="377"/>
      <c r="BP28" s="377"/>
      <c r="BQ28" s="377"/>
      <c r="BR28" s="377"/>
      <c r="BS28" s="377"/>
      <c r="BT28" s="377"/>
      <c r="BU28" s="377"/>
      <c r="BV28" s="377"/>
      <c r="BW28" s="377"/>
      <c r="BX28" s="377"/>
      <c r="BY28" s="377"/>
      <c r="BZ28" s="377"/>
      <c r="CA28" s="374"/>
      <c r="CB28" s="374"/>
      <c r="CC28" s="374"/>
      <c r="CD28" s="381" t="s">
        <v>180</v>
      </c>
      <c r="CE28" s="381"/>
      <c r="CF28" s="275"/>
      <c r="CG28" s="377" t="s">
        <v>187</v>
      </c>
      <c r="CH28" s="377"/>
      <c r="CI28" s="377"/>
      <c r="CJ28" s="377"/>
      <c r="CK28" s="377"/>
      <c r="CL28" s="377"/>
      <c r="CM28" s="377"/>
      <c r="CN28" s="377"/>
      <c r="CO28" s="377"/>
      <c r="CP28" s="377"/>
      <c r="CQ28" s="377"/>
      <c r="CR28" s="377"/>
      <c r="CS28" s="377"/>
      <c r="CT28" s="377"/>
      <c r="CU28" s="377"/>
      <c r="CV28" s="377"/>
      <c r="CW28" s="377"/>
      <c r="CX28" s="377"/>
      <c r="CY28" s="377"/>
      <c r="CZ28" s="377"/>
      <c r="DA28" s="377"/>
      <c r="DB28" s="374"/>
      <c r="DC28" s="374"/>
      <c r="DD28" s="374"/>
      <c r="DE28" s="374"/>
      <c r="DF28" s="275"/>
      <c r="DG28" s="379"/>
      <c r="DH28" s="379"/>
      <c r="DI28" s="379"/>
      <c r="DJ28" s="379"/>
      <c r="DK28" s="379"/>
      <c r="DL28" s="379"/>
      <c r="DM28" s="379"/>
      <c r="DN28" s="379"/>
      <c r="DO28" s="379"/>
      <c r="DP28" s="379"/>
      <c r="DQ28" s="275"/>
    </row>
    <row r="29" spans="1:121" ht="20.149999999999999" customHeight="1" x14ac:dyDescent="0.2">
      <c r="A29" s="275"/>
      <c r="B29" s="391"/>
      <c r="C29" s="392"/>
      <c r="D29" s="393"/>
      <c r="E29" s="275"/>
      <c r="F29" s="275"/>
      <c r="G29" s="275"/>
      <c r="H29" s="275"/>
      <c r="I29" s="275"/>
      <c r="J29" s="275"/>
      <c r="K29" s="275"/>
      <c r="L29" s="275"/>
      <c r="M29" s="275"/>
      <c r="N29" s="275"/>
      <c r="O29" s="275"/>
      <c r="P29" s="275"/>
      <c r="Q29" s="275"/>
      <c r="R29" s="377" t="s">
        <v>173</v>
      </c>
      <c r="S29" s="377"/>
      <c r="T29" s="377"/>
      <c r="U29" s="377"/>
      <c r="V29" s="377"/>
      <c r="W29" s="377"/>
      <c r="X29" s="377"/>
      <c r="Y29" s="377"/>
      <c r="Z29" s="397"/>
      <c r="AA29" s="397"/>
      <c r="AB29" s="397"/>
      <c r="AC29" s="397"/>
      <c r="AD29" s="397"/>
      <c r="AE29" s="397"/>
      <c r="AF29" s="397"/>
      <c r="AG29" s="397"/>
      <c r="AH29" s="397"/>
      <c r="AI29" s="397"/>
      <c r="AJ29" s="275"/>
      <c r="AK29" s="275"/>
      <c r="AL29" s="275"/>
      <c r="AM29" s="275"/>
      <c r="AN29" s="275"/>
      <c r="AO29" s="275"/>
      <c r="AP29" s="275"/>
      <c r="AQ29" s="275"/>
      <c r="AR29" s="275"/>
      <c r="AS29" s="275"/>
      <c r="AT29" s="275"/>
      <c r="AU29" s="275"/>
      <c r="AV29" s="275"/>
      <c r="AW29" s="377" t="s">
        <v>191</v>
      </c>
      <c r="AX29" s="377"/>
      <c r="AY29" s="377"/>
      <c r="AZ29" s="377"/>
      <c r="BA29" s="377"/>
      <c r="BB29" s="377"/>
      <c r="BC29" s="377"/>
      <c r="BD29" s="377"/>
      <c r="BE29" s="377"/>
      <c r="BF29" s="373"/>
      <c r="BG29" s="373"/>
      <c r="BH29" s="373"/>
      <c r="BI29" s="373"/>
      <c r="BJ29" s="373"/>
      <c r="BK29" s="373"/>
      <c r="BL29" s="275"/>
      <c r="BM29" s="377" t="s">
        <v>190</v>
      </c>
      <c r="BN29" s="377"/>
      <c r="BO29" s="377"/>
      <c r="BP29" s="377"/>
      <c r="BQ29" s="377"/>
      <c r="BR29" s="377"/>
      <c r="BS29" s="377"/>
      <c r="BT29" s="377"/>
      <c r="BU29" s="377"/>
      <c r="BV29" s="377"/>
      <c r="BW29" s="377"/>
      <c r="BX29" s="377"/>
      <c r="BY29" s="377"/>
      <c r="BZ29" s="377"/>
      <c r="CA29" s="373"/>
      <c r="CB29" s="373"/>
      <c r="CC29" s="373"/>
      <c r="CD29" s="381" t="s">
        <v>180</v>
      </c>
      <c r="CE29" s="381"/>
      <c r="CF29" s="275"/>
      <c r="CG29" s="377" t="s">
        <v>189</v>
      </c>
      <c r="CH29" s="377"/>
      <c r="CI29" s="377"/>
      <c r="CJ29" s="377"/>
      <c r="CK29" s="377"/>
      <c r="CL29" s="377"/>
      <c r="CM29" s="377"/>
      <c r="CN29" s="377"/>
      <c r="CO29" s="377"/>
      <c r="CP29" s="377"/>
      <c r="CQ29" s="377"/>
      <c r="CR29" s="377"/>
      <c r="CS29" s="377"/>
      <c r="CT29" s="377"/>
      <c r="CU29" s="377"/>
      <c r="CV29" s="377"/>
      <c r="CW29" s="377"/>
      <c r="CX29" s="377"/>
      <c r="CY29" s="377"/>
      <c r="CZ29" s="377"/>
      <c r="DA29" s="377"/>
      <c r="DB29" s="373"/>
      <c r="DC29" s="373"/>
      <c r="DD29" s="373"/>
      <c r="DE29" s="373"/>
      <c r="DF29" s="275"/>
      <c r="DG29" s="379"/>
      <c r="DH29" s="379"/>
      <c r="DI29" s="379"/>
      <c r="DJ29" s="379"/>
      <c r="DK29" s="379"/>
      <c r="DL29" s="379"/>
      <c r="DM29" s="379"/>
      <c r="DN29" s="379"/>
      <c r="DO29" s="379"/>
      <c r="DP29" s="379"/>
      <c r="DQ29" s="275"/>
    </row>
    <row r="30" spans="1:121" ht="20.149999999999999" customHeight="1" x14ac:dyDescent="0.2">
      <c r="A30" s="275"/>
      <c r="B30" s="394"/>
      <c r="C30" s="395"/>
      <c r="D30" s="396"/>
      <c r="E30" s="275"/>
      <c r="F30" s="275"/>
      <c r="G30" s="275"/>
      <c r="H30" s="275"/>
      <c r="I30" s="275"/>
      <c r="J30" s="275"/>
      <c r="K30" s="275"/>
      <c r="L30" s="275"/>
      <c r="M30" s="275"/>
      <c r="N30" s="275"/>
      <c r="O30" s="275"/>
      <c r="P30" s="275"/>
      <c r="Q30" s="275"/>
      <c r="R30" s="377" t="s">
        <v>4</v>
      </c>
      <c r="S30" s="377"/>
      <c r="T30" s="377"/>
      <c r="U30" s="377"/>
      <c r="V30" s="377"/>
      <c r="W30" s="377"/>
      <c r="X30" s="377"/>
      <c r="Y30" s="377"/>
      <c r="Z30" s="397"/>
      <c r="AA30" s="397"/>
      <c r="AB30" s="397"/>
      <c r="AC30" s="397"/>
      <c r="AD30" s="397"/>
      <c r="AE30" s="397"/>
      <c r="AF30" s="397"/>
      <c r="AG30" s="397"/>
      <c r="AH30" s="397"/>
      <c r="AI30" s="397"/>
      <c r="AJ30" s="275"/>
      <c r="AK30" s="275"/>
      <c r="AL30" s="275"/>
      <c r="AM30" s="275"/>
      <c r="AN30" s="275"/>
      <c r="AO30" s="275"/>
      <c r="AP30" s="275"/>
      <c r="AQ30" s="275"/>
      <c r="AR30" s="275"/>
      <c r="AS30" s="275"/>
      <c r="AT30" s="275"/>
      <c r="AU30" s="275"/>
      <c r="AV30" s="275"/>
      <c r="AW30" s="377" t="s">
        <v>176</v>
      </c>
      <c r="AX30" s="377"/>
      <c r="AY30" s="377"/>
      <c r="AZ30" s="377"/>
      <c r="BA30" s="377"/>
      <c r="BB30" s="377"/>
      <c r="BC30" s="377"/>
      <c r="BD30" s="377"/>
      <c r="BE30" s="377"/>
      <c r="BF30" s="373"/>
      <c r="BG30" s="373"/>
      <c r="BH30" s="373"/>
      <c r="BI30" s="373"/>
      <c r="BJ30" s="373"/>
      <c r="BK30" s="373"/>
      <c r="BL30" s="275"/>
      <c r="BM30" s="377" t="s">
        <v>179</v>
      </c>
      <c r="BN30" s="377"/>
      <c r="BO30" s="377"/>
      <c r="BP30" s="377"/>
      <c r="BQ30" s="377"/>
      <c r="BR30" s="377"/>
      <c r="BS30" s="377"/>
      <c r="BT30" s="377"/>
      <c r="BU30" s="377"/>
      <c r="BV30" s="377"/>
      <c r="BW30" s="377"/>
      <c r="BX30" s="377"/>
      <c r="BY30" s="377"/>
      <c r="BZ30" s="377"/>
      <c r="CA30" s="373"/>
      <c r="CB30" s="373"/>
      <c r="CC30" s="373"/>
      <c r="CD30" s="381" t="s">
        <v>180</v>
      </c>
      <c r="CE30" s="381"/>
      <c r="CF30" s="275"/>
      <c r="CG30" s="377" t="s">
        <v>188</v>
      </c>
      <c r="CH30" s="377"/>
      <c r="CI30" s="377"/>
      <c r="CJ30" s="377"/>
      <c r="CK30" s="377"/>
      <c r="CL30" s="377"/>
      <c r="CM30" s="377"/>
      <c r="CN30" s="377"/>
      <c r="CO30" s="377"/>
      <c r="CP30" s="377"/>
      <c r="CQ30" s="377"/>
      <c r="CR30" s="377"/>
      <c r="CS30" s="377"/>
      <c r="CT30" s="377"/>
      <c r="CU30" s="377"/>
      <c r="CV30" s="377"/>
      <c r="CW30" s="377"/>
      <c r="CX30" s="377"/>
      <c r="CY30" s="377"/>
      <c r="CZ30" s="377"/>
      <c r="DA30" s="377"/>
      <c r="DB30" s="373"/>
      <c r="DC30" s="373"/>
      <c r="DD30" s="373"/>
      <c r="DE30" s="373"/>
      <c r="DF30" s="275"/>
      <c r="DG30" s="373"/>
      <c r="DH30" s="373"/>
      <c r="DI30" s="373"/>
      <c r="DJ30" s="373"/>
      <c r="DK30" s="373"/>
      <c r="DL30" s="373"/>
      <c r="DM30" s="373"/>
      <c r="DN30" s="373"/>
      <c r="DO30" s="373"/>
      <c r="DP30" s="373"/>
      <c r="DQ30" s="275"/>
    </row>
    <row r="32" spans="1:121" ht="10" customHeight="1" x14ac:dyDescent="0.2">
      <c r="A32" s="275"/>
      <c r="B32" s="388" t="s">
        <v>196</v>
      </c>
      <c r="C32" s="389"/>
      <c r="D32" s="390"/>
      <c r="E32" s="275"/>
      <c r="F32" s="382" t="s">
        <v>2</v>
      </c>
      <c r="G32" s="382"/>
      <c r="H32" s="382"/>
      <c r="I32" s="382"/>
      <c r="J32" s="382"/>
      <c r="K32" s="382"/>
      <c r="L32" s="382"/>
      <c r="M32" s="382"/>
      <c r="N32" s="382"/>
      <c r="O32" s="382"/>
      <c r="P32" s="382"/>
      <c r="Q32" s="275"/>
      <c r="R32" s="375" t="s">
        <v>277</v>
      </c>
      <c r="S32" s="375"/>
      <c r="T32" s="375"/>
      <c r="U32" s="375"/>
      <c r="V32" s="375"/>
      <c r="W32" s="375"/>
      <c r="X32" s="375"/>
      <c r="Y32" s="375"/>
      <c r="Z32" s="375"/>
      <c r="AA32" s="375"/>
      <c r="AB32" s="375"/>
      <c r="AC32" s="375"/>
      <c r="AD32" s="375"/>
      <c r="AE32" s="375"/>
      <c r="AF32" s="375"/>
      <c r="AG32" s="375"/>
      <c r="AH32" s="375"/>
      <c r="AI32" s="375"/>
      <c r="AJ32" s="275"/>
      <c r="AK32" s="382" t="s">
        <v>59</v>
      </c>
      <c r="AL32" s="382"/>
      <c r="AM32" s="382"/>
      <c r="AN32" s="382"/>
      <c r="AO32" s="382"/>
      <c r="AP32" s="382"/>
      <c r="AQ32" s="382"/>
      <c r="AR32" s="382"/>
      <c r="AS32" s="382"/>
      <c r="AT32" s="382"/>
      <c r="AU32" s="382"/>
      <c r="AV32" s="275"/>
      <c r="AW32" s="375" t="s">
        <v>174</v>
      </c>
      <c r="AX32" s="375"/>
      <c r="AY32" s="375"/>
      <c r="AZ32" s="375"/>
      <c r="BA32" s="375"/>
      <c r="BB32" s="375"/>
      <c r="BC32" s="375"/>
      <c r="BD32" s="375"/>
      <c r="BE32" s="375"/>
      <c r="BF32" s="375"/>
      <c r="BG32" s="375"/>
      <c r="BH32" s="375"/>
      <c r="BI32" s="375"/>
      <c r="BJ32" s="375"/>
      <c r="BK32" s="375"/>
      <c r="BL32" s="275"/>
      <c r="BM32" s="375" t="s">
        <v>178</v>
      </c>
      <c r="BN32" s="375"/>
      <c r="BO32" s="375"/>
      <c r="BP32" s="375"/>
      <c r="BQ32" s="375"/>
      <c r="BR32" s="375"/>
      <c r="BS32" s="375"/>
      <c r="BT32" s="375"/>
      <c r="BU32" s="375"/>
      <c r="BV32" s="375"/>
      <c r="BW32" s="375"/>
      <c r="BX32" s="375"/>
      <c r="BY32" s="375"/>
      <c r="BZ32" s="375"/>
      <c r="CA32" s="375"/>
      <c r="CB32" s="375"/>
      <c r="CC32" s="375"/>
      <c r="CD32" s="375"/>
      <c r="CE32" s="375"/>
      <c r="CF32" s="275"/>
      <c r="CG32" s="375" t="s">
        <v>186</v>
      </c>
      <c r="CH32" s="375"/>
      <c r="CI32" s="375"/>
      <c r="CJ32" s="375"/>
      <c r="CK32" s="375"/>
      <c r="CL32" s="375"/>
      <c r="CM32" s="375"/>
      <c r="CN32" s="375"/>
      <c r="CO32" s="375"/>
      <c r="CP32" s="375"/>
      <c r="CQ32" s="375"/>
      <c r="CR32" s="375"/>
      <c r="CS32" s="375"/>
      <c r="CT32" s="375"/>
      <c r="CU32" s="375"/>
      <c r="CV32" s="375"/>
      <c r="CW32" s="375"/>
      <c r="CX32" s="375"/>
      <c r="CY32" s="375"/>
      <c r="CZ32" s="375"/>
      <c r="DA32" s="375"/>
      <c r="DB32" s="375"/>
      <c r="DC32" s="375"/>
      <c r="DD32" s="375"/>
      <c r="DE32" s="375"/>
      <c r="DF32" s="275"/>
      <c r="DG32" s="379" t="s">
        <v>192</v>
      </c>
      <c r="DH32" s="379"/>
      <c r="DI32" s="379"/>
      <c r="DJ32" s="379"/>
      <c r="DK32" s="379"/>
      <c r="DL32" s="379"/>
      <c r="DM32" s="379"/>
      <c r="DN32" s="379"/>
      <c r="DO32" s="379"/>
      <c r="DP32" s="379"/>
      <c r="DQ32" s="275"/>
    </row>
    <row r="33" spans="1:121" ht="10" customHeight="1" x14ac:dyDescent="0.2">
      <c r="A33" s="275"/>
      <c r="B33" s="391"/>
      <c r="C33" s="392"/>
      <c r="D33" s="393"/>
      <c r="E33" s="275"/>
      <c r="F33" s="382"/>
      <c r="G33" s="382"/>
      <c r="H33" s="382"/>
      <c r="I33" s="382"/>
      <c r="J33" s="382"/>
      <c r="K33" s="382"/>
      <c r="L33" s="382"/>
      <c r="M33" s="382"/>
      <c r="N33" s="382"/>
      <c r="O33" s="382"/>
      <c r="P33" s="382"/>
      <c r="Q33" s="275"/>
      <c r="R33" s="376"/>
      <c r="S33" s="376"/>
      <c r="T33" s="376"/>
      <c r="U33" s="376"/>
      <c r="V33" s="376"/>
      <c r="W33" s="376"/>
      <c r="X33" s="376"/>
      <c r="Y33" s="376"/>
      <c r="Z33" s="376"/>
      <c r="AA33" s="376"/>
      <c r="AB33" s="376"/>
      <c r="AC33" s="376"/>
      <c r="AD33" s="376"/>
      <c r="AE33" s="376"/>
      <c r="AF33" s="376"/>
      <c r="AG33" s="376"/>
      <c r="AH33" s="376"/>
      <c r="AI33" s="376"/>
      <c r="AJ33" s="275"/>
      <c r="AK33" s="382"/>
      <c r="AL33" s="382"/>
      <c r="AM33" s="382"/>
      <c r="AN33" s="382"/>
      <c r="AO33" s="382"/>
      <c r="AP33" s="382"/>
      <c r="AQ33" s="382"/>
      <c r="AR33" s="382"/>
      <c r="AS33" s="382"/>
      <c r="AT33" s="382"/>
      <c r="AU33" s="382"/>
      <c r="AV33" s="275"/>
      <c r="AW33" s="376"/>
      <c r="AX33" s="376"/>
      <c r="AY33" s="376"/>
      <c r="AZ33" s="376"/>
      <c r="BA33" s="376"/>
      <c r="BB33" s="376"/>
      <c r="BC33" s="376"/>
      <c r="BD33" s="376"/>
      <c r="BE33" s="376"/>
      <c r="BF33" s="376"/>
      <c r="BG33" s="376"/>
      <c r="BH33" s="376"/>
      <c r="BI33" s="376"/>
      <c r="BJ33" s="376"/>
      <c r="BK33" s="376"/>
      <c r="BL33" s="275"/>
      <c r="BM33" s="376"/>
      <c r="BN33" s="376"/>
      <c r="BO33" s="376"/>
      <c r="BP33" s="376"/>
      <c r="BQ33" s="376"/>
      <c r="BR33" s="376"/>
      <c r="BS33" s="376"/>
      <c r="BT33" s="376"/>
      <c r="BU33" s="376"/>
      <c r="BV33" s="376"/>
      <c r="BW33" s="376"/>
      <c r="BX33" s="376"/>
      <c r="BY33" s="376"/>
      <c r="BZ33" s="376"/>
      <c r="CA33" s="376"/>
      <c r="CB33" s="376"/>
      <c r="CC33" s="376"/>
      <c r="CD33" s="376"/>
      <c r="CE33" s="376"/>
      <c r="CF33" s="275"/>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275"/>
      <c r="DG33" s="379"/>
      <c r="DH33" s="379"/>
      <c r="DI33" s="379"/>
      <c r="DJ33" s="379"/>
      <c r="DK33" s="379"/>
      <c r="DL33" s="379"/>
      <c r="DM33" s="379"/>
      <c r="DN33" s="379"/>
      <c r="DO33" s="379"/>
      <c r="DP33" s="379"/>
      <c r="DQ33" s="275"/>
    </row>
    <row r="34" spans="1:121" ht="20.149999999999999" customHeight="1" x14ac:dyDescent="0.2">
      <c r="A34" s="275"/>
      <c r="B34" s="391"/>
      <c r="C34" s="392"/>
      <c r="D34" s="393"/>
      <c r="E34" s="275"/>
      <c r="F34" s="385" t="s">
        <v>217</v>
      </c>
      <c r="G34" s="386"/>
      <c r="H34" s="386"/>
      <c r="I34" s="386"/>
      <c r="J34" s="386"/>
      <c r="K34" s="386"/>
      <c r="L34" s="386"/>
      <c r="M34" s="386"/>
      <c r="N34" s="386"/>
      <c r="O34" s="386"/>
      <c r="P34" s="387"/>
      <c r="Q34" s="275"/>
      <c r="R34" s="377" t="s">
        <v>149</v>
      </c>
      <c r="S34" s="377"/>
      <c r="T34" s="377"/>
      <c r="U34" s="377"/>
      <c r="V34" s="377"/>
      <c r="W34" s="377"/>
      <c r="X34" s="377"/>
      <c r="Y34" s="377"/>
      <c r="Z34" s="398"/>
      <c r="AA34" s="398"/>
      <c r="AB34" s="398"/>
      <c r="AC34" s="398"/>
      <c r="AD34" s="398"/>
      <c r="AE34" s="398"/>
      <c r="AF34" s="398"/>
      <c r="AG34" s="398"/>
      <c r="AH34" s="398"/>
      <c r="AI34" s="398"/>
      <c r="AJ34" s="275"/>
      <c r="AK34" s="373"/>
      <c r="AL34" s="373"/>
      <c r="AM34" s="373"/>
      <c r="AN34" s="373"/>
      <c r="AO34" s="373"/>
      <c r="AP34" s="373"/>
      <c r="AQ34" s="373"/>
      <c r="AR34" s="373"/>
      <c r="AS34" s="373"/>
      <c r="AT34" s="373"/>
      <c r="AU34" s="373"/>
      <c r="AV34" s="275"/>
      <c r="AW34" s="377" t="s">
        <v>175</v>
      </c>
      <c r="AX34" s="377"/>
      <c r="AY34" s="377"/>
      <c r="AZ34" s="377"/>
      <c r="BA34" s="377"/>
      <c r="BB34" s="377"/>
      <c r="BC34" s="377"/>
      <c r="BD34" s="377"/>
      <c r="BE34" s="377"/>
      <c r="BF34" s="374"/>
      <c r="BG34" s="374"/>
      <c r="BH34" s="374"/>
      <c r="BI34" s="374"/>
      <c r="BJ34" s="374"/>
      <c r="BK34" s="374"/>
      <c r="BL34" s="275"/>
      <c r="BM34" s="377" t="s">
        <v>177</v>
      </c>
      <c r="BN34" s="377"/>
      <c r="BO34" s="377"/>
      <c r="BP34" s="377"/>
      <c r="BQ34" s="377"/>
      <c r="BR34" s="377"/>
      <c r="BS34" s="377"/>
      <c r="BT34" s="377"/>
      <c r="BU34" s="377"/>
      <c r="BV34" s="377"/>
      <c r="BW34" s="377"/>
      <c r="BX34" s="377"/>
      <c r="BY34" s="377"/>
      <c r="BZ34" s="377"/>
      <c r="CA34" s="374"/>
      <c r="CB34" s="374"/>
      <c r="CC34" s="374"/>
      <c r="CD34" s="381" t="s">
        <v>180</v>
      </c>
      <c r="CE34" s="381"/>
      <c r="CF34" s="275"/>
      <c r="CG34" s="377" t="s">
        <v>187</v>
      </c>
      <c r="CH34" s="377"/>
      <c r="CI34" s="377"/>
      <c r="CJ34" s="377"/>
      <c r="CK34" s="377"/>
      <c r="CL34" s="377"/>
      <c r="CM34" s="377"/>
      <c r="CN34" s="377"/>
      <c r="CO34" s="377"/>
      <c r="CP34" s="377"/>
      <c r="CQ34" s="377"/>
      <c r="CR34" s="377"/>
      <c r="CS34" s="377"/>
      <c r="CT34" s="377"/>
      <c r="CU34" s="377"/>
      <c r="CV34" s="377"/>
      <c r="CW34" s="377"/>
      <c r="CX34" s="377"/>
      <c r="CY34" s="377"/>
      <c r="CZ34" s="377"/>
      <c r="DA34" s="377"/>
      <c r="DB34" s="374"/>
      <c r="DC34" s="374"/>
      <c r="DD34" s="374"/>
      <c r="DE34" s="374"/>
      <c r="DF34" s="275"/>
      <c r="DG34" s="379"/>
      <c r="DH34" s="379"/>
      <c r="DI34" s="379"/>
      <c r="DJ34" s="379"/>
      <c r="DK34" s="379"/>
      <c r="DL34" s="379"/>
      <c r="DM34" s="379"/>
      <c r="DN34" s="379"/>
      <c r="DO34" s="379"/>
      <c r="DP34" s="379"/>
      <c r="DQ34" s="275"/>
    </row>
    <row r="35" spans="1:121" ht="20.149999999999999" customHeight="1" x14ac:dyDescent="0.2">
      <c r="A35" s="275"/>
      <c r="B35" s="391"/>
      <c r="C35" s="392"/>
      <c r="D35" s="393"/>
      <c r="E35" s="275"/>
      <c r="F35" s="275"/>
      <c r="G35" s="275"/>
      <c r="H35" s="275"/>
      <c r="I35" s="275"/>
      <c r="J35" s="275"/>
      <c r="K35" s="275"/>
      <c r="L35" s="275"/>
      <c r="M35" s="275"/>
      <c r="N35" s="275"/>
      <c r="O35" s="275"/>
      <c r="P35" s="275"/>
      <c r="Q35" s="275"/>
      <c r="R35" s="377" t="s">
        <v>173</v>
      </c>
      <c r="S35" s="377"/>
      <c r="T35" s="377"/>
      <c r="U35" s="377"/>
      <c r="V35" s="377"/>
      <c r="W35" s="377"/>
      <c r="X35" s="377"/>
      <c r="Y35" s="377"/>
      <c r="Z35" s="397"/>
      <c r="AA35" s="397"/>
      <c r="AB35" s="397"/>
      <c r="AC35" s="397"/>
      <c r="AD35" s="397"/>
      <c r="AE35" s="397"/>
      <c r="AF35" s="397"/>
      <c r="AG35" s="397"/>
      <c r="AH35" s="397"/>
      <c r="AI35" s="397"/>
      <c r="AJ35" s="275"/>
      <c r="AK35" s="275"/>
      <c r="AL35" s="275"/>
      <c r="AM35" s="275"/>
      <c r="AN35" s="275"/>
      <c r="AO35" s="275"/>
      <c r="AP35" s="275"/>
      <c r="AQ35" s="275"/>
      <c r="AR35" s="275"/>
      <c r="AS35" s="275"/>
      <c r="AT35" s="275"/>
      <c r="AU35" s="275"/>
      <c r="AV35" s="275"/>
      <c r="AW35" s="377" t="s">
        <v>191</v>
      </c>
      <c r="AX35" s="377"/>
      <c r="AY35" s="377"/>
      <c r="AZ35" s="377"/>
      <c r="BA35" s="377"/>
      <c r="BB35" s="377"/>
      <c r="BC35" s="377"/>
      <c r="BD35" s="377"/>
      <c r="BE35" s="377"/>
      <c r="BF35" s="373"/>
      <c r="BG35" s="373"/>
      <c r="BH35" s="373"/>
      <c r="BI35" s="373"/>
      <c r="BJ35" s="373"/>
      <c r="BK35" s="373"/>
      <c r="BL35" s="275"/>
      <c r="BM35" s="377" t="s">
        <v>190</v>
      </c>
      <c r="BN35" s="377"/>
      <c r="BO35" s="377"/>
      <c r="BP35" s="377"/>
      <c r="BQ35" s="377"/>
      <c r="BR35" s="377"/>
      <c r="BS35" s="377"/>
      <c r="BT35" s="377"/>
      <c r="BU35" s="377"/>
      <c r="BV35" s="377"/>
      <c r="BW35" s="377"/>
      <c r="BX35" s="377"/>
      <c r="BY35" s="377"/>
      <c r="BZ35" s="377"/>
      <c r="CA35" s="373"/>
      <c r="CB35" s="373"/>
      <c r="CC35" s="373"/>
      <c r="CD35" s="381" t="s">
        <v>180</v>
      </c>
      <c r="CE35" s="381"/>
      <c r="CF35" s="275"/>
      <c r="CG35" s="377" t="s">
        <v>189</v>
      </c>
      <c r="CH35" s="377"/>
      <c r="CI35" s="377"/>
      <c r="CJ35" s="377"/>
      <c r="CK35" s="377"/>
      <c r="CL35" s="377"/>
      <c r="CM35" s="377"/>
      <c r="CN35" s="377"/>
      <c r="CO35" s="377"/>
      <c r="CP35" s="377"/>
      <c r="CQ35" s="377"/>
      <c r="CR35" s="377"/>
      <c r="CS35" s="377"/>
      <c r="CT35" s="377"/>
      <c r="CU35" s="377"/>
      <c r="CV35" s="377"/>
      <c r="CW35" s="377"/>
      <c r="CX35" s="377"/>
      <c r="CY35" s="377"/>
      <c r="CZ35" s="377"/>
      <c r="DA35" s="377"/>
      <c r="DB35" s="373"/>
      <c r="DC35" s="373"/>
      <c r="DD35" s="373"/>
      <c r="DE35" s="373"/>
      <c r="DF35" s="275"/>
      <c r="DG35" s="379"/>
      <c r="DH35" s="379"/>
      <c r="DI35" s="379"/>
      <c r="DJ35" s="379"/>
      <c r="DK35" s="379"/>
      <c r="DL35" s="379"/>
      <c r="DM35" s="379"/>
      <c r="DN35" s="379"/>
      <c r="DO35" s="379"/>
      <c r="DP35" s="379"/>
      <c r="DQ35" s="275"/>
    </row>
    <row r="36" spans="1:121" ht="20.149999999999999" customHeight="1" x14ac:dyDescent="0.2">
      <c r="A36" s="275"/>
      <c r="B36" s="394"/>
      <c r="C36" s="395"/>
      <c r="D36" s="396"/>
      <c r="E36" s="275"/>
      <c r="F36" s="275"/>
      <c r="G36" s="275"/>
      <c r="H36" s="275"/>
      <c r="I36" s="275"/>
      <c r="J36" s="275"/>
      <c r="K36" s="275"/>
      <c r="L36" s="275"/>
      <c r="M36" s="275"/>
      <c r="N36" s="275"/>
      <c r="O36" s="275"/>
      <c r="P36" s="275"/>
      <c r="Q36" s="275"/>
      <c r="R36" s="377" t="s">
        <v>4</v>
      </c>
      <c r="S36" s="377"/>
      <c r="T36" s="377"/>
      <c r="U36" s="377"/>
      <c r="V36" s="377"/>
      <c r="W36" s="377"/>
      <c r="X36" s="377"/>
      <c r="Y36" s="377"/>
      <c r="Z36" s="397"/>
      <c r="AA36" s="397"/>
      <c r="AB36" s="397"/>
      <c r="AC36" s="397"/>
      <c r="AD36" s="397"/>
      <c r="AE36" s="397"/>
      <c r="AF36" s="397"/>
      <c r="AG36" s="397"/>
      <c r="AH36" s="397"/>
      <c r="AI36" s="397"/>
      <c r="AJ36" s="275"/>
      <c r="AK36" s="275"/>
      <c r="AL36" s="275"/>
      <c r="AM36" s="275"/>
      <c r="AN36" s="275"/>
      <c r="AO36" s="275"/>
      <c r="AP36" s="275"/>
      <c r="AQ36" s="275"/>
      <c r="AR36" s="275"/>
      <c r="AS36" s="275"/>
      <c r="AT36" s="275"/>
      <c r="AU36" s="275"/>
      <c r="AV36" s="275"/>
      <c r="AW36" s="377" t="s">
        <v>176</v>
      </c>
      <c r="AX36" s="377"/>
      <c r="AY36" s="377"/>
      <c r="AZ36" s="377"/>
      <c r="BA36" s="377"/>
      <c r="BB36" s="377"/>
      <c r="BC36" s="377"/>
      <c r="BD36" s="377"/>
      <c r="BE36" s="377"/>
      <c r="BF36" s="373"/>
      <c r="BG36" s="373"/>
      <c r="BH36" s="373"/>
      <c r="BI36" s="373"/>
      <c r="BJ36" s="373"/>
      <c r="BK36" s="373"/>
      <c r="BL36" s="275"/>
      <c r="BM36" s="377" t="s">
        <v>179</v>
      </c>
      <c r="BN36" s="377"/>
      <c r="BO36" s="377"/>
      <c r="BP36" s="377"/>
      <c r="BQ36" s="377"/>
      <c r="BR36" s="377"/>
      <c r="BS36" s="377"/>
      <c r="BT36" s="377"/>
      <c r="BU36" s="377"/>
      <c r="BV36" s="377"/>
      <c r="BW36" s="377"/>
      <c r="BX36" s="377"/>
      <c r="BY36" s="377"/>
      <c r="BZ36" s="377"/>
      <c r="CA36" s="373"/>
      <c r="CB36" s="373"/>
      <c r="CC36" s="373"/>
      <c r="CD36" s="381" t="s">
        <v>180</v>
      </c>
      <c r="CE36" s="381"/>
      <c r="CF36" s="275"/>
      <c r="CG36" s="377" t="s">
        <v>188</v>
      </c>
      <c r="CH36" s="377"/>
      <c r="CI36" s="377"/>
      <c r="CJ36" s="377"/>
      <c r="CK36" s="377"/>
      <c r="CL36" s="377"/>
      <c r="CM36" s="377"/>
      <c r="CN36" s="377"/>
      <c r="CO36" s="377"/>
      <c r="CP36" s="377"/>
      <c r="CQ36" s="377"/>
      <c r="CR36" s="377"/>
      <c r="CS36" s="377"/>
      <c r="CT36" s="377"/>
      <c r="CU36" s="377"/>
      <c r="CV36" s="377"/>
      <c r="CW36" s="377"/>
      <c r="CX36" s="377"/>
      <c r="CY36" s="377"/>
      <c r="CZ36" s="377"/>
      <c r="DA36" s="377"/>
      <c r="DB36" s="373" t="s">
        <v>217</v>
      </c>
      <c r="DC36" s="373"/>
      <c r="DD36" s="373"/>
      <c r="DE36" s="373"/>
      <c r="DF36" s="275"/>
      <c r="DG36" s="373" t="s">
        <v>217</v>
      </c>
      <c r="DH36" s="373"/>
      <c r="DI36" s="373"/>
      <c r="DJ36" s="373"/>
      <c r="DK36" s="373"/>
      <c r="DL36" s="373"/>
      <c r="DM36" s="373"/>
      <c r="DN36" s="373"/>
      <c r="DO36" s="373"/>
      <c r="DP36" s="373"/>
      <c r="DQ36" s="275"/>
    </row>
    <row r="38" spans="1:121" ht="10" customHeight="1" x14ac:dyDescent="0.2">
      <c r="A38" s="275"/>
      <c r="B38" s="388" t="s">
        <v>197</v>
      </c>
      <c r="C38" s="389"/>
      <c r="D38" s="390"/>
      <c r="E38" s="275"/>
      <c r="F38" s="382" t="s">
        <v>2</v>
      </c>
      <c r="G38" s="382"/>
      <c r="H38" s="382"/>
      <c r="I38" s="382"/>
      <c r="J38" s="382"/>
      <c r="K38" s="382"/>
      <c r="L38" s="382"/>
      <c r="M38" s="382"/>
      <c r="N38" s="382"/>
      <c r="O38" s="382"/>
      <c r="P38" s="382"/>
      <c r="Q38" s="275"/>
      <c r="R38" s="375" t="s">
        <v>277</v>
      </c>
      <c r="S38" s="375"/>
      <c r="T38" s="375"/>
      <c r="U38" s="375"/>
      <c r="V38" s="375"/>
      <c r="W38" s="375"/>
      <c r="X38" s="375"/>
      <c r="Y38" s="375"/>
      <c r="Z38" s="375"/>
      <c r="AA38" s="375"/>
      <c r="AB38" s="375"/>
      <c r="AC38" s="375"/>
      <c r="AD38" s="375"/>
      <c r="AE38" s="375"/>
      <c r="AF38" s="375"/>
      <c r="AG38" s="375"/>
      <c r="AH38" s="375"/>
      <c r="AI38" s="375"/>
      <c r="AJ38" s="275"/>
      <c r="AK38" s="382" t="s">
        <v>59</v>
      </c>
      <c r="AL38" s="382"/>
      <c r="AM38" s="382"/>
      <c r="AN38" s="382"/>
      <c r="AO38" s="382"/>
      <c r="AP38" s="382"/>
      <c r="AQ38" s="382"/>
      <c r="AR38" s="382"/>
      <c r="AS38" s="382"/>
      <c r="AT38" s="382"/>
      <c r="AU38" s="382"/>
      <c r="AV38" s="275"/>
      <c r="AW38" s="375" t="s">
        <v>174</v>
      </c>
      <c r="AX38" s="375"/>
      <c r="AY38" s="375"/>
      <c r="AZ38" s="375"/>
      <c r="BA38" s="375"/>
      <c r="BB38" s="375"/>
      <c r="BC38" s="375"/>
      <c r="BD38" s="375"/>
      <c r="BE38" s="375"/>
      <c r="BF38" s="375"/>
      <c r="BG38" s="375"/>
      <c r="BH38" s="375"/>
      <c r="BI38" s="375"/>
      <c r="BJ38" s="375"/>
      <c r="BK38" s="375"/>
      <c r="BL38" s="275"/>
      <c r="BM38" s="375" t="s">
        <v>178</v>
      </c>
      <c r="BN38" s="375"/>
      <c r="BO38" s="375"/>
      <c r="BP38" s="375"/>
      <c r="BQ38" s="375"/>
      <c r="BR38" s="375"/>
      <c r="BS38" s="375"/>
      <c r="BT38" s="375"/>
      <c r="BU38" s="375"/>
      <c r="BV38" s="375"/>
      <c r="BW38" s="375"/>
      <c r="BX38" s="375"/>
      <c r="BY38" s="375"/>
      <c r="BZ38" s="375"/>
      <c r="CA38" s="375"/>
      <c r="CB38" s="375"/>
      <c r="CC38" s="375"/>
      <c r="CD38" s="375"/>
      <c r="CE38" s="375"/>
      <c r="CF38" s="275"/>
      <c r="CG38" s="375" t="s">
        <v>186</v>
      </c>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275"/>
      <c r="DG38" s="379" t="s">
        <v>192</v>
      </c>
      <c r="DH38" s="379"/>
      <c r="DI38" s="379"/>
      <c r="DJ38" s="379"/>
      <c r="DK38" s="379"/>
      <c r="DL38" s="379"/>
      <c r="DM38" s="379"/>
      <c r="DN38" s="379"/>
      <c r="DO38" s="379"/>
      <c r="DP38" s="379"/>
      <c r="DQ38" s="275"/>
    </row>
    <row r="39" spans="1:121" ht="10" customHeight="1" x14ac:dyDescent="0.2">
      <c r="A39" s="275"/>
      <c r="B39" s="391"/>
      <c r="C39" s="392"/>
      <c r="D39" s="393"/>
      <c r="E39" s="275"/>
      <c r="F39" s="382"/>
      <c r="G39" s="382"/>
      <c r="H39" s="382"/>
      <c r="I39" s="382"/>
      <c r="J39" s="382"/>
      <c r="K39" s="382"/>
      <c r="L39" s="382"/>
      <c r="M39" s="382"/>
      <c r="N39" s="382"/>
      <c r="O39" s="382"/>
      <c r="P39" s="382"/>
      <c r="Q39" s="275"/>
      <c r="R39" s="376"/>
      <c r="S39" s="376"/>
      <c r="T39" s="376"/>
      <c r="U39" s="376"/>
      <c r="V39" s="376"/>
      <c r="W39" s="376"/>
      <c r="X39" s="376"/>
      <c r="Y39" s="376"/>
      <c r="Z39" s="376"/>
      <c r="AA39" s="376"/>
      <c r="AB39" s="376"/>
      <c r="AC39" s="376"/>
      <c r="AD39" s="376"/>
      <c r="AE39" s="376"/>
      <c r="AF39" s="376"/>
      <c r="AG39" s="376"/>
      <c r="AH39" s="376"/>
      <c r="AI39" s="376"/>
      <c r="AJ39" s="275"/>
      <c r="AK39" s="382"/>
      <c r="AL39" s="382"/>
      <c r="AM39" s="382"/>
      <c r="AN39" s="382"/>
      <c r="AO39" s="382"/>
      <c r="AP39" s="382"/>
      <c r="AQ39" s="382"/>
      <c r="AR39" s="382"/>
      <c r="AS39" s="382"/>
      <c r="AT39" s="382"/>
      <c r="AU39" s="382"/>
      <c r="AV39" s="275"/>
      <c r="AW39" s="376"/>
      <c r="AX39" s="376"/>
      <c r="AY39" s="376"/>
      <c r="AZ39" s="376"/>
      <c r="BA39" s="376"/>
      <c r="BB39" s="376"/>
      <c r="BC39" s="376"/>
      <c r="BD39" s="376"/>
      <c r="BE39" s="376"/>
      <c r="BF39" s="376"/>
      <c r="BG39" s="376"/>
      <c r="BH39" s="376"/>
      <c r="BI39" s="376"/>
      <c r="BJ39" s="376"/>
      <c r="BK39" s="376"/>
      <c r="BL39" s="275"/>
      <c r="BM39" s="376"/>
      <c r="BN39" s="376"/>
      <c r="BO39" s="376"/>
      <c r="BP39" s="376"/>
      <c r="BQ39" s="376"/>
      <c r="BR39" s="376"/>
      <c r="BS39" s="376"/>
      <c r="BT39" s="376"/>
      <c r="BU39" s="376"/>
      <c r="BV39" s="376"/>
      <c r="BW39" s="376"/>
      <c r="BX39" s="376"/>
      <c r="BY39" s="376"/>
      <c r="BZ39" s="376"/>
      <c r="CA39" s="376"/>
      <c r="CB39" s="376"/>
      <c r="CC39" s="376"/>
      <c r="CD39" s="376"/>
      <c r="CE39" s="376"/>
      <c r="CF39" s="275"/>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275"/>
      <c r="DG39" s="379"/>
      <c r="DH39" s="379"/>
      <c r="DI39" s="379"/>
      <c r="DJ39" s="379"/>
      <c r="DK39" s="379"/>
      <c r="DL39" s="379"/>
      <c r="DM39" s="379"/>
      <c r="DN39" s="379"/>
      <c r="DO39" s="379"/>
      <c r="DP39" s="379"/>
      <c r="DQ39" s="275"/>
    </row>
    <row r="40" spans="1:121" ht="20.149999999999999" customHeight="1" x14ac:dyDescent="0.2">
      <c r="A40" s="275"/>
      <c r="B40" s="391"/>
      <c r="C40" s="392"/>
      <c r="D40" s="393"/>
      <c r="E40" s="275"/>
      <c r="F40" s="385" t="s">
        <v>217</v>
      </c>
      <c r="G40" s="386"/>
      <c r="H40" s="386"/>
      <c r="I40" s="386"/>
      <c r="J40" s="386"/>
      <c r="K40" s="386"/>
      <c r="L40" s="386"/>
      <c r="M40" s="386"/>
      <c r="N40" s="386"/>
      <c r="O40" s="386"/>
      <c r="P40" s="387"/>
      <c r="Q40" s="275"/>
      <c r="R40" s="377" t="s">
        <v>149</v>
      </c>
      <c r="S40" s="377"/>
      <c r="T40" s="377"/>
      <c r="U40" s="377"/>
      <c r="V40" s="377"/>
      <c r="W40" s="377"/>
      <c r="X40" s="377"/>
      <c r="Y40" s="377"/>
      <c r="Z40" s="398"/>
      <c r="AA40" s="398"/>
      <c r="AB40" s="398"/>
      <c r="AC40" s="398"/>
      <c r="AD40" s="398"/>
      <c r="AE40" s="398"/>
      <c r="AF40" s="398"/>
      <c r="AG40" s="398"/>
      <c r="AH40" s="398"/>
      <c r="AI40" s="398"/>
      <c r="AJ40" s="275"/>
      <c r="AK40" s="373"/>
      <c r="AL40" s="373"/>
      <c r="AM40" s="373"/>
      <c r="AN40" s="373"/>
      <c r="AO40" s="373"/>
      <c r="AP40" s="373"/>
      <c r="AQ40" s="373"/>
      <c r="AR40" s="373"/>
      <c r="AS40" s="373"/>
      <c r="AT40" s="373"/>
      <c r="AU40" s="373"/>
      <c r="AV40" s="275"/>
      <c r="AW40" s="377" t="s">
        <v>175</v>
      </c>
      <c r="AX40" s="377"/>
      <c r="AY40" s="377"/>
      <c r="AZ40" s="377"/>
      <c r="BA40" s="377"/>
      <c r="BB40" s="377"/>
      <c r="BC40" s="377"/>
      <c r="BD40" s="377"/>
      <c r="BE40" s="377"/>
      <c r="BF40" s="374"/>
      <c r="BG40" s="374"/>
      <c r="BH40" s="374"/>
      <c r="BI40" s="374"/>
      <c r="BJ40" s="374"/>
      <c r="BK40" s="374"/>
      <c r="BL40" s="275"/>
      <c r="BM40" s="377" t="s">
        <v>177</v>
      </c>
      <c r="BN40" s="377"/>
      <c r="BO40" s="377"/>
      <c r="BP40" s="377"/>
      <c r="BQ40" s="377"/>
      <c r="BR40" s="377"/>
      <c r="BS40" s="377"/>
      <c r="BT40" s="377"/>
      <c r="BU40" s="377"/>
      <c r="BV40" s="377"/>
      <c r="BW40" s="377"/>
      <c r="BX40" s="377"/>
      <c r="BY40" s="377"/>
      <c r="BZ40" s="377"/>
      <c r="CA40" s="374"/>
      <c r="CB40" s="374"/>
      <c r="CC40" s="374"/>
      <c r="CD40" s="381" t="s">
        <v>180</v>
      </c>
      <c r="CE40" s="381"/>
      <c r="CF40" s="275"/>
      <c r="CG40" s="377" t="s">
        <v>187</v>
      </c>
      <c r="CH40" s="377"/>
      <c r="CI40" s="377"/>
      <c r="CJ40" s="377"/>
      <c r="CK40" s="377"/>
      <c r="CL40" s="377"/>
      <c r="CM40" s="377"/>
      <c r="CN40" s="377"/>
      <c r="CO40" s="377"/>
      <c r="CP40" s="377"/>
      <c r="CQ40" s="377"/>
      <c r="CR40" s="377"/>
      <c r="CS40" s="377"/>
      <c r="CT40" s="377"/>
      <c r="CU40" s="377"/>
      <c r="CV40" s="377"/>
      <c r="CW40" s="377"/>
      <c r="CX40" s="377"/>
      <c r="CY40" s="377"/>
      <c r="CZ40" s="377"/>
      <c r="DA40" s="377"/>
      <c r="DB40" s="374"/>
      <c r="DC40" s="374"/>
      <c r="DD40" s="374"/>
      <c r="DE40" s="374"/>
      <c r="DF40" s="275"/>
      <c r="DG40" s="379"/>
      <c r="DH40" s="379"/>
      <c r="DI40" s="379"/>
      <c r="DJ40" s="379"/>
      <c r="DK40" s="379"/>
      <c r="DL40" s="379"/>
      <c r="DM40" s="379"/>
      <c r="DN40" s="379"/>
      <c r="DO40" s="379"/>
      <c r="DP40" s="379"/>
      <c r="DQ40" s="275"/>
    </row>
    <row r="41" spans="1:121" ht="20.149999999999999" customHeight="1" x14ac:dyDescent="0.2">
      <c r="A41" s="275"/>
      <c r="B41" s="391"/>
      <c r="C41" s="392"/>
      <c r="D41" s="393"/>
      <c r="E41" s="275"/>
      <c r="F41" s="275"/>
      <c r="G41" s="275"/>
      <c r="H41" s="275"/>
      <c r="I41" s="275"/>
      <c r="J41" s="275"/>
      <c r="K41" s="275"/>
      <c r="L41" s="275"/>
      <c r="M41" s="275"/>
      <c r="N41" s="275"/>
      <c r="O41" s="275"/>
      <c r="P41" s="275"/>
      <c r="Q41" s="275"/>
      <c r="R41" s="377" t="s">
        <v>173</v>
      </c>
      <c r="S41" s="377"/>
      <c r="T41" s="377"/>
      <c r="U41" s="377"/>
      <c r="V41" s="377"/>
      <c r="W41" s="377"/>
      <c r="X41" s="377"/>
      <c r="Y41" s="377"/>
      <c r="Z41" s="397"/>
      <c r="AA41" s="397"/>
      <c r="AB41" s="397"/>
      <c r="AC41" s="397"/>
      <c r="AD41" s="397"/>
      <c r="AE41" s="397"/>
      <c r="AF41" s="397"/>
      <c r="AG41" s="397"/>
      <c r="AH41" s="397"/>
      <c r="AI41" s="397"/>
      <c r="AJ41" s="275"/>
      <c r="AK41" s="275"/>
      <c r="AL41" s="275"/>
      <c r="AM41" s="275"/>
      <c r="AN41" s="275"/>
      <c r="AO41" s="275"/>
      <c r="AP41" s="275"/>
      <c r="AQ41" s="275"/>
      <c r="AR41" s="275"/>
      <c r="AS41" s="275"/>
      <c r="AT41" s="275"/>
      <c r="AU41" s="275"/>
      <c r="AV41" s="275"/>
      <c r="AW41" s="377" t="s">
        <v>191</v>
      </c>
      <c r="AX41" s="377"/>
      <c r="AY41" s="377"/>
      <c r="AZ41" s="377"/>
      <c r="BA41" s="377"/>
      <c r="BB41" s="377"/>
      <c r="BC41" s="377"/>
      <c r="BD41" s="377"/>
      <c r="BE41" s="377"/>
      <c r="BF41" s="373"/>
      <c r="BG41" s="373"/>
      <c r="BH41" s="373"/>
      <c r="BI41" s="373"/>
      <c r="BJ41" s="373"/>
      <c r="BK41" s="373"/>
      <c r="BL41" s="275"/>
      <c r="BM41" s="377" t="s">
        <v>190</v>
      </c>
      <c r="BN41" s="377"/>
      <c r="BO41" s="377"/>
      <c r="BP41" s="377"/>
      <c r="BQ41" s="377"/>
      <c r="BR41" s="377"/>
      <c r="BS41" s="377"/>
      <c r="BT41" s="377"/>
      <c r="BU41" s="377"/>
      <c r="BV41" s="377"/>
      <c r="BW41" s="377"/>
      <c r="BX41" s="377"/>
      <c r="BY41" s="377"/>
      <c r="BZ41" s="377"/>
      <c r="CA41" s="373"/>
      <c r="CB41" s="373"/>
      <c r="CC41" s="373"/>
      <c r="CD41" s="381" t="s">
        <v>180</v>
      </c>
      <c r="CE41" s="381"/>
      <c r="CF41" s="275"/>
      <c r="CG41" s="377" t="s">
        <v>189</v>
      </c>
      <c r="CH41" s="377"/>
      <c r="CI41" s="377"/>
      <c r="CJ41" s="377"/>
      <c r="CK41" s="377"/>
      <c r="CL41" s="377"/>
      <c r="CM41" s="377"/>
      <c r="CN41" s="377"/>
      <c r="CO41" s="377"/>
      <c r="CP41" s="377"/>
      <c r="CQ41" s="377"/>
      <c r="CR41" s="377"/>
      <c r="CS41" s="377"/>
      <c r="CT41" s="377"/>
      <c r="CU41" s="377"/>
      <c r="CV41" s="377"/>
      <c r="CW41" s="377"/>
      <c r="CX41" s="377"/>
      <c r="CY41" s="377"/>
      <c r="CZ41" s="377"/>
      <c r="DA41" s="377"/>
      <c r="DB41" s="373"/>
      <c r="DC41" s="373"/>
      <c r="DD41" s="373"/>
      <c r="DE41" s="373"/>
      <c r="DF41" s="275"/>
      <c r="DG41" s="379"/>
      <c r="DH41" s="379"/>
      <c r="DI41" s="379"/>
      <c r="DJ41" s="379"/>
      <c r="DK41" s="379"/>
      <c r="DL41" s="379"/>
      <c r="DM41" s="379"/>
      <c r="DN41" s="379"/>
      <c r="DO41" s="379"/>
      <c r="DP41" s="379"/>
      <c r="DQ41" s="275"/>
    </row>
    <row r="42" spans="1:121" ht="20.149999999999999" customHeight="1" x14ac:dyDescent="0.2">
      <c r="A42" s="275"/>
      <c r="B42" s="394"/>
      <c r="C42" s="395"/>
      <c r="D42" s="396"/>
      <c r="E42" s="275"/>
      <c r="F42" s="275"/>
      <c r="G42" s="275"/>
      <c r="H42" s="275"/>
      <c r="I42" s="275"/>
      <c r="J42" s="275"/>
      <c r="K42" s="275"/>
      <c r="L42" s="275"/>
      <c r="M42" s="275"/>
      <c r="N42" s="275"/>
      <c r="O42" s="275"/>
      <c r="P42" s="275"/>
      <c r="Q42" s="275"/>
      <c r="R42" s="377" t="s">
        <v>4</v>
      </c>
      <c r="S42" s="377"/>
      <c r="T42" s="377"/>
      <c r="U42" s="377"/>
      <c r="V42" s="377"/>
      <c r="W42" s="377"/>
      <c r="X42" s="377"/>
      <c r="Y42" s="377"/>
      <c r="Z42" s="397"/>
      <c r="AA42" s="397"/>
      <c r="AB42" s="397"/>
      <c r="AC42" s="397"/>
      <c r="AD42" s="397"/>
      <c r="AE42" s="397"/>
      <c r="AF42" s="397"/>
      <c r="AG42" s="397"/>
      <c r="AH42" s="397"/>
      <c r="AI42" s="397"/>
      <c r="AJ42" s="275"/>
      <c r="AK42" s="275"/>
      <c r="AL42" s="275"/>
      <c r="AM42" s="275"/>
      <c r="AN42" s="275"/>
      <c r="AO42" s="275"/>
      <c r="AP42" s="275"/>
      <c r="AQ42" s="275"/>
      <c r="AR42" s="275"/>
      <c r="AS42" s="275"/>
      <c r="AT42" s="275"/>
      <c r="AU42" s="275"/>
      <c r="AV42" s="275"/>
      <c r="AW42" s="377" t="s">
        <v>176</v>
      </c>
      <c r="AX42" s="377"/>
      <c r="AY42" s="377"/>
      <c r="AZ42" s="377"/>
      <c r="BA42" s="377"/>
      <c r="BB42" s="377"/>
      <c r="BC42" s="377"/>
      <c r="BD42" s="377"/>
      <c r="BE42" s="377"/>
      <c r="BF42" s="373"/>
      <c r="BG42" s="373"/>
      <c r="BH42" s="373"/>
      <c r="BI42" s="373"/>
      <c r="BJ42" s="373"/>
      <c r="BK42" s="373"/>
      <c r="BL42" s="275"/>
      <c r="BM42" s="377" t="s">
        <v>179</v>
      </c>
      <c r="BN42" s="377"/>
      <c r="BO42" s="377"/>
      <c r="BP42" s="377"/>
      <c r="BQ42" s="377"/>
      <c r="BR42" s="377"/>
      <c r="BS42" s="377"/>
      <c r="BT42" s="377"/>
      <c r="BU42" s="377"/>
      <c r="BV42" s="377"/>
      <c r="BW42" s="377"/>
      <c r="BX42" s="377"/>
      <c r="BY42" s="377"/>
      <c r="BZ42" s="377"/>
      <c r="CA42" s="373"/>
      <c r="CB42" s="373"/>
      <c r="CC42" s="373"/>
      <c r="CD42" s="381" t="s">
        <v>180</v>
      </c>
      <c r="CE42" s="381"/>
      <c r="CF42" s="275"/>
      <c r="CG42" s="377" t="s">
        <v>188</v>
      </c>
      <c r="CH42" s="377"/>
      <c r="CI42" s="377"/>
      <c r="CJ42" s="377"/>
      <c r="CK42" s="377"/>
      <c r="CL42" s="377"/>
      <c r="CM42" s="377"/>
      <c r="CN42" s="377"/>
      <c r="CO42" s="377"/>
      <c r="CP42" s="377"/>
      <c r="CQ42" s="377"/>
      <c r="CR42" s="377"/>
      <c r="CS42" s="377"/>
      <c r="CT42" s="377"/>
      <c r="CU42" s="377"/>
      <c r="CV42" s="377"/>
      <c r="CW42" s="377"/>
      <c r="CX42" s="377"/>
      <c r="CY42" s="377"/>
      <c r="CZ42" s="377"/>
      <c r="DA42" s="377"/>
      <c r="DB42" s="373"/>
      <c r="DC42" s="373"/>
      <c r="DD42" s="373"/>
      <c r="DE42" s="373"/>
      <c r="DF42" s="275"/>
      <c r="DG42" s="373"/>
      <c r="DH42" s="373"/>
      <c r="DI42" s="373"/>
      <c r="DJ42" s="373"/>
      <c r="DK42" s="373"/>
      <c r="DL42" s="373"/>
      <c r="DM42" s="373"/>
      <c r="DN42" s="373"/>
      <c r="DO42" s="373"/>
      <c r="DP42" s="373"/>
      <c r="DQ42" s="275"/>
    </row>
    <row r="44" spans="1:121" ht="10" customHeight="1" x14ac:dyDescent="0.2">
      <c r="A44" s="275"/>
      <c r="B44" s="388" t="s">
        <v>198</v>
      </c>
      <c r="C44" s="389"/>
      <c r="D44" s="390"/>
      <c r="E44" s="275"/>
      <c r="F44" s="382" t="s">
        <v>2</v>
      </c>
      <c r="G44" s="382"/>
      <c r="H44" s="382"/>
      <c r="I44" s="382"/>
      <c r="J44" s="382"/>
      <c r="K44" s="382"/>
      <c r="L44" s="382"/>
      <c r="M44" s="382"/>
      <c r="N44" s="382"/>
      <c r="O44" s="382"/>
      <c r="P44" s="382"/>
      <c r="Q44" s="275"/>
      <c r="R44" s="375" t="s">
        <v>277</v>
      </c>
      <c r="S44" s="375"/>
      <c r="T44" s="375"/>
      <c r="U44" s="375"/>
      <c r="V44" s="375"/>
      <c r="W44" s="375"/>
      <c r="X44" s="375"/>
      <c r="Y44" s="375"/>
      <c r="Z44" s="375"/>
      <c r="AA44" s="375"/>
      <c r="AB44" s="375"/>
      <c r="AC44" s="375"/>
      <c r="AD44" s="375"/>
      <c r="AE44" s="375"/>
      <c r="AF44" s="375"/>
      <c r="AG44" s="375"/>
      <c r="AH44" s="375"/>
      <c r="AI44" s="375"/>
      <c r="AJ44" s="275"/>
      <c r="AK44" s="382" t="s">
        <v>59</v>
      </c>
      <c r="AL44" s="382"/>
      <c r="AM44" s="382"/>
      <c r="AN44" s="382"/>
      <c r="AO44" s="382"/>
      <c r="AP44" s="382"/>
      <c r="AQ44" s="382"/>
      <c r="AR44" s="382"/>
      <c r="AS44" s="382"/>
      <c r="AT44" s="382"/>
      <c r="AU44" s="382"/>
      <c r="AV44" s="275"/>
      <c r="AW44" s="375" t="s">
        <v>174</v>
      </c>
      <c r="AX44" s="375"/>
      <c r="AY44" s="375"/>
      <c r="AZ44" s="375"/>
      <c r="BA44" s="375"/>
      <c r="BB44" s="375"/>
      <c r="BC44" s="375"/>
      <c r="BD44" s="375"/>
      <c r="BE44" s="375"/>
      <c r="BF44" s="375"/>
      <c r="BG44" s="375"/>
      <c r="BH44" s="375"/>
      <c r="BI44" s="375"/>
      <c r="BJ44" s="375"/>
      <c r="BK44" s="375"/>
      <c r="BL44" s="275"/>
      <c r="BM44" s="375" t="s">
        <v>178</v>
      </c>
      <c r="BN44" s="375"/>
      <c r="BO44" s="375"/>
      <c r="BP44" s="375"/>
      <c r="BQ44" s="375"/>
      <c r="BR44" s="375"/>
      <c r="BS44" s="375"/>
      <c r="BT44" s="375"/>
      <c r="BU44" s="375"/>
      <c r="BV44" s="375"/>
      <c r="BW44" s="375"/>
      <c r="BX44" s="375"/>
      <c r="BY44" s="375"/>
      <c r="BZ44" s="375"/>
      <c r="CA44" s="375"/>
      <c r="CB44" s="375"/>
      <c r="CC44" s="375"/>
      <c r="CD44" s="375"/>
      <c r="CE44" s="375"/>
      <c r="CF44" s="275"/>
      <c r="CG44" s="375" t="s">
        <v>186</v>
      </c>
      <c r="CH44" s="375"/>
      <c r="CI44" s="375"/>
      <c r="CJ44" s="375"/>
      <c r="CK44" s="375"/>
      <c r="CL44" s="375"/>
      <c r="CM44" s="375"/>
      <c r="CN44" s="375"/>
      <c r="CO44" s="375"/>
      <c r="CP44" s="375"/>
      <c r="CQ44" s="375"/>
      <c r="CR44" s="375"/>
      <c r="CS44" s="375"/>
      <c r="CT44" s="375"/>
      <c r="CU44" s="375"/>
      <c r="CV44" s="375"/>
      <c r="CW44" s="375"/>
      <c r="CX44" s="375"/>
      <c r="CY44" s="375"/>
      <c r="CZ44" s="375"/>
      <c r="DA44" s="375"/>
      <c r="DB44" s="375"/>
      <c r="DC44" s="375"/>
      <c r="DD44" s="375"/>
      <c r="DE44" s="375"/>
      <c r="DF44" s="275"/>
      <c r="DG44" s="379" t="s">
        <v>192</v>
      </c>
      <c r="DH44" s="379"/>
      <c r="DI44" s="379"/>
      <c r="DJ44" s="379"/>
      <c r="DK44" s="379"/>
      <c r="DL44" s="379"/>
      <c r="DM44" s="379"/>
      <c r="DN44" s="379"/>
      <c r="DO44" s="379"/>
      <c r="DP44" s="379"/>
      <c r="DQ44" s="275"/>
    </row>
    <row r="45" spans="1:121" ht="10" customHeight="1" x14ac:dyDescent="0.2">
      <c r="A45" s="275"/>
      <c r="B45" s="391"/>
      <c r="C45" s="392"/>
      <c r="D45" s="393"/>
      <c r="E45" s="275"/>
      <c r="F45" s="382"/>
      <c r="G45" s="382"/>
      <c r="H45" s="382"/>
      <c r="I45" s="382"/>
      <c r="J45" s="382"/>
      <c r="K45" s="382"/>
      <c r="L45" s="382"/>
      <c r="M45" s="382"/>
      <c r="N45" s="382"/>
      <c r="O45" s="382"/>
      <c r="P45" s="382"/>
      <c r="Q45" s="275"/>
      <c r="R45" s="376"/>
      <c r="S45" s="376"/>
      <c r="T45" s="376"/>
      <c r="U45" s="376"/>
      <c r="V45" s="376"/>
      <c r="W45" s="376"/>
      <c r="X45" s="376"/>
      <c r="Y45" s="376"/>
      <c r="Z45" s="376"/>
      <c r="AA45" s="376"/>
      <c r="AB45" s="376"/>
      <c r="AC45" s="376"/>
      <c r="AD45" s="376"/>
      <c r="AE45" s="376"/>
      <c r="AF45" s="376"/>
      <c r="AG45" s="376"/>
      <c r="AH45" s="376"/>
      <c r="AI45" s="376"/>
      <c r="AJ45" s="275"/>
      <c r="AK45" s="382"/>
      <c r="AL45" s="382"/>
      <c r="AM45" s="382"/>
      <c r="AN45" s="382"/>
      <c r="AO45" s="382"/>
      <c r="AP45" s="382"/>
      <c r="AQ45" s="382"/>
      <c r="AR45" s="382"/>
      <c r="AS45" s="382"/>
      <c r="AT45" s="382"/>
      <c r="AU45" s="382"/>
      <c r="AV45" s="275"/>
      <c r="AW45" s="376"/>
      <c r="AX45" s="376"/>
      <c r="AY45" s="376"/>
      <c r="AZ45" s="376"/>
      <c r="BA45" s="376"/>
      <c r="BB45" s="376"/>
      <c r="BC45" s="376"/>
      <c r="BD45" s="376"/>
      <c r="BE45" s="376"/>
      <c r="BF45" s="376"/>
      <c r="BG45" s="376"/>
      <c r="BH45" s="376"/>
      <c r="BI45" s="376"/>
      <c r="BJ45" s="376"/>
      <c r="BK45" s="376"/>
      <c r="BL45" s="275"/>
      <c r="BM45" s="376"/>
      <c r="BN45" s="376"/>
      <c r="BO45" s="376"/>
      <c r="BP45" s="376"/>
      <c r="BQ45" s="376"/>
      <c r="BR45" s="376"/>
      <c r="BS45" s="376"/>
      <c r="BT45" s="376"/>
      <c r="BU45" s="376"/>
      <c r="BV45" s="376"/>
      <c r="BW45" s="376"/>
      <c r="BX45" s="376"/>
      <c r="BY45" s="376"/>
      <c r="BZ45" s="376"/>
      <c r="CA45" s="376"/>
      <c r="CB45" s="376"/>
      <c r="CC45" s="376"/>
      <c r="CD45" s="376"/>
      <c r="CE45" s="376"/>
      <c r="CF45" s="275"/>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275"/>
      <c r="DG45" s="379"/>
      <c r="DH45" s="379"/>
      <c r="DI45" s="379"/>
      <c r="DJ45" s="379"/>
      <c r="DK45" s="379"/>
      <c r="DL45" s="379"/>
      <c r="DM45" s="379"/>
      <c r="DN45" s="379"/>
      <c r="DO45" s="379"/>
      <c r="DP45" s="379"/>
      <c r="DQ45" s="275"/>
    </row>
    <row r="46" spans="1:121" ht="20.149999999999999" customHeight="1" x14ac:dyDescent="0.2">
      <c r="A46" s="275"/>
      <c r="B46" s="391"/>
      <c r="C46" s="392"/>
      <c r="D46" s="393"/>
      <c r="E46" s="275"/>
      <c r="F46" s="385" t="s">
        <v>217</v>
      </c>
      <c r="G46" s="386"/>
      <c r="H46" s="386"/>
      <c r="I46" s="386"/>
      <c r="J46" s="386"/>
      <c r="K46" s="386"/>
      <c r="L46" s="386"/>
      <c r="M46" s="386"/>
      <c r="N46" s="386"/>
      <c r="O46" s="386"/>
      <c r="P46" s="387"/>
      <c r="Q46" s="275"/>
      <c r="R46" s="377" t="s">
        <v>149</v>
      </c>
      <c r="S46" s="377"/>
      <c r="T46" s="377"/>
      <c r="U46" s="377"/>
      <c r="V46" s="377"/>
      <c r="W46" s="377"/>
      <c r="X46" s="377"/>
      <c r="Y46" s="377"/>
      <c r="Z46" s="398"/>
      <c r="AA46" s="398"/>
      <c r="AB46" s="398"/>
      <c r="AC46" s="398"/>
      <c r="AD46" s="398"/>
      <c r="AE46" s="398"/>
      <c r="AF46" s="398"/>
      <c r="AG46" s="398"/>
      <c r="AH46" s="398"/>
      <c r="AI46" s="398"/>
      <c r="AJ46" s="275"/>
      <c r="AK46" s="373"/>
      <c r="AL46" s="373"/>
      <c r="AM46" s="373"/>
      <c r="AN46" s="373"/>
      <c r="AO46" s="373"/>
      <c r="AP46" s="373"/>
      <c r="AQ46" s="373"/>
      <c r="AR46" s="373"/>
      <c r="AS46" s="373"/>
      <c r="AT46" s="373"/>
      <c r="AU46" s="373"/>
      <c r="AV46" s="275"/>
      <c r="AW46" s="377" t="s">
        <v>175</v>
      </c>
      <c r="AX46" s="377"/>
      <c r="AY46" s="377"/>
      <c r="AZ46" s="377"/>
      <c r="BA46" s="377"/>
      <c r="BB46" s="377"/>
      <c r="BC46" s="377"/>
      <c r="BD46" s="377"/>
      <c r="BE46" s="377"/>
      <c r="BF46" s="374"/>
      <c r="BG46" s="374"/>
      <c r="BH46" s="374"/>
      <c r="BI46" s="374"/>
      <c r="BJ46" s="374"/>
      <c r="BK46" s="374"/>
      <c r="BL46" s="275"/>
      <c r="BM46" s="377" t="s">
        <v>177</v>
      </c>
      <c r="BN46" s="377"/>
      <c r="BO46" s="377"/>
      <c r="BP46" s="377"/>
      <c r="BQ46" s="377"/>
      <c r="BR46" s="377"/>
      <c r="BS46" s="377"/>
      <c r="BT46" s="377"/>
      <c r="BU46" s="377"/>
      <c r="BV46" s="377"/>
      <c r="BW46" s="377"/>
      <c r="BX46" s="377"/>
      <c r="BY46" s="377"/>
      <c r="BZ46" s="377"/>
      <c r="CA46" s="374"/>
      <c r="CB46" s="374"/>
      <c r="CC46" s="374"/>
      <c r="CD46" s="381" t="s">
        <v>180</v>
      </c>
      <c r="CE46" s="381"/>
      <c r="CF46" s="275"/>
      <c r="CG46" s="377" t="s">
        <v>187</v>
      </c>
      <c r="CH46" s="377"/>
      <c r="CI46" s="377"/>
      <c r="CJ46" s="377"/>
      <c r="CK46" s="377"/>
      <c r="CL46" s="377"/>
      <c r="CM46" s="377"/>
      <c r="CN46" s="377"/>
      <c r="CO46" s="377"/>
      <c r="CP46" s="377"/>
      <c r="CQ46" s="377"/>
      <c r="CR46" s="377"/>
      <c r="CS46" s="377"/>
      <c r="CT46" s="377"/>
      <c r="CU46" s="377"/>
      <c r="CV46" s="377"/>
      <c r="CW46" s="377"/>
      <c r="CX46" s="377"/>
      <c r="CY46" s="377"/>
      <c r="CZ46" s="377"/>
      <c r="DA46" s="377"/>
      <c r="DB46" s="374"/>
      <c r="DC46" s="374"/>
      <c r="DD46" s="374"/>
      <c r="DE46" s="374"/>
      <c r="DF46" s="275"/>
      <c r="DG46" s="379"/>
      <c r="DH46" s="379"/>
      <c r="DI46" s="379"/>
      <c r="DJ46" s="379"/>
      <c r="DK46" s="379"/>
      <c r="DL46" s="379"/>
      <c r="DM46" s="379"/>
      <c r="DN46" s="379"/>
      <c r="DO46" s="379"/>
      <c r="DP46" s="379"/>
      <c r="DQ46" s="275"/>
    </row>
    <row r="47" spans="1:121" ht="20.149999999999999" customHeight="1" x14ac:dyDescent="0.2">
      <c r="A47" s="275"/>
      <c r="B47" s="391"/>
      <c r="C47" s="392"/>
      <c r="D47" s="393"/>
      <c r="E47" s="275"/>
      <c r="F47" s="275"/>
      <c r="G47" s="275"/>
      <c r="H47" s="275"/>
      <c r="I47" s="275"/>
      <c r="J47" s="275"/>
      <c r="K47" s="275"/>
      <c r="L47" s="275"/>
      <c r="M47" s="275"/>
      <c r="N47" s="275"/>
      <c r="O47" s="275"/>
      <c r="P47" s="275"/>
      <c r="Q47" s="275"/>
      <c r="R47" s="377" t="s">
        <v>173</v>
      </c>
      <c r="S47" s="377"/>
      <c r="T47" s="377"/>
      <c r="U47" s="377"/>
      <c r="V47" s="377"/>
      <c r="W47" s="377"/>
      <c r="X47" s="377"/>
      <c r="Y47" s="377"/>
      <c r="Z47" s="397"/>
      <c r="AA47" s="397"/>
      <c r="AB47" s="397"/>
      <c r="AC47" s="397"/>
      <c r="AD47" s="397"/>
      <c r="AE47" s="397"/>
      <c r="AF47" s="397"/>
      <c r="AG47" s="397"/>
      <c r="AH47" s="397"/>
      <c r="AI47" s="397"/>
      <c r="AJ47" s="275"/>
      <c r="AK47" s="275"/>
      <c r="AL47" s="275"/>
      <c r="AM47" s="275"/>
      <c r="AN47" s="275"/>
      <c r="AO47" s="275"/>
      <c r="AP47" s="275"/>
      <c r="AQ47" s="275"/>
      <c r="AR47" s="275"/>
      <c r="AS47" s="275"/>
      <c r="AT47" s="275"/>
      <c r="AU47" s="275"/>
      <c r="AV47" s="275"/>
      <c r="AW47" s="377" t="s">
        <v>191</v>
      </c>
      <c r="AX47" s="377"/>
      <c r="AY47" s="377"/>
      <c r="AZ47" s="377"/>
      <c r="BA47" s="377"/>
      <c r="BB47" s="377"/>
      <c r="BC47" s="377"/>
      <c r="BD47" s="377"/>
      <c r="BE47" s="377"/>
      <c r="BF47" s="373"/>
      <c r="BG47" s="373"/>
      <c r="BH47" s="373"/>
      <c r="BI47" s="373"/>
      <c r="BJ47" s="373"/>
      <c r="BK47" s="373"/>
      <c r="BL47" s="275"/>
      <c r="BM47" s="377" t="s">
        <v>190</v>
      </c>
      <c r="BN47" s="377"/>
      <c r="BO47" s="377"/>
      <c r="BP47" s="377"/>
      <c r="BQ47" s="377"/>
      <c r="BR47" s="377"/>
      <c r="BS47" s="377"/>
      <c r="BT47" s="377"/>
      <c r="BU47" s="377"/>
      <c r="BV47" s="377"/>
      <c r="BW47" s="377"/>
      <c r="BX47" s="377"/>
      <c r="BY47" s="377"/>
      <c r="BZ47" s="377"/>
      <c r="CA47" s="373"/>
      <c r="CB47" s="373"/>
      <c r="CC47" s="373"/>
      <c r="CD47" s="381" t="s">
        <v>180</v>
      </c>
      <c r="CE47" s="381"/>
      <c r="CF47" s="275"/>
      <c r="CG47" s="377" t="s">
        <v>189</v>
      </c>
      <c r="CH47" s="377"/>
      <c r="CI47" s="377"/>
      <c r="CJ47" s="377"/>
      <c r="CK47" s="377"/>
      <c r="CL47" s="377"/>
      <c r="CM47" s="377"/>
      <c r="CN47" s="377"/>
      <c r="CO47" s="377"/>
      <c r="CP47" s="377"/>
      <c r="CQ47" s="377"/>
      <c r="CR47" s="377"/>
      <c r="CS47" s="377"/>
      <c r="CT47" s="377"/>
      <c r="CU47" s="377"/>
      <c r="CV47" s="377"/>
      <c r="CW47" s="377"/>
      <c r="CX47" s="377"/>
      <c r="CY47" s="377"/>
      <c r="CZ47" s="377"/>
      <c r="DA47" s="377"/>
      <c r="DB47" s="373"/>
      <c r="DC47" s="373"/>
      <c r="DD47" s="373"/>
      <c r="DE47" s="373"/>
      <c r="DF47" s="275"/>
      <c r="DG47" s="379"/>
      <c r="DH47" s="379"/>
      <c r="DI47" s="379"/>
      <c r="DJ47" s="379"/>
      <c r="DK47" s="379"/>
      <c r="DL47" s="379"/>
      <c r="DM47" s="379"/>
      <c r="DN47" s="379"/>
      <c r="DO47" s="379"/>
      <c r="DP47" s="379"/>
      <c r="DQ47" s="275"/>
    </row>
    <row r="48" spans="1:121" ht="20.149999999999999" customHeight="1" x14ac:dyDescent="0.2">
      <c r="A48" s="275"/>
      <c r="B48" s="394"/>
      <c r="C48" s="395"/>
      <c r="D48" s="396"/>
      <c r="E48" s="275"/>
      <c r="F48" s="275"/>
      <c r="G48" s="275"/>
      <c r="H48" s="275"/>
      <c r="I48" s="275"/>
      <c r="J48" s="275"/>
      <c r="K48" s="275"/>
      <c r="L48" s="275"/>
      <c r="M48" s="275"/>
      <c r="N48" s="275"/>
      <c r="O48" s="275"/>
      <c r="P48" s="275"/>
      <c r="Q48" s="275"/>
      <c r="R48" s="377" t="s">
        <v>4</v>
      </c>
      <c r="S48" s="377"/>
      <c r="T48" s="377"/>
      <c r="U48" s="377"/>
      <c r="V48" s="377"/>
      <c r="W48" s="377"/>
      <c r="X48" s="377"/>
      <c r="Y48" s="377"/>
      <c r="Z48" s="397"/>
      <c r="AA48" s="397"/>
      <c r="AB48" s="397"/>
      <c r="AC48" s="397"/>
      <c r="AD48" s="397"/>
      <c r="AE48" s="397"/>
      <c r="AF48" s="397"/>
      <c r="AG48" s="397"/>
      <c r="AH48" s="397"/>
      <c r="AI48" s="397"/>
      <c r="AJ48" s="275"/>
      <c r="AK48" s="275"/>
      <c r="AL48" s="275"/>
      <c r="AM48" s="275"/>
      <c r="AN48" s="275"/>
      <c r="AO48" s="275"/>
      <c r="AP48" s="275"/>
      <c r="AQ48" s="275"/>
      <c r="AR48" s="275"/>
      <c r="AS48" s="275"/>
      <c r="AT48" s="275"/>
      <c r="AU48" s="275"/>
      <c r="AV48" s="275"/>
      <c r="AW48" s="377" t="s">
        <v>176</v>
      </c>
      <c r="AX48" s="377"/>
      <c r="AY48" s="377"/>
      <c r="AZ48" s="377"/>
      <c r="BA48" s="377"/>
      <c r="BB48" s="377"/>
      <c r="BC48" s="377"/>
      <c r="BD48" s="377"/>
      <c r="BE48" s="377"/>
      <c r="BF48" s="373"/>
      <c r="BG48" s="373"/>
      <c r="BH48" s="373"/>
      <c r="BI48" s="373"/>
      <c r="BJ48" s="373"/>
      <c r="BK48" s="373"/>
      <c r="BL48" s="275"/>
      <c r="BM48" s="377" t="s">
        <v>179</v>
      </c>
      <c r="BN48" s="377"/>
      <c r="BO48" s="377"/>
      <c r="BP48" s="377"/>
      <c r="BQ48" s="377"/>
      <c r="BR48" s="377"/>
      <c r="BS48" s="377"/>
      <c r="BT48" s="377"/>
      <c r="BU48" s="377"/>
      <c r="BV48" s="377"/>
      <c r="BW48" s="377"/>
      <c r="BX48" s="377"/>
      <c r="BY48" s="377"/>
      <c r="BZ48" s="377"/>
      <c r="CA48" s="373"/>
      <c r="CB48" s="373"/>
      <c r="CC48" s="373"/>
      <c r="CD48" s="381" t="s">
        <v>180</v>
      </c>
      <c r="CE48" s="381"/>
      <c r="CF48" s="275"/>
      <c r="CG48" s="377" t="s">
        <v>188</v>
      </c>
      <c r="CH48" s="377"/>
      <c r="CI48" s="377"/>
      <c r="CJ48" s="377"/>
      <c r="CK48" s="377"/>
      <c r="CL48" s="377"/>
      <c r="CM48" s="377"/>
      <c r="CN48" s="377"/>
      <c r="CO48" s="377"/>
      <c r="CP48" s="377"/>
      <c r="CQ48" s="377"/>
      <c r="CR48" s="377"/>
      <c r="CS48" s="377"/>
      <c r="CT48" s="377"/>
      <c r="CU48" s="377"/>
      <c r="CV48" s="377"/>
      <c r="CW48" s="377"/>
      <c r="CX48" s="377"/>
      <c r="CY48" s="377"/>
      <c r="CZ48" s="377"/>
      <c r="DA48" s="377"/>
      <c r="DB48" s="373"/>
      <c r="DC48" s="373"/>
      <c r="DD48" s="373"/>
      <c r="DE48" s="373"/>
      <c r="DF48" s="275"/>
      <c r="DG48" s="373"/>
      <c r="DH48" s="373"/>
      <c r="DI48" s="373"/>
      <c r="DJ48" s="373"/>
      <c r="DK48" s="373"/>
      <c r="DL48" s="373"/>
      <c r="DM48" s="373"/>
      <c r="DN48" s="373"/>
      <c r="DO48" s="373"/>
      <c r="DP48" s="373"/>
      <c r="DQ48" s="275"/>
    </row>
  </sheetData>
  <sheetProtection sheet="1" selectLockedCells="1"/>
  <mergeCells count="275">
    <mergeCell ref="F12:G12"/>
    <mergeCell ref="H12:AP12"/>
    <mergeCell ref="DG48:DP48"/>
    <mergeCell ref="R48:Y48"/>
    <mergeCell ref="Z48:AI48"/>
    <mergeCell ref="BM48:BZ48"/>
    <mergeCell ref="CA48:CC48"/>
    <mergeCell ref="CD48:CE48"/>
    <mergeCell ref="CG48:DA48"/>
    <mergeCell ref="DB48:DE48"/>
    <mergeCell ref="BM47:BZ47"/>
    <mergeCell ref="CA47:CC47"/>
    <mergeCell ref="CD47:CE47"/>
    <mergeCell ref="CG47:DA47"/>
    <mergeCell ref="DB47:DE47"/>
    <mergeCell ref="BM44:CE45"/>
    <mergeCell ref="CG44:DE45"/>
    <mergeCell ref="DG44:DP47"/>
    <mergeCell ref="F46:P46"/>
    <mergeCell ref="R46:Y46"/>
    <mergeCell ref="Z46:AI46"/>
    <mergeCell ref="AK46:AU46"/>
    <mergeCell ref="BM46:BZ46"/>
    <mergeCell ref="CA46:CC46"/>
    <mergeCell ref="CD46:CE46"/>
    <mergeCell ref="CG46:DA46"/>
    <mergeCell ref="DB46:DE46"/>
    <mergeCell ref="R47:Y47"/>
    <mergeCell ref="Z47:AI47"/>
    <mergeCell ref="AQ12:AS12"/>
    <mergeCell ref="AT12:AU12"/>
    <mergeCell ref="DG42:DP42"/>
    <mergeCell ref="R42:Y42"/>
    <mergeCell ref="Z42:AI42"/>
    <mergeCell ref="AW42:BE42"/>
    <mergeCell ref="BF42:BK42"/>
    <mergeCell ref="BM42:BZ42"/>
    <mergeCell ref="CA42:CC42"/>
    <mergeCell ref="CD42:CE42"/>
    <mergeCell ref="CG42:DA42"/>
    <mergeCell ref="DB42:DE42"/>
    <mergeCell ref="BM38:CE39"/>
    <mergeCell ref="CG38:DE39"/>
    <mergeCell ref="DG38:DP41"/>
    <mergeCell ref="CG40:DA40"/>
    <mergeCell ref="DB40:DE40"/>
    <mergeCell ref="R41:Y41"/>
    <mergeCell ref="Z41:AI41"/>
    <mergeCell ref="BM41:BZ41"/>
    <mergeCell ref="CA41:CC41"/>
    <mergeCell ref="CD41:CE41"/>
    <mergeCell ref="CG41:DA41"/>
    <mergeCell ref="DB41:DE41"/>
    <mergeCell ref="BM34:BZ34"/>
    <mergeCell ref="CA34:CC34"/>
    <mergeCell ref="CD34:CE34"/>
    <mergeCell ref="DG30:DP30"/>
    <mergeCell ref="DG36:DP36"/>
    <mergeCell ref="DG32:DP35"/>
    <mergeCell ref="CG34:DA34"/>
    <mergeCell ref="DB34:DE34"/>
    <mergeCell ref="BM40:BZ40"/>
    <mergeCell ref="CA40:CC40"/>
    <mergeCell ref="CD40:CE40"/>
    <mergeCell ref="R36:Y36"/>
    <mergeCell ref="Z36:AI36"/>
    <mergeCell ref="AW36:BE36"/>
    <mergeCell ref="BF36:BK36"/>
    <mergeCell ref="BM36:BZ36"/>
    <mergeCell ref="CA36:CC36"/>
    <mergeCell ref="CD36:CE36"/>
    <mergeCell ref="CG36:DA36"/>
    <mergeCell ref="DB36:DE36"/>
    <mergeCell ref="R35:Y35"/>
    <mergeCell ref="Z35:AI35"/>
    <mergeCell ref="BM35:BZ35"/>
    <mergeCell ref="CA35:CC35"/>
    <mergeCell ref="CD35:CE35"/>
    <mergeCell ref="CG35:DA35"/>
    <mergeCell ref="DB35:DE35"/>
    <mergeCell ref="CG30:DA30"/>
    <mergeCell ref="DB30:DE30"/>
    <mergeCell ref="BM32:CE33"/>
    <mergeCell ref="CG32:DE33"/>
    <mergeCell ref="CG22:DA22"/>
    <mergeCell ref="DB22:DE22"/>
    <mergeCell ref="R23:Y23"/>
    <mergeCell ref="CG24:DA24"/>
    <mergeCell ref="DB24:DE24"/>
    <mergeCell ref="BM26:CE27"/>
    <mergeCell ref="CG26:DE27"/>
    <mergeCell ref="BM30:BZ30"/>
    <mergeCell ref="CA30:CC30"/>
    <mergeCell ref="CD30:CE30"/>
    <mergeCell ref="DG26:DP29"/>
    <mergeCell ref="F28:P28"/>
    <mergeCell ref="R28:Y28"/>
    <mergeCell ref="Z28:AI28"/>
    <mergeCell ref="AK28:AU28"/>
    <mergeCell ref="AW28:BE28"/>
    <mergeCell ref="BF28:BK28"/>
    <mergeCell ref="BM28:BZ28"/>
    <mergeCell ref="CA28:CC28"/>
    <mergeCell ref="CD28:CE28"/>
    <mergeCell ref="CG28:DA28"/>
    <mergeCell ref="DB28:DE28"/>
    <mergeCell ref="R29:Y29"/>
    <mergeCell ref="Z29:AI29"/>
    <mergeCell ref="BM29:BZ29"/>
    <mergeCell ref="CA29:CC29"/>
    <mergeCell ref="CD29:CE29"/>
    <mergeCell ref="CG29:DA29"/>
    <mergeCell ref="DB29:DE29"/>
    <mergeCell ref="F22:P22"/>
    <mergeCell ref="R22:Y22"/>
    <mergeCell ref="Z22:AI22"/>
    <mergeCell ref="AK22:AU22"/>
    <mergeCell ref="AW22:BE22"/>
    <mergeCell ref="BF22:BK22"/>
    <mergeCell ref="BM22:BZ22"/>
    <mergeCell ref="CA22:CC22"/>
    <mergeCell ref="CD22:CE22"/>
    <mergeCell ref="DG24:DP24"/>
    <mergeCell ref="R24:Y24"/>
    <mergeCell ref="Z24:AI24"/>
    <mergeCell ref="AW24:BE24"/>
    <mergeCell ref="BF24:BK24"/>
    <mergeCell ref="BM24:BZ24"/>
    <mergeCell ref="CA24:CC24"/>
    <mergeCell ref="CD24:CE24"/>
    <mergeCell ref="B20:D24"/>
    <mergeCell ref="F20:P21"/>
    <mergeCell ref="R20:AI21"/>
    <mergeCell ref="AK20:AU21"/>
    <mergeCell ref="Z23:AI23"/>
    <mergeCell ref="AW23:BE23"/>
    <mergeCell ref="BF23:BK23"/>
    <mergeCell ref="BM23:BZ23"/>
    <mergeCell ref="CA23:CC23"/>
    <mergeCell ref="CD23:CE23"/>
    <mergeCell ref="CG23:DA23"/>
    <mergeCell ref="DB23:DE23"/>
    <mergeCell ref="AW20:BK21"/>
    <mergeCell ref="BM20:CE21"/>
    <mergeCell ref="CG20:DE21"/>
    <mergeCell ref="DG20:DP23"/>
    <mergeCell ref="A1:AF3"/>
    <mergeCell ref="CD17:CE17"/>
    <mergeCell ref="CG17:DA17"/>
    <mergeCell ref="DB17:DE17"/>
    <mergeCell ref="AW14:BK15"/>
    <mergeCell ref="BM14:CE15"/>
    <mergeCell ref="CG14:DE15"/>
    <mergeCell ref="F16:P16"/>
    <mergeCell ref="CG16:DA16"/>
    <mergeCell ref="DB16:DE16"/>
    <mergeCell ref="R17:Y17"/>
    <mergeCell ref="CD9:CE9"/>
    <mergeCell ref="Z17:AI17"/>
    <mergeCell ref="AW17:BE17"/>
    <mergeCell ref="BF17:BK17"/>
    <mergeCell ref="BM17:BZ17"/>
    <mergeCell ref="CA17:CC17"/>
    <mergeCell ref="F11:G11"/>
    <mergeCell ref="H11:AP11"/>
    <mergeCell ref="AQ11:AS11"/>
    <mergeCell ref="AT11:AU11"/>
    <mergeCell ref="B14:D18"/>
    <mergeCell ref="F14:P15"/>
    <mergeCell ref="BM5:CE6"/>
    <mergeCell ref="DG18:DP18"/>
    <mergeCell ref="R18:Y18"/>
    <mergeCell ref="Z18:AI18"/>
    <mergeCell ref="AW18:BE18"/>
    <mergeCell ref="BF18:BK18"/>
    <mergeCell ref="BM18:BZ18"/>
    <mergeCell ref="CA18:CC18"/>
    <mergeCell ref="CD18:CE18"/>
    <mergeCell ref="CG18:DA18"/>
    <mergeCell ref="DB18:DE18"/>
    <mergeCell ref="DG14:DP17"/>
    <mergeCell ref="R16:Y16"/>
    <mergeCell ref="Z16:AI16"/>
    <mergeCell ref="AK16:AU16"/>
    <mergeCell ref="AW16:BE16"/>
    <mergeCell ref="BF16:BK16"/>
    <mergeCell ref="BM16:BZ16"/>
    <mergeCell ref="CA16:CC16"/>
    <mergeCell ref="CD16:CE16"/>
    <mergeCell ref="R14:AI15"/>
    <mergeCell ref="AK14:AU15"/>
    <mergeCell ref="B44:D48"/>
    <mergeCell ref="F44:P45"/>
    <mergeCell ref="R44:AI45"/>
    <mergeCell ref="AK44:AU45"/>
    <mergeCell ref="AW44:BK45"/>
    <mergeCell ref="AW47:BE47"/>
    <mergeCell ref="BF47:BK47"/>
    <mergeCell ref="B38:D42"/>
    <mergeCell ref="F38:P39"/>
    <mergeCell ref="R38:AI39"/>
    <mergeCell ref="AK38:AU39"/>
    <mergeCell ref="AW38:BK39"/>
    <mergeCell ref="AW41:BE41"/>
    <mergeCell ref="BF41:BK41"/>
    <mergeCell ref="AW48:BE48"/>
    <mergeCell ref="BF48:BK48"/>
    <mergeCell ref="AW46:BE46"/>
    <mergeCell ref="BF46:BK46"/>
    <mergeCell ref="F40:P40"/>
    <mergeCell ref="R40:Y40"/>
    <mergeCell ref="Z40:AI40"/>
    <mergeCell ref="AK40:AU40"/>
    <mergeCell ref="AW40:BE40"/>
    <mergeCell ref="BF40:BK40"/>
    <mergeCell ref="B32:D36"/>
    <mergeCell ref="F32:P33"/>
    <mergeCell ref="R32:AI33"/>
    <mergeCell ref="AK32:AU33"/>
    <mergeCell ref="AW32:BK33"/>
    <mergeCell ref="AW35:BE35"/>
    <mergeCell ref="BF35:BK35"/>
    <mergeCell ref="B26:D30"/>
    <mergeCell ref="F26:P27"/>
    <mergeCell ref="R26:AI27"/>
    <mergeCell ref="AK26:AU27"/>
    <mergeCell ref="AW26:BK27"/>
    <mergeCell ref="AW29:BE29"/>
    <mergeCell ref="BF29:BK29"/>
    <mergeCell ref="R30:Y30"/>
    <mergeCell ref="Z30:AI30"/>
    <mergeCell ref="AW30:BE30"/>
    <mergeCell ref="BF30:BK30"/>
    <mergeCell ref="F34:P34"/>
    <mergeCell ref="R34:Y34"/>
    <mergeCell ref="Z34:AI34"/>
    <mergeCell ref="AK34:AU34"/>
    <mergeCell ref="AW34:BE34"/>
    <mergeCell ref="BF34:BK34"/>
    <mergeCell ref="F5:P6"/>
    <mergeCell ref="F7:P7"/>
    <mergeCell ref="B5:D9"/>
    <mergeCell ref="AW7:BE7"/>
    <mergeCell ref="AW8:BE8"/>
    <mergeCell ref="AW9:BE9"/>
    <mergeCell ref="BF7:BK7"/>
    <mergeCell ref="BF8:BK8"/>
    <mergeCell ref="BF9:BK9"/>
    <mergeCell ref="AW5:BK6"/>
    <mergeCell ref="BM7:BZ7"/>
    <mergeCell ref="CA7:CC7"/>
    <mergeCell ref="CD7:CE7"/>
    <mergeCell ref="CD8:CE8"/>
    <mergeCell ref="BM8:BZ8"/>
    <mergeCell ref="BM9:BZ9"/>
    <mergeCell ref="AK5:AU6"/>
    <mergeCell ref="AK7:AU7"/>
    <mergeCell ref="R5:AI6"/>
    <mergeCell ref="R9:Y9"/>
    <mergeCell ref="Z7:AI7"/>
    <mergeCell ref="Z8:AI8"/>
    <mergeCell ref="Z9:AI9"/>
    <mergeCell ref="R7:Y7"/>
    <mergeCell ref="R8:Y8"/>
    <mergeCell ref="DG9:DP9"/>
    <mergeCell ref="DB7:DE7"/>
    <mergeCell ref="DB8:DE8"/>
    <mergeCell ref="DB9:DE9"/>
    <mergeCell ref="CG5:DE6"/>
    <mergeCell ref="CG8:DA8"/>
    <mergeCell ref="CG9:DA9"/>
    <mergeCell ref="CG7:DA7"/>
    <mergeCell ref="CA8:CC8"/>
    <mergeCell ref="CA9:CC9"/>
    <mergeCell ref="DG5:DP8"/>
  </mergeCells>
  <phoneticPr fontId="1"/>
  <dataValidations count="7">
    <dataValidation type="list" allowBlank="1" showInputMessage="1" showErrorMessage="1" sqref="BE8:BE9 BE17:BE18 BE23:BE24 BE29:BE30 BE35:BE36 BE41:BE42 BE47:BE48">
      <formula1>"　,該当する"</formula1>
    </dataValidation>
    <dataValidation type="list" allowBlank="1" showInputMessage="1" showErrorMessage="1" errorTitle="エラー" error="プルダウンから選択してください。" sqref="F7:P7">
      <formula1>世帯主年齢区分</formula1>
    </dataValidation>
    <dataValidation type="whole" operator="greaterThanOrEqual" allowBlank="1" showInputMessage="1" showErrorMessage="1" sqref="CA7:CC9 CA16:CC18 CA22:CC24 CA28:CC30 CA34:CC36 CA40:CC42 CA46:CC48">
      <formula1>0</formula1>
    </dataValidation>
    <dataValidation type="list" allowBlank="1" showInputMessage="1" showErrorMessage="1" errorTitle="エラー" error="プルダウンから選択してください。" sqref="DB7:DE9 DB16:DE18 DB22:DE24 DB28:DE30 DB34:DE36 DB40:DE42 DB46:DE48">
      <formula1>"　,あり"</formula1>
    </dataValidation>
    <dataValidation type="whole" allowBlank="1" showInputMessage="1" showErrorMessage="1" sqref="AQ11:AQ12 AR11:AS11">
      <formula1>0</formula1>
      <formula2>7</formula2>
    </dataValidation>
    <dataValidation type="list" allowBlank="1" showInputMessage="1" showErrorMessage="1" errorTitle="エラー" error="プルダウンから選択してください。" sqref="AK7:AU7 AK16:AU16 AK22:AU22 AK28:AU28 AK34:AU34 AK40:AU40 AK46:AU46 BF7:BK9 DG9:DP9 BF16:BK18 DG18:DP18 BF22:BK24 DG24:DP24 BF28:BK30 DG30:DP30 BF34:BK36 DG36:DP36 BF40:BK42 DG42:DP42 BF46:BK48 DG48:DP48">
      <formula1>"　,該当する"</formula1>
    </dataValidation>
    <dataValidation type="list" allowBlank="1" showInputMessage="1" showErrorMessage="1" errorTitle="エラー" error="プルダウンから選択してください。" sqref="F16:P16 F22:P22 F28:P28 F34:P34 F40:P40 F46:P46">
      <formula1>世帯員年齢区分</formula1>
    </dataValidation>
  </dataValidations>
  <printOptions horizontalCentered="1" verticalCentered="1"/>
  <pageMargins left="0.19685039370078741" right="0.19685039370078741" top="0.35433070866141736" bottom="0.35433070866141736"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B1:BT26"/>
  <sheetViews>
    <sheetView view="pageBreakPreview" zoomScale="90" zoomScaleNormal="70" zoomScaleSheetLayoutView="90" workbookViewId="0">
      <selection activeCell="J8" sqref="J8:T8"/>
    </sheetView>
  </sheetViews>
  <sheetFormatPr defaultColWidth="2.6328125" defaultRowHeight="20.149999999999999" customHeight="1" x14ac:dyDescent="0.2"/>
  <cols>
    <col min="1" max="2" width="3.36328125" style="188" customWidth="1"/>
    <col min="3" max="5" width="2.6328125" style="188" customWidth="1"/>
    <col min="6" max="6" width="2.6328125" style="186" customWidth="1"/>
    <col min="7" max="13" width="2.6328125" style="188" customWidth="1"/>
    <col min="14" max="20" width="2.6328125" style="188"/>
    <col min="21" max="21" width="2.6328125" style="188" customWidth="1"/>
    <col min="22" max="25" width="2.6328125" style="188"/>
    <col min="26" max="26" width="4" style="188" customWidth="1"/>
    <col min="27" max="37" width="2.6328125" style="188"/>
    <col min="38" max="38" width="1.6328125" style="188" customWidth="1"/>
    <col min="39" max="40" width="2.6328125" style="188" customWidth="1"/>
    <col min="41" max="41" width="2.6328125" style="186"/>
    <col min="42" max="42" width="2.6328125" style="188"/>
    <col min="43" max="43" width="2.26953125" style="188" customWidth="1"/>
    <col min="44" max="46" width="2.7265625" style="188" customWidth="1"/>
    <col min="47" max="47" width="4.08984375" style="188" customWidth="1"/>
    <col min="48" max="48" width="1" style="188" customWidth="1"/>
    <col min="49" max="49" width="3.08984375" style="188" customWidth="1"/>
    <col min="50" max="50" width="3.08984375" style="186" customWidth="1"/>
    <col min="51" max="52" width="3.08984375" style="188" customWidth="1"/>
    <col min="53" max="53" width="2" style="188" customWidth="1"/>
    <col min="54" max="55" width="2.90625" style="188" customWidth="1"/>
    <col min="56" max="56" width="4.08984375" style="188" customWidth="1"/>
    <col min="57" max="57" width="4" style="188" customWidth="1"/>
    <col min="58" max="58" width="0.7265625" style="188" customWidth="1"/>
    <col min="59" max="60" width="3.08984375" style="188" customWidth="1"/>
    <col min="61" max="61" width="3" style="188" customWidth="1"/>
    <col min="62" max="62" width="4.36328125" style="188" customWidth="1"/>
    <col min="63" max="63" width="0.6328125" style="188" customWidth="1"/>
    <col min="64" max="65" width="2.90625" style="188" customWidth="1"/>
    <col min="66" max="66" width="2.90625" style="186" customWidth="1"/>
    <col min="67" max="68" width="2.90625" style="188" customWidth="1"/>
    <col min="69" max="69" width="3.08984375" style="188" customWidth="1"/>
    <col min="70" max="70" width="2.7265625" style="188" customWidth="1"/>
    <col min="71" max="71" width="4.08984375" style="188" customWidth="1"/>
    <col min="72" max="72" width="3.7265625" style="188" customWidth="1"/>
    <col min="73" max="250" width="2.6328125" style="188"/>
    <col min="251" max="251" width="4.90625" style="188" customWidth="1"/>
    <col min="252" max="262" width="2.6328125" style="188" customWidth="1"/>
    <col min="263" max="506" width="2.6328125" style="188"/>
    <col min="507" max="507" width="4.90625" style="188" customWidth="1"/>
    <col min="508" max="518" width="2.6328125" style="188" customWidth="1"/>
    <col min="519" max="762" width="2.6328125" style="188"/>
    <col min="763" max="763" width="4.90625" style="188" customWidth="1"/>
    <col min="764" max="774" width="2.6328125" style="188" customWidth="1"/>
    <col min="775" max="1018" width="2.6328125" style="188"/>
    <col min="1019" max="1019" width="4.90625" style="188" customWidth="1"/>
    <col min="1020" max="1030" width="2.6328125" style="188" customWidth="1"/>
    <col min="1031" max="1274" width="2.6328125" style="188"/>
    <col min="1275" max="1275" width="4.90625" style="188" customWidth="1"/>
    <col min="1276" max="1286" width="2.6328125" style="188" customWidth="1"/>
    <col min="1287" max="1530" width="2.6328125" style="188"/>
    <col min="1531" max="1531" width="4.90625" style="188" customWidth="1"/>
    <col min="1532" max="1542" width="2.6328125" style="188" customWidth="1"/>
    <col min="1543" max="1786" width="2.6328125" style="188"/>
    <col min="1787" max="1787" width="4.90625" style="188" customWidth="1"/>
    <col min="1788" max="1798" width="2.6328125" style="188" customWidth="1"/>
    <col min="1799" max="2042" width="2.6328125" style="188"/>
    <col min="2043" max="2043" width="4.90625" style="188" customWidth="1"/>
    <col min="2044" max="2054" width="2.6328125" style="188" customWidth="1"/>
    <col min="2055" max="2298" width="2.6328125" style="188"/>
    <col min="2299" max="2299" width="4.90625" style="188" customWidth="1"/>
    <col min="2300" max="2310" width="2.6328125" style="188" customWidth="1"/>
    <col min="2311" max="2554" width="2.6328125" style="188"/>
    <col min="2555" max="2555" width="4.90625" style="188" customWidth="1"/>
    <col min="2556" max="2566" width="2.6328125" style="188" customWidth="1"/>
    <col min="2567" max="2810" width="2.6328125" style="188"/>
    <col min="2811" max="2811" width="4.90625" style="188" customWidth="1"/>
    <col min="2812" max="2822" width="2.6328125" style="188" customWidth="1"/>
    <col min="2823" max="3066" width="2.6328125" style="188"/>
    <col min="3067" max="3067" width="4.90625" style="188" customWidth="1"/>
    <col min="3068" max="3078" width="2.6328125" style="188" customWidth="1"/>
    <col min="3079" max="3322" width="2.6328125" style="188"/>
    <col min="3323" max="3323" width="4.90625" style="188" customWidth="1"/>
    <col min="3324" max="3334" width="2.6328125" style="188" customWidth="1"/>
    <col min="3335" max="3578" width="2.6328125" style="188"/>
    <col min="3579" max="3579" width="4.90625" style="188" customWidth="1"/>
    <col min="3580" max="3590" width="2.6328125" style="188" customWidth="1"/>
    <col min="3591" max="3834" width="2.6328125" style="188"/>
    <col min="3835" max="3835" width="4.90625" style="188" customWidth="1"/>
    <col min="3836" max="3846" width="2.6328125" style="188" customWidth="1"/>
    <col min="3847" max="4090" width="2.6328125" style="188"/>
    <col min="4091" max="4091" width="4.90625" style="188" customWidth="1"/>
    <col min="4092" max="4102" width="2.6328125" style="188" customWidth="1"/>
    <col min="4103" max="4346" width="2.6328125" style="188"/>
    <col min="4347" max="4347" width="4.90625" style="188" customWidth="1"/>
    <col min="4348" max="4358" width="2.6328125" style="188" customWidth="1"/>
    <col min="4359" max="4602" width="2.6328125" style="188"/>
    <col min="4603" max="4603" width="4.90625" style="188" customWidth="1"/>
    <col min="4604" max="4614" width="2.6328125" style="188" customWidth="1"/>
    <col min="4615" max="4858" width="2.6328125" style="188"/>
    <col min="4859" max="4859" width="4.90625" style="188" customWidth="1"/>
    <col min="4860" max="4870" width="2.6328125" style="188" customWidth="1"/>
    <col min="4871" max="5114" width="2.6328125" style="188"/>
    <col min="5115" max="5115" width="4.90625" style="188" customWidth="1"/>
    <col min="5116" max="5126" width="2.6328125" style="188" customWidth="1"/>
    <col min="5127" max="5370" width="2.6328125" style="188"/>
    <col min="5371" max="5371" width="4.90625" style="188" customWidth="1"/>
    <col min="5372" max="5382" width="2.6328125" style="188" customWidth="1"/>
    <col min="5383" max="5626" width="2.6328125" style="188"/>
    <col min="5627" max="5627" width="4.90625" style="188" customWidth="1"/>
    <col min="5628" max="5638" width="2.6328125" style="188" customWidth="1"/>
    <col min="5639" max="5882" width="2.6328125" style="188"/>
    <col min="5883" max="5883" width="4.90625" style="188" customWidth="1"/>
    <col min="5884" max="5894" width="2.6328125" style="188" customWidth="1"/>
    <col min="5895" max="6138" width="2.6328125" style="188"/>
    <col min="6139" max="6139" width="4.90625" style="188" customWidth="1"/>
    <col min="6140" max="6150" width="2.6328125" style="188" customWidth="1"/>
    <col min="6151" max="6394" width="2.6328125" style="188"/>
    <col min="6395" max="6395" width="4.90625" style="188" customWidth="1"/>
    <col min="6396" max="6406" width="2.6328125" style="188" customWidth="1"/>
    <col min="6407" max="6650" width="2.6328125" style="188"/>
    <col min="6651" max="6651" width="4.90625" style="188" customWidth="1"/>
    <col min="6652" max="6662" width="2.6328125" style="188" customWidth="1"/>
    <col min="6663" max="6906" width="2.6328125" style="188"/>
    <col min="6907" max="6907" width="4.90625" style="188" customWidth="1"/>
    <col min="6908" max="6918" width="2.6328125" style="188" customWidth="1"/>
    <col min="6919" max="7162" width="2.6328125" style="188"/>
    <col min="7163" max="7163" width="4.90625" style="188" customWidth="1"/>
    <col min="7164" max="7174" width="2.6328125" style="188" customWidth="1"/>
    <col min="7175" max="7418" width="2.6328125" style="188"/>
    <col min="7419" max="7419" width="4.90625" style="188" customWidth="1"/>
    <col min="7420" max="7430" width="2.6328125" style="188" customWidth="1"/>
    <col min="7431" max="7674" width="2.6328125" style="188"/>
    <col min="7675" max="7675" width="4.90625" style="188" customWidth="1"/>
    <col min="7676" max="7686" width="2.6328125" style="188" customWidth="1"/>
    <col min="7687" max="7930" width="2.6328125" style="188"/>
    <col min="7931" max="7931" width="4.90625" style="188" customWidth="1"/>
    <col min="7932" max="7942" width="2.6328125" style="188" customWidth="1"/>
    <col min="7943" max="8186" width="2.6328125" style="188"/>
    <col min="8187" max="8187" width="4.90625" style="188" customWidth="1"/>
    <col min="8188" max="8198" width="2.6328125" style="188" customWidth="1"/>
    <col min="8199" max="8442" width="2.6328125" style="188"/>
    <col min="8443" max="8443" width="4.90625" style="188" customWidth="1"/>
    <col min="8444" max="8454" width="2.6328125" style="188" customWidth="1"/>
    <col min="8455" max="8698" width="2.6328125" style="188"/>
    <col min="8699" max="8699" width="4.90625" style="188" customWidth="1"/>
    <col min="8700" max="8710" width="2.6328125" style="188" customWidth="1"/>
    <col min="8711" max="8954" width="2.6328125" style="188"/>
    <col min="8955" max="8955" width="4.90625" style="188" customWidth="1"/>
    <col min="8956" max="8966" width="2.6328125" style="188" customWidth="1"/>
    <col min="8967" max="9210" width="2.6328125" style="188"/>
    <col min="9211" max="9211" width="4.90625" style="188" customWidth="1"/>
    <col min="9212" max="9222" width="2.6328125" style="188" customWidth="1"/>
    <col min="9223" max="9466" width="2.6328125" style="188"/>
    <col min="9467" max="9467" width="4.90625" style="188" customWidth="1"/>
    <col min="9468" max="9478" width="2.6328125" style="188" customWidth="1"/>
    <col min="9479" max="9722" width="2.6328125" style="188"/>
    <col min="9723" max="9723" width="4.90625" style="188" customWidth="1"/>
    <col min="9724" max="9734" width="2.6328125" style="188" customWidth="1"/>
    <col min="9735" max="9978" width="2.6328125" style="188"/>
    <col min="9979" max="9979" width="4.90625" style="188" customWidth="1"/>
    <col min="9980" max="9990" width="2.6328125" style="188" customWidth="1"/>
    <col min="9991" max="10234" width="2.6328125" style="188"/>
    <col min="10235" max="10235" width="4.90625" style="188" customWidth="1"/>
    <col min="10236" max="10246" width="2.6328125" style="188" customWidth="1"/>
    <col min="10247" max="10490" width="2.6328125" style="188"/>
    <col min="10491" max="10491" width="4.90625" style="188" customWidth="1"/>
    <col min="10492" max="10502" width="2.6328125" style="188" customWidth="1"/>
    <col min="10503" max="10746" width="2.6328125" style="188"/>
    <col min="10747" max="10747" width="4.90625" style="188" customWidth="1"/>
    <col min="10748" max="10758" width="2.6328125" style="188" customWidth="1"/>
    <col min="10759" max="11002" width="2.6328125" style="188"/>
    <col min="11003" max="11003" width="4.90625" style="188" customWidth="1"/>
    <col min="11004" max="11014" width="2.6328125" style="188" customWidth="1"/>
    <col min="11015" max="11258" width="2.6328125" style="188"/>
    <col min="11259" max="11259" width="4.90625" style="188" customWidth="1"/>
    <col min="11260" max="11270" width="2.6328125" style="188" customWidth="1"/>
    <col min="11271" max="11514" width="2.6328125" style="188"/>
    <col min="11515" max="11515" width="4.90625" style="188" customWidth="1"/>
    <col min="11516" max="11526" width="2.6328125" style="188" customWidth="1"/>
    <col min="11527" max="11770" width="2.6328125" style="188"/>
    <col min="11771" max="11771" width="4.90625" style="188" customWidth="1"/>
    <col min="11772" max="11782" width="2.6328125" style="188" customWidth="1"/>
    <col min="11783" max="12026" width="2.6328125" style="188"/>
    <col min="12027" max="12027" width="4.90625" style="188" customWidth="1"/>
    <col min="12028" max="12038" width="2.6328125" style="188" customWidth="1"/>
    <col min="12039" max="12282" width="2.6328125" style="188"/>
    <col min="12283" max="12283" width="4.90625" style="188" customWidth="1"/>
    <col min="12284" max="12294" width="2.6328125" style="188" customWidth="1"/>
    <col min="12295" max="12538" width="2.6328125" style="188"/>
    <col min="12539" max="12539" width="4.90625" style="188" customWidth="1"/>
    <col min="12540" max="12550" width="2.6328125" style="188" customWidth="1"/>
    <col min="12551" max="12794" width="2.6328125" style="188"/>
    <col min="12795" max="12795" width="4.90625" style="188" customWidth="1"/>
    <col min="12796" max="12806" width="2.6328125" style="188" customWidth="1"/>
    <col min="12807" max="13050" width="2.6328125" style="188"/>
    <col min="13051" max="13051" width="4.90625" style="188" customWidth="1"/>
    <col min="13052" max="13062" width="2.6328125" style="188" customWidth="1"/>
    <col min="13063" max="13306" width="2.6328125" style="188"/>
    <col min="13307" max="13307" width="4.90625" style="188" customWidth="1"/>
    <col min="13308" max="13318" width="2.6328125" style="188" customWidth="1"/>
    <col min="13319" max="13562" width="2.6328125" style="188"/>
    <col min="13563" max="13563" width="4.90625" style="188" customWidth="1"/>
    <col min="13564" max="13574" width="2.6328125" style="188" customWidth="1"/>
    <col min="13575" max="13818" width="2.6328125" style="188"/>
    <col min="13819" max="13819" width="4.90625" style="188" customWidth="1"/>
    <col min="13820" max="13830" width="2.6328125" style="188" customWidth="1"/>
    <col min="13831" max="14074" width="2.6328125" style="188"/>
    <col min="14075" max="14075" width="4.90625" style="188" customWidth="1"/>
    <col min="14076" max="14086" width="2.6328125" style="188" customWidth="1"/>
    <col min="14087" max="14330" width="2.6328125" style="188"/>
    <col min="14331" max="14331" width="4.90625" style="188" customWidth="1"/>
    <col min="14332" max="14342" width="2.6328125" style="188" customWidth="1"/>
    <col min="14343" max="14586" width="2.6328125" style="188"/>
    <col min="14587" max="14587" width="4.90625" style="188" customWidth="1"/>
    <col min="14588" max="14598" width="2.6328125" style="188" customWidth="1"/>
    <col min="14599" max="14842" width="2.6328125" style="188"/>
    <col min="14843" max="14843" width="4.90625" style="188" customWidth="1"/>
    <col min="14844" max="14854" width="2.6328125" style="188" customWidth="1"/>
    <col min="14855" max="15098" width="2.6328125" style="188"/>
    <col min="15099" max="15099" width="4.90625" style="188" customWidth="1"/>
    <col min="15100" max="15110" width="2.6328125" style="188" customWidth="1"/>
    <col min="15111" max="15354" width="2.6328125" style="188"/>
    <col min="15355" max="15355" width="4.90625" style="188" customWidth="1"/>
    <col min="15356" max="15366" width="2.6328125" style="188" customWidth="1"/>
    <col min="15367" max="15610" width="2.6328125" style="188"/>
    <col min="15611" max="15611" width="4.90625" style="188" customWidth="1"/>
    <col min="15612" max="15622" width="2.6328125" style="188" customWidth="1"/>
    <col min="15623" max="15866" width="2.6328125" style="188"/>
    <col min="15867" max="15867" width="4.90625" style="188" customWidth="1"/>
    <col min="15868" max="15878" width="2.6328125" style="188" customWidth="1"/>
    <col min="15879" max="16122" width="2.6328125" style="188"/>
    <col min="16123" max="16123" width="4.90625" style="188" customWidth="1"/>
    <col min="16124" max="16134" width="2.6328125" style="188" customWidth="1"/>
    <col min="16135" max="16384" width="2.6328125" style="188"/>
  </cols>
  <sheetData>
    <row r="1" spans="2:72" ht="20.25" customHeight="1" x14ac:dyDescent="0.2">
      <c r="D1" s="406" t="s">
        <v>93</v>
      </c>
      <c r="E1" s="407"/>
      <c r="F1" s="407"/>
      <c r="G1" s="407"/>
      <c r="H1" s="407"/>
      <c r="I1" s="407"/>
      <c r="J1" s="407"/>
      <c r="K1" s="407"/>
      <c r="L1" s="407"/>
      <c r="M1" s="407"/>
      <c r="N1" s="407"/>
      <c r="O1" s="407"/>
      <c r="P1" s="407"/>
      <c r="Q1" s="407"/>
      <c r="R1" s="407"/>
      <c r="S1" s="407"/>
      <c r="T1" s="408"/>
      <c r="U1" s="244"/>
      <c r="W1" s="412" t="s">
        <v>99</v>
      </c>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row>
    <row r="2" spans="2:72" ht="21" customHeight="1" thickBot="1" x14ac:dyDescent="0.25">
      <c r="D2" s="409"/>
      <c r="E2" s="410"/>
      <c r="F2" s="410"/>
      <c r="G2" s="410"/>
      <c r="H2" s="410"/>
      <c r="I2" s="410"/>
      <c r="J2" s="410"/>
      <c r="K2" s="410"/>
      <c r="L2" s="410"/>
      <c r="M2" s="410"/>
      <c r="N2" s="410"/>
      <c r="O2" s="410"/>
      <c r="P2" s="410"/>
      <c r="Q2" s="410"/>
      <c r="R2" s="410"/>
      <c r="S2" s="410"/>
      <c r="T2" s="411"/>
      <c r="U2" s="189"/>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row>
    <row r="3" spans="2:72" ht="16.5" customHeight="1" x14ac:dyDescent="0.2">
      <c r="B3" s="413" t="str">
        <f>IF(L3="","","均等割、平等割の")</f>
        <v/>
      </c>
      <c r="C3" s="413"/>
      <c r="D3" s="413"/>
      <c r="E3" s="413"/>
      <c r="F3" s="413"/>
      <c r="G3" s="413"/>
      <c r="H3" s="413"/>
      <c r="I3" s="413"/>
      <c r="J3" s="413"/>
      <c r="K3" s="413"/>
      <c r="L3" s="414" t="str">
        <f>'試算結果(詳細)'!E53</f>
        <v/>
      </c>
      <c r="M3" s="414"/>
      <c r="N3" s="414"/>
      <c r="O3" s="414"/>
      <c r="P3" s="414"/>
      <c r="Q3" s="416" t="str">
        <f>IF(L3="","","が適用されています。")</f>
        <v/>
      </c>
      <c r="R3" s="416"/>
      <c r="S3" s="416"/>
      <c r="T3" s="416"/>
      <c r="U3" s="416"/>
      <c r="V3" s="416"/>
      <c r="W3" s="416"/>
      <c r="X3" s="416"/>
      <c r="Y3" s="416"/>
      <c r="Z3" s="416"/>
      <c r="AA3" s="416"/>
      <c r="AB3" s="416"/>
      <c r="AC3" s="412" t="str">
        <f>IF('新＿計算の基礎（作業用非公開）'!$C$90=TRUE,"非自発的失業者軽減が適用されています。","")</f>
        <v/>
      </c>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t="str">
        <f>IF(SUM('新＿計算の基礎（作業用非公開）'!$M$80:$N$86)&gt;0,"神戸市の独自控除が適用されています。","")</f>
        <v/>
      </c>
      <c r="BB3" s="412"/>
      <c r="BC3" s="412"/>
      <c r="BD3" s="412"/>
      <c r="BE3" s="412"/>
      <c r="BF3" s="412"/>
      <c r="BG3" s="412"/>
      <c r="BH3" s="412"/>
      <c r="BI3" s="412"/>
      <c r="BJ3" s="412"/>
      <c r="BK3" s="412"/>
      <c r="BL3" s="412"/>
      <c r="BM3" s="412"/>
      <c r="BN3" s="412"/>
      <c r="BO3" s="412"/>
      <c r="BP3" s="412"/>
      <c r="BQ3" s="412"/>
      <c r="BR3" s="412"/>
      <c r="BS3" s="412"/>
      <c r="BT3" s="412"/>
    </row>
    <row r="4" spans="2:72" ht="25.5" customHeight="1" x14ac:dyDescent="0.2">
      <c r="B4" s="413"/>
      <c r="C4" s="413"/>
      <c r="D4" s="413"/>
      <c r="E4" s="413"/>
      <c r="F4" s="413"/>
      <c r="G4" s="413"/>
      <c r="H4" s="413"/>
      <c r="I4" s="413"/>
      <c r="J4" s="413"/>
      <c r="K4" s="413"/>
      <c r="L4" s="415"/>
      <c r="M4" s="415"/>
      <c r="N4" s="415"/>
      <c r="O4" s="415"/>
      <c r="P4" s="415"/>
      <c r="Q4" s="416"/>
      <c r="R4" s="416"/>
      <c r="S4" s="416"/>
      <c r="T4" s="416"/>
      <c r="U4" s="416"/>
      <c r="V4" s="416"/>
      <c r="W4" s="416"/>
      <c r="X4" s="416"/>
      <c r="Y4" s="416"/>
      <c r="Z4" s="416"/>
      <c r="AA4" s="416"/>
      <c r="AB4" s="416"/>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12"/>
    </row>
    <row r="5" spans="2:72" ht="5.25" customHeight="1" x14ac:dyDescent="0.2">
      <c r="E5" s="185"/>
    </row>
    <row r="6" spans="2:72" ht="33" customHeight="1" x14ac:dyDescent="0.2">
      <c r="C6" s="417" t="s">
        <v>85</v>
      </c>
      <c r="D6" s="418"/>
      <c r="E6" s="418"/>
      <c r="F6" s="418"/>
      <c r="G6" s="418"/>
      <c r="H6" s="419"/>
      <c r="J6" s="420" t="s">
        <v>86</v>
      </c>
      <c r="K6" s="421"/>
      <c r="L6" s="421"/>
      <c r="M6" s="421"/>
      <c r="N6" s="421"/>
      <c r="O6" s="421"/>
      <c r="P6" s="421"/>
      <c r="Q6" s="421"/>
      <c r="R6" s="421"/>
      <c r="S6" s="421"/>
      <c r="T6" s="421"/>
      <c r="U6" s="421"/>
      <c r="V6" s="421"/>
      <c r="Y6" s="422" t="s">
        <v>140</v>
      </c>
      <c r="Z6" s="423"/>
      <c r="AA6" s="423"/>
      <c r="AB6" s="423"/>
      <c r="AC6" s="423"/>
      <c r="AD6" s="423"/>
      <c r="AE6" s="423"/>
      <c r="AF6" s="423"/>
      <c r="AG6" s="423"/>
      <c r="AH6" s="423"/>
      <c r="AI6" s="423"/>
      <c r="AJ6" s="423"/>
      <c r="AK6" s="423"/>
      <c r="AL6" s="423"/>
      <c r="AO6" s="424" t="s">
        <v>89</v>
      </c>
      <c r="AP6" s="425"/>
      <c r="AQ6" s="425"/>
      <c r="AR6" s="425"/>
      <c r="AS6" s="425"/>
      <c r="AT6" s="425"/>
      <c r="AU6" s="425"/>
      <c r="AV6" s="425"/>
      <c r="AW6" s="425"/>
      <c r="AX6" s="425"/>
      <c r="AY6" s="425"/>
      <c r="AZ6" s="425"/>
      <c r="BA6" s="425"/>
    </row>
    <row r="7" spans="2:72" s="190" customFormat="1" ht="19.5" customHeight="1" x14ac:dyDescent="0.2">
      <c r="F7" s="191"/>
      <c r="M7" s="192"/>
      <c r="N7" s="192"/>
      <c r="O7" s="193"/>
      <c r="Q7" s="192"/>
      <c r="R7" s="192"/>
      <c r="S7" s="192"/>
      <c r="T7" s="192"/>
      <c r="AD7" s="194"/>
      <c r="AE7" s="193"/>
      <c r="AG7" s="192"/>
      <c r="AI7" s="192"/>
      <c r="AJ7" s="192"/>
      <c r="AK7" s="192"/>
      <c r="AO7" s="194"/>
      <c r="AT7" s="192"/>
      <c r="AU7" s="193"/>
      <c r="AV7" s="192"/>
      <c r="AX7" s="195"/>
      <c r="AY7" s="192"/>
      <c r="AZ7" s="195"/>
    </row>
    <row r="8" spans="2:72" ht="32.25" customHeight="1" x14ac:dyDescent="0.2">
      <c r="C8" s="417" t="s">
        <v>87</v>
      </c>
      <c r="D8" s="418"/>
      <c r="E8" s="418"/>
      <c r="F8" s="418"/>
      <c r="G8" s="418"/>
      <c r="H8" s="419"/>
      <c r="J8" s="426" t="e">
        <f>'試算結果(詳細)'!R10</f>
        <v>#N/A</v>
      </c>
      <c r="K8" s="427"/>
      <c r="L8" s="427"/>
      <c r="M8" s="427"/>
      <c r="N8" s="427"/>
      <c r="O8" s="427"/>
      <c r="P8" s="427"/>
      <c r="Q8" s="427"/>
      <c r="R8" s="427"/>
      <c r="S8" s="427"/>
      <c r="T8" s="427"/>
      <c r="U8" s="428" t="s">
        <v>83</v>
      </c>
      <c r="V8" s="429"/>
      <c r="W8" s="196"/>
      <c r="X8" s="196"/>
      <c r="Y8" s="430" t="e">
        <f>'試算結果(詳細)'!R29</f>
        <v>#N/A</v>
      </c>
      <c r="Z8" s="431"/>
      <c r="AA8" s="431"/>
      <c r="AB8" s="431"/>
      <c r="AC8" s="431"/>
      <c r="AD8" s="431"/>
      <c r="AE8" s="431"/>
      <c r="AF8" s="431"/>
      <c r="AG8" s="431"/>
      <c r="AH8" s="431"/>
      <c r="AI8" s="431"/>
      <c r="AJ8" s="431"/>
      <c r="AK8" s="432" t="s">
        <v>84</v>
      </c>
      <c r="AL8" s="433"/>
      <c r="AM8" s="196"/>
      <c r="AN8" s="196"/>
      <c r="AO8" s="434">
        <f>'試算結果(詳細)'!R48</f>
        <v>0</v>
      </c>
      <c r="AP8" s="435"/>
      <c r="AQ8" s="435"/>
      <c r="AR8" s="435"/>
      <c r="AS8" s="435"/>
      <c r="AT8" s="435"/>
      <c r="AU8" s="435"/>
      <c r="AV8" s="435"/>
      <c r="AW8" s="435"/>
      <c r="AX8" s="435"/>
      <c r="AY8" s="435"/>
      <c r="AZ8" s="436" t="s">
        <v>83</v>
      </c>
      <c r="BA8" s="437"/>
    </row>
    <row r="9" spans="2:72" s="190" customFormat="1" ht="19.5" customHeight="1" x14ac:dyDescent="0.2">
      <c r="C9" s="197"/>
      <c r="F9" s="191"/>
      <c r="J9" s="198"/>
      <c r="K9" s="198"/>
      <c r="L9" s="198"/>
      <c r="M9" s="199"/>
      <c r="N9" s="199"/>
      <c r="O9" s="200"/>
      <c r="P9" s="198"/>
      <c r="Q9" s="199"/>
      <c r="R9" s="199"/>
      <c r="S9" s="199"/>
      <c r="T9" s="199"/>
      <c r="U9" s="198"/>
      <c r="V9" s="198"/>
      <c r="W9" s="198"/>
      <c r="X9" s="198"/>
      <c r="Y9" s="198"/>
      <c r="Z9" s="198"/>
      <c r="AA9" s="198"/>
      <c r="AB9" s="198"/>
      <c r="AC9" s="198"/>
      <c r="AD9" s="201"/>
      <c r="AE9" s="200"/>
      <c r="AF9" s="198"/>
      <c r="AG9" s="199"/>
      <c r="AH9" s="198"/>
      <c r="AI9" s="199"/>
      <c r="AJ9" s="199"/>
      <c r="AK9" s="199"/>
      <c r="AL9" s="198"/>
      <c r="AM9" s="198"/>
      <c r="AN9" s="198"/>
      <c r="AO9" s="202"/>
      <c r="AP9" s="198"/>
      <c r="AQ9" s="198"/>
      <c r="AR9" s="198"/>
      <c r="AS9" s="198"/>
      <c r="AT9" s="199"/>
      <c r="AU9" s="200"/>
      <c r="AV9" s="199"/>
      <c r="AW9" s="198"/>
      <c r="AX9" s="203"/>
      <c r="AY9" s="199"/>
      <c r="AZ9" s="204"/>
    </row>
    <row r="10" spans="2:72" ht="35.25" customHeight="1" x14ac:dyDescent="0.2">
      <c r="C10" s="417" t="s">
        <v>88</v>
      </c>
      <c r="D10" s="418"/>
      <c r="E10" s="418"/>
      <c r="F10" s="418"/>
      <c r="G10" s="418"/>
      <c r="H10" s="419"/>
      <c r="J10" s="426" t="e">
        <f>'試算結果(詳細)'!R15</f>
        <v>#N/A</v>
      </c>
      <c r="K10" s="427"/>
      <c r="L10" s="427"/>
      <c r="M10" s="427"/>
      <c r="N10" s="427"/>
      <c r="O10" s="427"/>
      <c r="P10" s="427"/>
      <c r="Q10" s="427"/>
      <c r="R10" s="427"/>
      <c r="S10" s="427"/>
      <c r="T10" s="427"/>
      <c r="U10" s="428" t="s">
        <v>83</v>
      </c>
      <c r="V10" s="429"/>
      <c r="W10" s="196"/>
      <c r="X10" s="196"/>
      <c r="Y10" s="430" t="e">
        <f>'試算結果(詳細)'!R34</f>
        <v>#N/A</v>
      </c>
      <c r="Z10" s="431"/>
      <c r="AA10" s="431"/>
      <c r="AB10" s="431"/>
      <c r="AC10" s="431"/>
      <c r="AD10" s="431"/>
      <c r="AE10" s="431"/>
      <c r="AF10" s="431"/>
      <c r="AG10" s="431"/>
      <c r="AH10" s="431"/>
      <c r="AI10" s="431"/>
      <c r="AJ10" s="431"/>
      <c r="AK10" s="432" t="s">
        <v>84</v>
      </c>
      <c r="AL10" s="433"/>
      <c r="AM10" s="196"/>
      <c r="AN10" s="196"/>
      <c r="AO10" s="434">
        <f>'試算結果(詳細)'!R53</f>
        <v>0</v>
      </c>
      <c r="AP10" s="435"/>
      <c r="AQ10" s="435"/>
      <c r="AR10" s="435"/>
      <c r="AS10" s="435"/>
      <c r="AT10" s="435"/>
      <c r="AU10" s="435"/>
      <c r="AV10" s="435"/>
      <c r="AW10" s="435"/>
      <c r="AX10" s="435"/>
      <c r="AY10" s="435"/>
      <c r="AZ10" s="436" t="s">
        <v>83</v>
      </c>
      <c r="BA10" s="437"/>
    </row>
    <row r="11" spans="2:72" s="190" customFormat="1" ht="19.5" customHeight="1" x14ac:dyDescent="0.2">
      <c r="C11" s="197"/>
      <c r="F11" s="191"/>
      <c r="J11" s="198"/>
      <c r="K11" s="198"/>
      <c r="L11" s="198"/>
      <c r="M11" s="205"/>
      <c r="N11" s="205"/>
      <c r="O11" s="200"/>
      <c r="P11" s="198"/>
      <c r="Q11" s="205"/>
      <c r="R11" s="205"/>
      <c r="S11" s="205"/>
      <c r="T11" s="205"/>
      <c r="U11" s="198"/>
      <c r="V11" s="198"/>
      <c r="W11" s="198"/>
      <c r="X11" s="198"/>
      <c r="Y11" s="198"/>
      <c r="Z11" s="198"/>
      <c r="AA11" s="198"/>
      <c r="AB11" s="198"/>
      <c r="AC11" s="198"/>
      <c r="AD11" s="201"/>
      <c r="AE11" s="200"/>
      <c r="AF11" s="198"/>
      <c r="AG11" s="205"/>
      <c r="AH11" s="198"/>
      <c r="AI11" s="205"/>
      <c r="AJ11" s="206"/>
      <c r="AK11" s="205"/>
      <c r="AL11" s="198"/>
      <c r="AM11" s="198"/>
      <c r="AN11" s="198"/>
      <c r="AO11" s="202"/>
      <c r="AP11" s="198"/>
      <c r="AQ11" s="198"/>
      <c r="AR11" s="198"/>
      <c r="AS11" s="198"/>
      <c r="AT11" s="205"/>
      <c r="AU11" s="200"/>
      <c r="AV11" s="205"/>
      <c r="AW11" s="198"/>
      <c r="AX11" s="207"/>
      <c r="AY11" s="205"/>
      <c r="AZ11" s="208"/>
    </row>
    <row r="12" spans="2:72" ht="32.25" customHeight="1" x14ac:dyDescent="0.2">
      <c r="C12" s="417" t="s">
        <v>135</v>
      </c>
      <c r="D12" s="418"/>
      <c r="E12" s="418"/>
      <c r="F12" s="418"/>
      <c r="G12" s="418"/>
      <c r="H12" s="419"/>
      <c r="J12" s="426" t="e">
        <f>'試算結果(詳細)'!R17</f>
        <v>#N/A</v>
      </c>
      <c r="K12" s="427"/>
      <c r="L12" s="427"/>
      <c r="M12" s="427"/>
      <c r="N12" s="427"/>
      <c r="O12" s="427"/>
      <c r="P12" s="427"/>
      <c r="Q12" s="427"/>
      <c r="R12" s="427"/>
      <c r="S12" s="427"/>
      <c r="T12" s="427"/>
      <c r="U12" s="428" t="s">
        <v>83</v>
      </c>
      <c r="V12" s="429"/>
      <c r="W12" s="196"/>
      <c r="X12" s="196"/>
      <c r="Y12" s="430" t="e">
        <f>'試算結果(詳細)'!R36</f>
        <v>#N/A</v>
      </c>
      <c r="Z12" s="431"/>
      <c r="AA12" s="431"/>
      <c r="AB12" s="431"/>
      <c r="AC12" s="431"/>
      <c r="AD12" s="431"/>
      <c r="AE12" s="431"/>
      <c r="AF12" s="431"/>
      <c r="AG12" s="431"/>
      <c r="AH12" s="431"/>
      <c r="AI12" s="431"/>
      <c r="AJ12" s="431"/>
      <c r="AK12" s="432" t="s">
        <v>84</v>
      </c>
      <c r="AL12" s="433"/>
      <c r="AM12" s="196"/>
      <c r="AN12" s="196"/>
      <c r="AO12" s="434">
        <f>'試算結果(詳細)'!R55</f>
        <v>0</v>
      </c>
      <c r="AP12" s="435"/>
      <c r="AQ12" s="435"/>
      <c r="AR12" s="435"/>
      <c r="AS12" s="435"/>
      <c r="AT12" s="435"/>
      <c r="AU12" s="435"/>
      <c r="AV12" s="435"/>
      <c r="AW12" s="435"/>
      <c r="AX12" s="435"/>
      <c r="AY12" s="435"/>
      <c r="AZ12" s="436" t="s">
        <v>83</v>
      </c>
      <c r="BA12" s="437"/>
    </row>
    <row r="13" spans="2:72" ht="20.25" customHeight="1" x14ac:dyDescent="0.2">
      <c r="C13" s="235"/>
      <c r="D13" s="235"/>
      <c r="E13" s="235"/>
      <c r="F13" s="236"/>
      <c r="G13" s="235"/>
      <c r="H13" s="235"/>
      <c r="I13" s="237"/>
      <c r="J13" s="238"/>
      <c r="K13" s="238"/>
      <c r="L13" s="238"/>
      <c r="M13" s="238"/>
      <c r="N13" s="238"/>
      <c r="O13" s="238"/>
      <c r="P13" s="238"/>
      <c r="Q13" s="238"/>
      <c r="R13" s="238"/>
      <c r="S13" s="238"/>
      <c r="T13" s="238"/>
      <c r="U13" s="239"/>
      <c r="V13" s="239"/>
      <c r="W13" s="240"/>
      <c r="X13" s="240"/>
      <c r="Y13" s="241"/>
      <c r="Z13" s="241"/>
      <c r="AA13" s="241"/>
      <c r="AB13" s="241"/>
      <c r="AC13" s="241"/>
      <c r="AD13" s="241"/>
      <c r="AE13" s="241"/>
      <c r="AF13" s="241"/>
      <c r="AG13" s="241"/>
      <c r="AH13" s="241"/>
      <c r="AI13" s="241"/>
      <c r="AJ13" s="241"/>
      <c r="AK13" s="242"/>
      <c r="AL13" s="242"/>
      <c r="AM13" s="240"/>
      <c r="AN13" s="240"/>
      <c r="AO13" s="241"/>
      <c r="AP13" s="241"/>
      <c r="AQ13" s="241"/>
      <c r="AR13" s="241"/>
      <c r="AS13" s="241"/>
      <c r="AT13" s="241"/>
      <c r="AU13" s="241"/>
      <c r="AV13" s="241"/>
      <c r="AW13" s="241"/>
      <c r="AX13" s="241"/>
      <c r="AY13" s="241"/>
      <c r="AZ13" s="243"/>
      <c r="BA13" s="243"/>
    </row>
    <row r="14" spans="2:72" ht="32.25" customHeight="1" x14ac:dyDescent="0.2">
      <c r="C14" s="417" t="s">
        <v>128</v>
      </c>
      <c r="D14" s="418"/>
      <c r="E14" s="418"/>
      <c r="F14" s="418"/>
      <c r="G14" s="418"/>
      <c r="H14" s="419"/>
      <c r="J14" s="426" t="e">
        <f>'試算結果(詳細)'!R20</f>
        <v>#N/A</v>
      </c>
      <c r="K14" s="427"/>
      <c r="L14" s="427"/>
      <c r="M14" s="427"/>
      <c r="N14" s="427"/>
      <c r="O14" s="427"/>
      <c r="P14" s="427"/>
      <c r="Q14" s="427"/>
      <c r="R14" s="427"/>
      <c r="S14" s="427"/>
      <c r="T14" s="427"/>
      <c r="U14" s="428" t="s">
        <v>83</v>
      </c>
      <c r="V14" s="429"/>
      <c r="W14" s="196"/>
      <c r="X14" s="196"/>
      <c r="Y14" s="438" t="e">
        <f>'試算結果(詳細)'!R39</f>
        <v>#N/A</v>
      </c>
      <c r="Z14" s="439"/>
      <c r="AA14" s="439"/>
      <c r="AB14" s="439"/>
      <c r="AC14" s="439"/>
      <c r="AD14" s="439"/>
      <c r="AE14" s="439"/>
      <c r="AF14" s="439"/>
      <c r="AG14" s="439"/>
      <c r="AH14" s="439"/>
      <c r="AI14" s="439"/>
      <c r="AJ14" s="439"/>
      <c r="AK14" s="432" t="s">
        <v>84</v>
      </c>
      <c r="AL14" s="433"/>
      <c r="AM14" s="196"/>
      <c r="AN14" s="196"/>
      <c r="AO14" s="440">
        <f>'試算結果(詳細)'!R58</f>
        <v>0</v>
      </c>
      <c r="AP14" s="441"/>
      <c r="AQ14" s="441"/>
      <c r="AR14" s="441"/>
      <c r="AS14" s="441"/>
      <c r="AT14" s="441"/>
      <c r="AU14" s="441"/>
      <c r="AV14" s="441"/>
      <c r="AW14" s="441"/>
      <c r="AX14" s="441"/>
      <c r="AY14" s="441"/>
      <c r="AZ14" s="436" t="s">
        <v>83</v>
      </c>
      <c r="BA14" s="437"/>
    </row>
    <row r="15" spans="2:72" ht="20.25" customHeight="1" x14ac:dyDescent="0.2">
      <c r="C15" s="235"/>
      <c r="D15" s="235"/>
      <c r="E15" s="235"/>
      <c r="F15" s="235"/>
      <c r="G15" s="235"/>
      <c r="H15" s="235"/>
      <c r="I15" s="237"/>
      <c r="J15" s="238"/>
      <c r="K15" s="238"/>
      <c r="L15" s="238"/>
      <c r="M15" s="238"/>
      <c r="N15" s="238"/>
      <c r="O15" s="238"/>
      <c r="P15" s="238"/>
      <c r="Q15" s="238"/>
      <c r="R15" s="238"/>
      <c r="S15" s="238"/>
      <c r="T15" s="238"/>
      <c r="U15" s="239"/>
      <c r="V15" s="239"/>
      <c r="W15" s="240"/>
      <c r="X15" s="240"/>
      <c r="Y15" s="241"/>
      <c r="Z15" s="241"/>
      <c r="AA15" s="241"/>
      <c r="AB15" s="241"/>
      <c r="AC15" s="241"/>
      <c r="AD15" s="241"/>
      <c r="AE15" s="241"/>
      <c r="AF15" s="241"/>
      <c r="AG15" s="241"/>
      <c r="AH15" s="241"/>
      <c r="AI15" s="241"/>
      <c r="AJ15" s="241"/>
      <c r="AK15" s="242"/>
      <c r="AL15" s="242"/>
      <c r="AM15" s="240"/>
      <c r="AN15" s="240"/>
      <c r="AO15" s="241"/>
      <c r="AP15" s="241"/>
      <c r="AQ15" s="241"/>
      <c r="AR15" s="241"/>
      <c r="AS15" s="241"/>
      <c r="AT15" s="241"/>
      <c r="AU15" s="241"/>
      <c r="AV15" s="241"/>
      <c r="AW15" s="241"/>
      <c r="AX15" s="241"/>
      <c r="AY15" s="241"/>
      <c r="AZ15" s="243"/>
      <c r="BA15" s="243"/>
    </row>
    <row r="16" spans="2:72" ht="32.25" customHeight="1" x14ac:dyDescent="0.2">
      <c r="C16" s="417" t="s">
        <v>127</v>
      </c>
      <c r="D16" s="418"/>
      <c r="E16" s="418"/>
      <c r="F16" s="418"/>
      <c r="G16" s="418"/>
      <c r="H16" s="419"/>
      <c r="J16" s="426" t="e">
        <f>'試算結果(詳細)'!R21</f>
        <v>#N/A</v>
      </c>
      <c r="K16" s="427"/>
      <c r="L16" s="427"/>
      <c r="M16" s="427"/>
      <c r="N16" s="427"/>
      <c r="O16" s="427"/>
      <c r="P16" s="427"/>
      <c r="Q16" s="427"/>
      <c r="R16" s="427"/>
      <c r="S16" s="427"/>
      <c r="T16" s="427"/>
      <c r="U16" s="428" t="s">
        <v>83</v>
      </c>
      <c r="V16" s="429"/>
      <c r="W16" s="196"/>
      <c r="X16" s="196"/>
      <c r="Y16" s="438" t="e">
        <f>'試算結果(詳細)'!R40</f>
        <v>#N/A</v>
      </c>
      <c r="Z16" s="439"/>
      <c r="AA16" s="439"/>
      <c r="AB16" s="439"/>
      <c r="AC16" s="439"/>
      <c r="AD16" s="439"/>
      <c r="AE16" s="439"/>
      <c r="AF16" s="439"/>
      <c r="AG16" s="439"/>
      <c r="AH16" s="439"/>
      <c r="AI16" s="439"/>
      <c r="AJ16" s="439"/>
      <c r="AK16" s="432" t="s">
        <v>84</v>
      </c>
      <c r="AL16" s="433"/>
      <c r="AM16" s="196"/>
      <c r="AN16" s="196"/>
      <c r="AO16" s="440" t="e">
        <f>'試算結果(詳細)'!R59</f>
        <v>#N/A</v>
      </c>
      <c r="AP16" s="441"/>
      <c r="AQ16" s="441"/>
      <c r="AR16" s="441"/>
      <c r="AS16" s="441"/>
      <c r="AT16" s="441"/>
      <c r="AU16" s="441"/>
      <c r="AV16" s="441"/>
      <c r="AW16" s="441"/>
      <c r="AX16" s="441"/>
      <c r="AY16" s="441"/>
      <c r="AZ16" s="436" t="s">
        <v>83</v>
      </c>
      <c r="BA16" s="437"/>
    </row>
    <row r="17" spans="3:69" ht="21" customHeight="1" thickBot="1" x14ac:dyDescent="0.25">
      <c r="F17" s="209"/>
      <c r="O17" s="187"/>
      <c r="AG17" s="186"/>
      <c r="AH17" s="186"/>
      <c r="AI17" s="186"/>
    </row>
    <row r="18" spans="3:69" ht="24" customHeight="1" thickBot="1" x14ac:dyDescent="0.35">
      <c r="C18" s="325"/>
      <c r="D18" s="325"/>
      <c r="E18" s="325"/>
      <c r="G18" s="325"/>
      <c r="H18" s="325"/>
      <c r="I18" s="325"/>
      <c r="J18" s="442" t="s">
        <v>86</v>
      </c>
      <c r="K18" s="442"/>
      <c r="L18" s="442"/>
      <c r="M18" s="442"/>
      <c r="N18" s="442"/>
      <c r="O18" s="442"/>
      <c r="P18" s="442"/>
      <c r="Q18" s="442"/>
      <c r="R18" s="442"/>
      <c r="S18" s="442"/>
      <c r="T18" s="442"/>
      <c r="U18" s="442"/>
      <c r="V18" s="325"/>
      <c r="W18" s="325"/>
      <c r="X18" s="325"/>
      <c r="Y18" s="442" t="s">
        <v>103</v>
      </c>
      <c r="Z18" s="442"/>
      <c r="AA18" s="442"/>
      <c r="AB18" s="442"/>
      <c r="AC18" s="442"/>
      <c r="AD18" s="442"/>
      <c r="AE18" s="442"/>
      <c r="AF18" s="442"/>
      <c r="AG18" s="442"/>
      <c r="AH18" s="442"/>
      <c r="AI18" s="442"/>
      <c r="AJ18" s="442"/>
      <c r="AK18" s="442"/>
      <c r="AL18" s="325"/>
      <c r="AM18" s="325"/>
      <c r="AN18" s="325"/>
      <c r="AO18" s="442" t="s">
        <v>89</v>
      </c>
      <c r="AP18" s="442"/>
      <c r="AQ18" s="442"/>
      <c r="AR18" s="442"/>
      <c r="AS18" s="442"/>
      <c r="AT18" s="442"/>
      <c r="AU18" s="442"/>
      <c r="AV18" s="442"/>
      <c r="AW18" s="442"/>
      <c r="AX18" s="442"/>
      <c r="AY18" s="442"/>
      <c r="AZ18" s="442"/>
      <c r="BA18" s="325"/>
      <c r="BB18" s="325"/>
      <c r="BG18" s="443" t="s">
        <v>94</v>
      </c>
      <c r="BH18" s="443"/>
      <c r="BI18" s="443"/>
      <c r="BJ18" s="443"/>
      <c r="BK18" s="443"/>
      <c r="BL18" s="443"/>
      <c r="BM18" s="443"/>
      <c r="BN18" s="443"/>
      <c r="BO18" s="443"/>
      <c r="BP18" s="444"/>
      <c r="BQ18" s="210"/>
    </row>
    <row r="19" spans="3:69" ht="34.5" customHeight="1" thickBot="1" x14ac:dyDescent="0.25">
      <c r="C19" s="417" t="s">
        <v>90</v>
      </c>
      <c r="D19" s="418"/>
      <c r="E19" s="418"/>
      <c r="F19" s="418"/>
      <c r="G19" s="418"/>
      <c r="H19" s="419"/>
      <c r="J19" s="454" t="e">
        <f>'試算結果(詳細)'!R22</f>
        <v>#N/A</v>
      </c>
      <c r="K19" s="455"/>
      <c r="L19" s="455"/>
      <c r="M19" s="455"/>
      <c r="N19" s="455"/>
      <c r="O19" s="455"/>
      <c r="P19" s="455"/>
      <c r="Q19" s="455"/>
      <c r="R19" s="455"/>
      <c r="S19" s="455"/>
      <c r="T19" s="455"/>
      <c r="U19" s="456" t="s">
        <v>83</v>
      </c>
      <c r="V19" s="457"/>
      <c r="W19" s="211"/>
      <c r="X19" s="211"/>
      <c r="Y19" s="458" t="e">
        <f>'試算結果(詳細)'!R41</f>
        <v>#N/A</v>
      </c>
      <c r="Z19" s="459"/>
      <c r="AA19" s="459"/>
      <c r="AB19" s="459"/>
      <c r="AC19" s="459"/>
      <c r="AD19" s="459"/>
      <c r="AE19" s="459"/>
      <c r="AF19" s="459"/>
      <c r="AG19" s="459"/>
      <c r="AH19" s="459"/>
      <c r="AI19" s="459"/>
      <c r="AJ19" s="459"/>
      <c r="AK19" s="460" t="s">
        <v>84</v>
      </c>
      <c r="AL19" s="461"/>
      <c r="AM19" s="211"/>
      <c r="AN19" s="211"/>
      <c r="AO19" s="445" t="e">
        <f>'試算結果(詳細)'!R60</f>
        <v>#N/A</v>
      </c>
      <c r="AP19" s="446"/>
      <c r="AQ19" s="446"/>
      <c r="AR19" s="446"/>
      <c r="AS19" s="446"/>
      <c r="AT19" s="446"/>
      <c r="AU19" s="446"/>
      <c r="AV19" s="446"/>
      <c r="AW19" s="446"/>
      <c r="AX19" s="446"/>
      <c r="AY19" s="446"/>
      <c r="AZ19" s="436" t="s">
        <v>83</v>
      </c>
      <c r="BA19" s="437"/>
      <c r="BG19" s="447" t="e">
        <f>'試算結果(詳細)'!R63</f>
        <v>#N/A</v>
      </c>
      <c r="BH19" s="447"/>
      <c r="BI19" s="447"/>
      <c r="BJ19" s="447"/>
      <c r="BK19" s="447"/>
      <c r="BL19" s="447"/>
      <c r="BM19" s="447"/>
      <c r="BN19" s="447"/>
      <c r="BO19" s="447"/>
      <c r="BP19" s="448" t="s">
        <v>91</v>
      </c>
      <c r="BQ19" s="449"/>
    </row>
    <row r="20" spans="3:69" ht="6" customHeight="1" thickBot="1" x14ac:dyDescent="0.25">
      <c r="BG20" s="447"/>
      <c r="BH20" s="447"/>
      <c r="BI20" s="447"/>
      <c r="BJ20" s="447"/>
      <c r="BK20" s="447"/>
      <c r="BL20" s="447"/>
      <c r="BM20" s="447"/>
      <c r="BN20" s="447"/>
      <c r="BO20" s="447"/>
      <c r="BP20" s="450"/>
      <c r="BQ20" s="451"/>
    </row>
    <row r="21" spans="3:69" ht="24.75" customHeight="1" x14ac:dyDescent="0.2">
      <c r="C21" s="452" t="s">
        <v>107</v>
      </c>
      <c r="D21" s="452"/>
      <c r="E21" s="452"/>
      <c r="F21" s="452"/>
      <c r="G21" s="452"/>
      <c r="H21" s="452"/>
      <c r="I21" s="452"/>
      <c r="J21" s="452"/>
      <c r="K21" s="452"/>
      <c r="L21" s="452"/>
      <c r="M21" s="452"/>
      <c r="N21" s="452"/>
      <c r="BG21" s="453" t="s">
        <v>136</v>
      </c>
      <c r="BH21" s="453"/>
      <c r="BI21" s="453"/>
      <c r="BJ21" s="453"/>
      <c r="BK21" s="453"/>
      <c r="BL21" s="453"/>
      <c r="BM21" s="453"/>
      <c r="BN21" s="453"/>
      <c r="BO21" s="453"/>
      <c r="BP21" s="186"/>
    </row>
    <row r="22" spans="3:69" ht="12" customHeight="1" thickBot="1" x14ac:dyDescent="0.25">
      <c r="C22" s="452"/>
      <c r="D22" s="452"/>
      <c r="E22" s="452"/>
      <c r="F22" s="452"/>
      <c r="G22" s="452"/>
      <c r="H22" s="452"/>
      <c r="I22" s="452"/>
      <c r="J22" s="452"/>
      <c r="K22" s="452"/>
      <c r="L22" s="452"/>
      <c r="M22" s="452"/>
      <c r="N22" s="452"/>
      <c r="BG22" s="453"/>
      <c r="BH22" s="453"/>
      <c r="BI22" s="453"/>
      <c r="BJ22" s="453"/>
      <c r="BK22" s="453"/>
      <c r="BL22" s="453"/>
      <c r="BM22" s="453"/>
      <c r="BN22" s="453"/>
      <c r="BO22" s="453"/>
      <c r="BP22" s="186"/>
    </row>
    <row r="23" spans="3:69" ht="17.25" customHeight="1" thickBot="1" x14ac:dyDescent="0.25">
      <c r="C23" s="466" t="s">
        <v>92</v>
      </c>
      <c r="D23" s="466"/>
      <c r="E23" s="466"/>
      <c r="F23" s="466"/>
      <c r="G23" s="466"/>
      <c r="H23" s="466"/>
      <c r="J23" s="467">
        <f>'新＿計算の基礎（作業用非公開）'!$O$13</f>
        <v>650000</v>
      </c>
      <c r="K23" s="468"/>
      <c r="L23" s="468"/>
      <c r="M23" s="468"/>
      <c r="N23" s="468"/>
      <c r="O23" s="468"/>
      <c r="P23" s="468"/>
      <c r="Q23" s="468"/>
      <c r="R23" s="468"/>
      <c r="S23" s="468"/>
      <c r="T23" s="468"/>
      <c r="U23" s="471" t="s">
        <v>83</v>
      </c>
      <c r="V23" s="472"/>
      <c r="W23" s="211"/>
      <c r="X23" s="211"/>
      <c r="Y23" s="475">
        <f>'新＿計算の基礎（作業用非公開）'!$Q$13</f>
        <v>240000</v>
      </c>
      <c r="Z23" s="476"/>
      <c r="AA23" s="476"/>
      <c r="AB23" s="476"/>
      <c r="AC23" s="476"/>
      <c r="AD23" s="476"/>
      <c r="AE23" s="476"/>
      <c r="AF23" s="476"/>
      <c r="AG23" s="476"/>
      <c r="AH23" s="476"/>
      <c r="AI23" s="476"/>
      <c r="AJ23" s="476"/>
      <c r="AK23" s="479" t="s">
        <v>84</v>
      </c>
      <c r="AL23" s="480"/>
      <c r="AM23" s="211"/>
      <c r="AN23" s="211"/>
      <c r="AO23" s="483">
        <f>'新＿計算の基礎（作業用非公開）'!$S$13</f>
        <v>170000</v>
      </c>
      <c r="AP23" s="484"/>
      <c r="AQ23" s="484"/>
      <c r="AR23" s="484"/>
      <c r="AS23" s="484"/>
      <c r="AT23" s="484"/>
      <c r="AU23" s="484"/>
      <c r="AV23" s="484"/>
      <c r="AW23" s="484"/>
      <c r="AX23" s="484"/>
      <c r="AY23" s="484"/>
      <c r="AZ23" s="462" t="s">
        <v>83</v>
      </c>
      <c r="BA23" s="463"/>
      <c r="BG23" s="447" t="e">
        <f>'試算結果(詳細)'!R65</f>
        <v>#N/A</v>
      </c>
      <c r="BH23" s="447"/>
      <c r="BI23" s="447"/>
      <c r="BJ23" s="447"/>
      <c r="BK23" s="447"/>
      <c r="BL23" s="447"/>
      <c r="BM23" s="447"/>
      <c r="BN23" s="447"/>
      <c r="BO23" s="447"/>
      <c r="BP23" s="448" t="s">
        <v>91</v>
      </c>
      <c r="BQ23" s="449"/>
    </row>
    <row r="24" spans="3:69" ht="22.5" customHeight="1" thickBot="1" x14ac:dyDescent="0.25">
      <c r="C24" s="466"/>
      <c r="D24" s="466"/>
      <c r="E24" s="466"/>
      <c r="F24" s="466"/>
      <c r="G24" s="466"/>
      <c r="H24" s="466"/>
      <c r="J24" s="469"/>
      <c r="K24" s="470"/>
      <c r="L24" s="470"/>
      <c r="M24" s="470"/>
      <c r="N24" s="470"/>
      <c r="O24" s="470"/>
      <c r="P24" s="470"/>
      <c r="Q24" s="470"/>
      <c r="R24" s="470"/>
      <c r="S24" s="470"/>
      <c r="T24" s="470"/>
      <c r="U24" s="473"/>
      <c r="V24" s="474"/>
      <c r="W24" s="211"/>
      <c r="X24" s="211"/>
      <c r="Y24" s="477"/>
      <c r="Z24" s="478"/>
      <c r="AA24" s="478"/>
      <c r="AB24" s="478"/>
      <c r="AC24" s="478"/>
      <c r="AD24" s="478"/>
      <c r="AE24" s="478"/>
      <c r="AF24" s="478"/>
      <c r="AG24" s="478"/>
      <c r="AH24" s="478"/>
      <c r="AI24" s="478"/>
      <c r="AJ24" s="478"/>
      <c r="AK24" s="481"/>
      <c r="AL24" s="482"/>
      <c r="AM24" s="211"/>
      <c r="AN24" s="211"/>
      <c r="AO24" s="485"/>
      <c r="AP24" s="486"/>
      <c r="AQ24" s="486"/>
      <c r="AR24" s="486"/>
      <c r="AS24" s="486"/>
      <c r="AT24" s="486"/>
      <c r="AU24" s="486"/>
      <c r="AV24" s="486"/>
      <c r="AW24" s="486"/>
      <c r="AX24" s="486"/>
      <c r="AY24" s="486"/>
      <c r="AZ24" s="464"/>
      <c r="BA24" s="465"/>
      <c r="BG24" s="447"/>
      <c r="BH24" s="447"/>
      <c r="BI24" s="447"/>
      <c r="BJ24" s="447"/>
      <c r="BK24" s="447"/>
      <c r="BL24" s="447"/>
      <c r="BM24" s="447"/>
      <c r="BN24" s="447"/>
      <c r="BO24" s="447"/>
      <c r="BP24" s="450"/>
      <c r="BQ24" s="451"/>
    </row>
    <row r="25" spans="3:69" ht="15" customHeight="1" x14ac:dyDescent="0.2">
      <c r="C25" s="212"/>
      <c r="F25" s="213"/>
      <c r="G25" s="214"/>
      <c r="O25" s="215"/>
      <c r="P25" s="215"/>
      <c r="Q25" s="215"/>
      <c r="R25" s="215"/>
      <c r="S25" s="215"/>
      <c r="T25" s="214"/>
      <c r="U25" s="214"/>
      <c r="V25" s="214"/>
      <c r="W25" s="214"/>
      <c r="Z25" s="215"/>
    </row>
    <row r="26" spans="3:69" ht="20.25" customHeight="1" x14ac:dyDescent="0.2">
      <c r="C26" s="216"/>
    </row>
  </sheetData>
  <sheetProtection password="F049" sheet="1" selectLockedCells="1"/>
  <mergeCells count="70">
    <mergeCell ref="AZ23:BA24"/>
    <mergeCell ref="BG23:BO24"/>
    <mergeCell ref="BP23:BQ24"/>
    <mergeCell ref="C23:H24"/>
    <mergeCell ref="J23:T24"/>
    <mergeCell ref="U23:V24"/>
    <mergeCell ref="Y23:AJ24"/>
    <mergeCell ref="AK23:AL24"/>
    <mergeCell ref="AO23:AY24"/>
    <mergeCell ref="AO19:AY19"/>
    <mergeCell ref="AZ19:BA19"/>
    <mergeCell ref="BG19:BO20"/>
    <mergeCell ref="BP19:BQ20"/>
    <mergeCell ref="C21:N22"/>
    <mergeCell ref="BG21:BO22"/>
    <mergeCell ref="C19:H19"/>
    <mergeCell ref="J19:T19"/>
    <mergeCell ref="U19:V19"/>
    <mergeCell ref="Y19:AJ19"/>
    <mergeCell ref="AK19:AL19"/>
    <mergeCell ref="AZ16:BA16"/>
    <mergeCell ref="J18:U18"/>
    <mergeCell ref="Y18:AK18"/>
    <mergeCell ref="AO18:AZ18"/>
    <mergeCell ref="BG18:BP18"/>
    <mergeCell ref="AO16:AY16"/>
    <mergeCell ref="C16:H16"/>
    <mergeCell ref="J16:T16"/>
    <mergeCell ref="U16:V16"/>
    <mergeCell ref="Y16:AJ16"/>
    <mergeCell ref="AK16:AL16"/>
    <mergeCell ref="AO10:AY10"/>
    <mergeCell ref="AZ10:BA10"/>
    <mergeCell ref="AZ12:BA12"/>
    <mergeCell ref="C14:H14"/>
    <mergeCell ref="J14:T14"/>
    <mergeCell ref="U14:V14"/>
    <mergeCell ref="Y14:AJ14"/>
    <mergeCell ref="AK14:AL14"/>
    <mergeCell ref="AO14:AY14"/>
    <mergeCell ref="AZ14:BA14"/>
    <mergeCell ref="C12:H12"/>
    <mergeCell ref="J12:T12"/>
    <mergeCell ref="U12:V12"/>
    <mergeCell ref="Y12:AJ12"/>
    <mergeCell ref="AK12:AL12"/>
    <mergeCell ref="AO12:AY12"/>
    <mergeCell ref="C10:H10"/>
    <mergeCell ref="J10:T10"/>
    <mergeCell ref="U10:V10"/>
    <mergeCell ref="Y10:AJ10"/>
    <mergeCell ref="AK10:AL10"/>
    <mergeCell ref="C6:H6"/>
    <mergeCell ref="J6:V6"/>
    <mergeCell ref="Y6:AL6"/>
    <mergeCell ref="AO6:BA6"/>
    <mergeCell ref="C8:H8"/>
    <mergeCell ref="J8:T8"/>
    <mergeCell ref="U8:V8"/>
    <mergeCell ref="Y8:AJ8"/>
    <mergeCell ref="AK8:AL8"/>
    <mergeCell ref="AO8:AY8"/>
    <mergeCell ref="AZ8:BA8"/>
    <mergeCell ref="D1:T2"/>
    <mergeCell ref="W1:BD2"/>
    <mergeCell ref="B3:K4"/>
    <mergeCell ref="L3:P4"/>
    <mergeCell ref="Q3:AB4"/>
    <mergeCell ref="AC3:AZ4"/>
    <mergeCell ref="BA3:BT4"/>
  </mergeCells>
  <phoneticPr fontId="1"/>
  <printOptions horizontalCentered="1" verticalCentered="1"/>
  <pageMargins left="0.31496062992125984" right="0.31496062992125984" top="0.55118110236220474" bottom="0.55118110236220474" header="0.31496062992125984" footer="0.31496062992125984"/>
  <pageSetup paperSize="9" scale="72"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W65"/>
  <sheetViews>
    <sheetView view="pageBreakPreview" zoomScale="90" zoomScaleNormal="80" zoomScaleSheetLayoutView="90" workbookViewId="0">
      <selection activeCell="H11" sqref="H11"/>
    </sheetView>
  </sheetViews>
  <sheetFormatPr defaultColWidth="2.6328125" defaultRowHeight="20.149999999999999" customHeight="1" x14ac:dyDescent="0.2"/>
  <cols>
    <col min="1" max="2" width="1.08984375" style="6" customWidth="1"/>
    <col min="3" max="3" width="11.08984375" style="6" customWidth="1"/>
    <col min="4" max="4" width="9.26953125" style="7" customWidth="1"/>
    <col min="5" max="5" width="15" style="6" customWidth="1"/>
    <col min="6" max="6" width="6" style="7" customWidth="1"/>
    <col min="7" max="7" width="17.6328125" style="6" customWidth="1"/>
    <col min="8" max="8" width="3.6328125" style="7" customWidth="1"/>
    <col min="9" max="9" width="16" style="6" customWidth="1"/>
    <col min="10" max="10" width="4.7265625" style="6" customWidth="1"/>
    <col min="11" max="11" width="16" style="6" customWidth="1"/>
    <col min="12" max="12" width="4.6328125" style="6" customWidth="1"/>
    <col min="13" max="13" width="16.6328125" style="6" customWidth="1"/>
    <col min="14" max="14" width="4.36328125" style="6" customWidth="1"/>
    <col min="15" max="15" width="10.26953125" style="6" customWidth="1"/>
    <col min="16" max="16" width="4.26953125" style="6" customWidth="1"/>
    <col min="17" max="17" width="3.453125" style="6" customWidth="1"/>
    <col min="18" max="18" width="20.08984375" style="6" customWidth="1"/>
    <col min="19" max="19" width="3.08984375" style="6" customWidth="1"/>
    <col min="20" max="20" width="4.6328125" style="6" bestFit="1" customWidth="1"/>
    <col min="21" max="21" width="2.6328125" style="6"/>
    <col min="22" max="23" width="1.08984375" style="6" customWidth="1"/>
    <col min="24" max="258" width="2.6328125" style="6"/>
    <col min="259" max="260" width="1.08984375" style="6" customWidth="1"/>
    <col min="261" max="261" width="11.08984375" style="6" customWidth="1"/>
    <col min="262" max="262" width="9.26953125" style="6" customWidth="1"/>
    <col min="263" max="263" width="15" style="6" customWidth="1"/>
    <col min="264" max="264" width="4.6328125" style="6" customWidth="1"/>
    <col min="265" max="265" width="13.36328125" style="6" customWidth="1"/>
    <col min="266" max="266" width="3.6328125" style="6" customWidth="1"/>
    <col min="267" max="267" width="16" style="6" customWidth="1"/>
    <col min="268" max="268" width="4.6328125" style="6" customWidth="1"/>
    <col min="269" max="269" width="15.453125" style="6" customWidth="1"/>
    <col min="270" max="270" width="3.453125" style="6" customWidth="1"/>
    <col min="271" max="271" width="10.26953125" style="6" customWidth="1"/>
    <col min="272" max="273" width="2.6328125" style="6" customWidth="1"/>
    <col min="274" max="274" width="16.08984375" style="6" customWidth="1"/>
    <col min="275" max="275" width="2.36328125" style="6" customWidth="1"/>
    <col min="276" max="276" width="4.6328125" style="6" bestFit="1" customWidth="1"/>
    <col min="277" max="514" width="2.6328125" style="6"/>
    <col min="515" max="516" width="1.08984375" style="6" customWidth="1"/>
    <col min="517" max="517" width="11.08984375" style="6" customWidth="1"/>
    <col min="518" max="518" width="9.26953125" style="6" customWidth="1"/>
    <col min="519" max="519" width="15" style="6" customWidth="1"/>
    <col min="520" max="520" width="4.6328125" style="6" customWidth="1"/>
    <col min="521" max="521" width="13.36328125" style="6" customWidth="1"/>
    <col min="522" max="522" width="3.6328125" style="6" customWidth="1"/>
    <col min="523" max="523" width="16" style="6" customWidth="1"/>
    <col min="524" max="524" width="4.6328125" style="6" customWidth="1"/>
    <col min="525" max="525" width="15.453125" style="6" customWidth="1"/>
    <col min="526" max="526" width="3.453125" style="6" customWidth="1"/>
    <col min="527" max="527" width="10.26953125" style="6" customWidth="1"/>
    <col min="528" max="529" width="2.6328125" style="6" customWidth="1"/>
    <col min="530" max="530" width="16.08984375" style="6" customWidth="1"/>
    <col min="531" max="531" width="2.36328125" style="6" customWidth="1"/>
    <col min="532" max="532" width="4.6328125" style="6" bestFit="1" customWidth="1"/>
    <col min="533" max="770" width="2.6328125" style="6"/>
    <col min="771" max="772" width="1.08984375" style="6" customWidth="1"/>
    <col min="773" max="773" width="11.08984375" style="6" customWidth="1"/>
    <col min="774" max="774" width="9.26953125" style="6" customWidth="1"/>
    <col min="775" max="775" width="15" style="6" customWidth="1"/>
    <col min="776" max="776" width="4.6328125" style="6" customWidth="1"/>
    <col min="777" max="777" width="13.36328125" style="6" customWidth="1"/>
    <col min="778" max="778" width="3.6328125" style="6" customWidth="1"/>
    <col min="779" max="779" width="16" style="6" customWidth="1"/>
    <col min="780" max="780" width="4.6328125" style="6" customWidth="1"/>
    <col min="781" max="781" width="15.453125" style="6" customWidth="1"/>
    <col min="782" max="782" width="3.453125" style="6" customWidth="1"/>
    <col min="783" max="783" width="10.26953125" style="6" customWidth="1"/>
    <col min="784" max="785" width="2.6328125" style="6" customWidth="1"/>
    <col min="786" max="786" width="16.08984375" style="6" customWidth="1"/>
    <col min="787" max="787" width="2.36328125" style="6" customWidth="1"/>
    <col min="788" max="788" width="4.6328125" style="6" bestFit="1" customWidth="1"/>
    <col min="789" max="1026" width="2.6328125" style="6"/>
    <col min="1027" max="1028" width="1.08984375" style="6" customWidth="1"/>
    <col min="1029" max="1029" width="11.08984375" style="6" customWidth="1"/>
    <col min="1030" max="1030" width="9.26953125" style="6" customWidth="1"/>
    <col min="1031" max="1031" width="15" style="6" customWidth="1"/>
    <col min="1032" max="1032" width="4.6328125" style="6" customWidth="1"/>
    <col min="1033" max="1033" width="13.36328125" style="6" customWidth="1"/>
    <col min="1034" max="1034" width="3.6328125" style="6" customWidth="1"/>
    <col min="1035" max="1035" width="16" style="6" customWidth="1"/>
    <col min="1036" max="1036" width="4.6328125" style="6" customWidth="1"/>
    <col min="1037" max="1037" width="15.453125" style="6" customWidth="1"/>
    <col min="1038" max="1038" width="3.453125" style="6" customWidth="1"/>
    <col min="1039" max="1039" width="10.26953125" style="6" customWidth="1"/>
    <col min="1040" max="1041" width="2.6328125" style="6" customWidth="1"/>
    <col min="1042" max="1042" width="16.08984375" style="6" customWidth="1"/>
    <col min="1043" max="1043" width="2.36328125" style="6" customWidth="1"/>
    <col min="1044" max="1044" width="4.6328125" style="6" bestFit="1" customWidth="1"/>
    <col min="1045" max="1282" width="2.6328125" style="6"/>
    <col min="1283" max="1284" width="1.08984375" style="6" customWidth="1"/>
    <col min="1285" max="1285" width="11.08984375" style="6" customWidth="1"/>
    <col min="1286" max="1286" width="9.26953125" style="6" customWidth="1"/>
    <col min="1287" max="1287" width="15" style="6" customWidth="1"/>
    <col min="1288" max="1288" width="4.6328125" style="6" customWidth="1"/>
    <col min="1289" max="1289" width="13.36328125" style="6" customWidth="1"/>
    <col min="1290" max="1290" width="3.6328125" style="6" customWidth="1"/>
    <col min="1291" max="1291" width="16" style="6" customWidth="1"/>
    <col min="1292" max="1292" width="4.6328125" style="6" customWidth="1"/>
    <col min="1293" max="1293" width="15.453125" style="6" customWidth="1"/>
    <col min="1294" max="1294" width="3.453125" style="6" customWidth="1"/>
    <col min="1295" max="1295" width="10.26953125" style="6" customWidth="1"/>
    <col min="1296" max="1297" width="2.6328125" style="6" customWidth="1"/>
    <col min="1298" max="1298" width="16.08984375" style="6" customWidth="1"/>
    <col min="1299" max="1299" width="2.36328125" style="6" customWidth="1"/>
    <col min="1300" max="1300" width="4.6328125" style="6" bestFit="1" customWidth="1"/>
    <col min="1301" max="1538" width="2.6328125" style="6"/>
    <col min="1539" max="1540" width="1.08984375" style="6" customWidth="1"/>
    <col min="1541" max="1541" width="11.08984375" style="6" customWidth="1"/>
    <col min="1542" max="1542" width="9.26953125" style="6" customWidth="1"/>
    <col min="1543" max="1543" width="15" style="6" customWidth="1"/>
    <col min="1544" max="1544" width="4.6328125" style="6" customWidth="1"/>
    <col min="1545" max="1545" width="13.36328125" style="6" customWidth="1"/>
    <col min="1546" max="1546" width="3.6328125" style="6" customWidth="1"/>
    <col min="1547" max="1547" width="16" style="6" customWidth="1"/>
    <col min="1548" max="1548" width="4.6328125" style="6" customWidth="1"/>
    <col min="1549" max="1549" width="15.453125" style="6" customWidth="1"/>
    <col min="1550" max="1550" width="3.453125" style="6" customWidth="1"/>
    <col min="1551" max="1551" width="10.26953125" style="6" customWidth="1"/>
    <col min="1552" max="1553" width="2.6328125" style="6" customWidth="1"/>
    <col min="1554" max="1554" width="16.08984375" style="6" customWidth="1"/>
    <col min="1555" max="1555" width="2.36328125" style="6" customWidth="1"/>
    <col min="1556" max="1556" width="4.6328125" style="6" bestFit="1" customWidth="1"/>
    <col min="1557" max="1794" width="2.6328125" style="6"/>
    <col min="1795" max="1796" width="1.08984375" style="6" customWidth="1"/>
    <col min="1797" max="1797" width="11.08984375" style="6" customWidth="1"/>
    <col min="1798" max="1798" width="9.26953125" style="6" customWidth="1"/>
    <col min="1799" max="1799" width="15" style="6" customWidth="1"/>
    <col min="1800" max="1800" width="4.6328125" style="6" customWidth="1"/>
    <col min="1801" max="1801" width="13.36328125" style="6" customWidth="1"/>
    <col min="1802" max="1802" width="3.6328125" style="6" customWidth="1"/>
    <col min="1803" max="1803" width="16" style="6" customWidth="1"/>
    <col min="1804" max="1804" width="4.6328125" style="6" customWidth="1"/>
    <col min="1805" max="1805" width="15.453125" style="6" customWidth="1"/>
    <col min="1806" max="1806" width="3.453125" style="6" customWidth="1"/>
    <col min="1807" max="1807" width="10.26953125" style="6" customWidth="1"/>
    <col min="1808" max="1809" width="2.6328125" style="6" customWidth="1"/>
    <col min="1810" max="1810" width="16.08984375" style="6" customWidth="1"/>
    <col min="1811" max="1811" width="2.36328125" style="6" customWidth="1"/>
    <col min="1812" max="1812" width="4.6328125" style="6" bestFit="1" customWidth="1"/>
    <col min="1813" max="2050" width="2.6328125" style="6"/>
    <col min="2051" max="2052" width="1.08984375" style="6" customWidth="1"/>
    <col min="2053" max="2053" width="11.08984375" style="6" customWidth="1"/>
    <col min="2054" max="2054" width="9.26953125" style="6" customWidth="1"/>
    <col min="2055" max="2055" width="15" style="6" customWidth="1"/>
    <col min="2056" max="2056" width="4.6328125" style="6" customWidth="1"/>
    <col min="2057" max="2057" width="13.36328125" style="6" customWidth="1"/>
    <col min="2058" max="2058" width="3.6328125" style="6" customWidth="1"/>
    <col min="2059" max="2059" width="16" style="6" customWidth="1"/>
    <col min="2060" max="2060" width="4.6328125" style="6" customWidth="1"/>
    <col min="2061" max="2061" width="15.453125" style="6" customWidth="1"/>
    <col min="2062" max="2062" width="3.453125" style="6" customWidth="1"/>
    <col min="2063" max="2063" width="10.26953125" style="6" customWidth="1"/>
    <col min="2064" max="2065" width="2.6328125" style="6" customWidth="1"/>
    <col min="2066" max="2066" width="16.08984375" style="6" customWidth="1"/>
    <col min="2067" max="2067" width="2.36328125" style="6" customWidth="1"/>
    <col min="2068" max="2068" width="4.6328125" style="6" bestFit="1" customWidth="1"/>
    <col min="2069" max="2306" width="2.6328125" style="6"/>
    <col min="2307" max="2308" width="1.08984375" style="6" customWidth="1"/>
    <col min="2309" max="2309" width="11.08984375" style="6" customWidth="1"/>
    <col min="2310" max="2310" width="9.26953125" style="6" customWidth="1"/>
    <col min="2311" max="2311" width="15" style="6" customWidth="1"/>
    <col min="2312" max="2312" width="4.6328125" style="6" customWidth="1"/>
    <col min="2313" max="2313" width="13.36328125" style="6" customWidth="1"/>
    <col min="2314" max="2314" width="3.6328125" style="6" customWidth="1"/>
    <col min="2315" max="2315" width="16" style="6" customWidth="1"/>
    <col min="2316" max="2316" width="4.6328125" style="6" customWidth="1"/>
    <col min="2317" max="2317" width="15.453125" style="6" customWidth="1"/>
    <col min="2318" max="2318" width="3.453125" style="6" customWidth="1"/>
    <col min="2319" max="2319" width="10.26953125" style="6" customWidth="1"/>
    <col min="2320" max="2321" width="2.6328125" style="6" customWidth="1"/>
    <col min="2322" max="2322" width="16.08984375" style="6" customWidth="1"/>
    <col min="2323" max="2323" width="2.36328125" style="6" customWidth="1"/>
    <col min="2324" max="2324" width="4.6328125" style="6" bestFit="1" customWidth="1"/>
    <col min="2325" max="2562" width="2.6328125" style="6"/>
    <col min="2563" max="2564" width="1.08984375" style="6" customWidth="1"/>
    <col min="2565" max="2565" width="11.08984375" style="6" customWidth="1"/>
    <col min="2566" max="2566" width="9.26953125" style="6" customWidth="1"/>
    <col min="2567" max="2567" width="15" style="6" customWidth="1"/>
    <col min="2568" max="2568" width="4.6328125" style="6" customWidth="1"/>
    <col min="2569" max="2569" width="13.36328125" style="6" customWidth="1"/>
    <col min="2570" max="2570" width="3.6328125" style="6" customWidth="1"/>
    <col min="2571" max="2571" width="16" style="6" customWidth="1"/>
    <col min="2572" max="2572" width="4.6328125" style="6" customWidth="1"/>
    <col min="2573" max="2573" width="15.453125" style="6" customWidth="1"/>
    <col min="2574" max="2574" width="3.453125" style="6" customWidth="1"/>
    <col min="2575" max="2575" width="10.26953125" style="6" customWidth="1"/>
    <col min="2576" max="2577" width="2.6328125" style="6" customWidth="1"/>
    <col min="2578" max="2578" width="16.08984375" style="6" customWidth="1"/>
    <col min="2579" max="2579" width="2.36328125" style="6" customWidth="1"/>
    <col min="2580" max="2580" width="4.6328125" style="6" bestFit="1" customWidth="1"/>
    <col min="2581" max="2818" width="2.6328125" style="6"/>
    <col min="2819" max="2820" width="1.08984375" style="6" customWidth="1"/>
    <col min="2821" max="2821" width="11.08984375" style="6" customWidth="1"/>
    <col min="2822" max="2822" width="9.26953125" style="6" customWidth="1"/>
    <col min="2823" max="2823" width="15" style="6" customWidth="1"/>
    <col min="2824" max="2824" width="4.6328125" style="6" customWidth="1"/>
    <col min="2825" max="2825" width="13.36328125" style="6" customWidth="1"/>
    <col min="2826" max="2826" width="3.6328125" style="6" customWidth="1"/>
    <col min="2827" max="2827" width="16" style="6" customWidth="1"/>
    <col min="2828" max="2828" width="4.6328125" style="6" customWidth="1"/>
    <col min="2829" max="2829" width="15.453125" style="6" customWidth="1"/>
    <col min="2830" max="2830" width="3.453125" style="6" customWidth="1"/>
    <col min="2831" max="2831" width="10.26953125" style="6" customWidth="1"/>
    <col min="2832" max="2833" width="2.6328125" style="6" customWidth="1"/>
    <col min="2834" max="2834" width="16.08984375" style="6" customWidth="1"/>
    <col min="2835" max="2835" width="2.36328125" style="6" customWidth="1"/>
    <col min="2836" max="2836" width="4.6328125" style="6" bestFit="1" customWidth="1"/>
    <col min="2837" max="3074" width="2.6328125" style="6"/>
    <col min="3075" max="3076" width="1.08984375" style="6" customWidth="1"/>
    <col min="3077" max="3077" width="11.08984375" style="6" customWidth="1"/>
    <col min="3078" max="3078" width="9.26953125" style="6" customWidth="1"/>
    <col min="3079" max="3079" width="15" style="6" customWidth="1"/>
    <col min="3080" max="3080" width="4.6328125" style="6" customWidth="1"/>
    <col min="3081" max="3081" width="13.36328125" style="6" customWidth="1"/>
    <col min="3082" max="3082" width="3.6328125" style="6" customWidth="1"/>
    <col min="3083" max="3083" width="16" style="6" customWidth="1"/>
    <col min="3084" max="3084" width="4.6328125" style="6" customWidth="1"/>
    <col min="3085" max="3085" width="15.453125" style="6" customWidth="1"/>
    <col min="3086" max="3086" width="3.453125" style="6" customWidth="1"/>
    <col min="3087" max="3087" width="10.26953125" style="6" customWidth="1"/>
    <col min="3088" max="3089" width="2.6328125" style="6" customWidth="1"/>
    <col min="3090" max="3090" width="16.08984375" style="6" customWidth="1"/>
    <col min="3091" max="3091" width="2.36328125" style="6" customWidth="1"/>
    <col min="3092" max="3092" width="4.6328125" style="6" bestFit="1" customWidth="1"/>
    <col min="3093" max="3330" width="2.6328125" style="6"/>
    <col min="3331" max="3332" width="1.08984375" style="6" customWidth="1"/>
    <col min="3333" max="3333" width="11.08984375" style="6" customWidth="1"/>
    <col min="3334" max="3334" width="9.26953125" style="6" customWidth="1"/>
    <col min="3335" max="3335" width="15" style="6" customWidth="1"/>
    <col min="3336" max="3336" width="4.6328125" style="6" customWidth="1"/>
    <col min="3337" max="3337" width="13.36328125" style="6" customWidth="1"/>
    <col min="3338" max="3338" width="3.6328125" style="6" customWidth="1"/>
    <col min="3339" max="3339" width="16" style="6" customWidth="1"/>
    <col min="3340" max="3340" width="4.6328125" style="6" customWidth="1"/>
    <col min="3341" max="3341" width="15.453125" style="6" customWidth="1"/>
    <col min="3342" max="3342" width="3.453125" style="6" customWidth="1"/>
    <col min="3343" max="3343" width="10.26953125" style="6" customWidth="1"/>
    <col min="3344" max="3345" width="2.6328125" style="6" customWidth="1"/>
    <col min="3346" max="3346" width="16.08984375" style="6" customWidth="1"/>
    <col min="3347" max="3347" width="2.36328125" style="6" customWidth="1"/>
    <col min="3348" max="3348" width="4.6328125" style="6" bestFit="1" customWidth="1"/>
    <col min="3349" max="3586" width="2.6328125" style="6"/>
    <col min="3587" max="3588" width="1.08984375" style="6" customWidth="1"/>
    <col min="3589" max="3589" width="11.08984375" style="6" customWidth="1"/>
    <col min="3590" max="3590" width="9.26953125" style="6" customWidth="1"/>
    <col min="3591" max="3591" width="15" style="6" customWidth="1"/>
    <col min="3592" max="3592" width="4.6328125" style="6" customWidth="1"/>
    <col min="3593" max="3593" width="13.36328125" style="6" customWidth="1"/>
    <col min="3594" max="3594" width="3.6328125" style="6" customWidth="1"/>
    <col min="3595" max="3595" width="16" style="6" customWidth="1"/>
    <col min="3596" max="3596" width="4.6328125" style="6" customWidth="1"/>
    <col min="3597" max="3597" width="15.453125" style="6" customWidth="1"/>
    <col min="3598" max="3598" width="3.453125" style="6" customWidth="1"/>
    <col min="3599" max="3599" width="10.26953125" style="6" customWidth="1"/>
    <col min="3600" max="3601" width="2.6328125" style="6" customWidth="1"/>
    <col min="3602" max="3602" width="16.08984375" style="6" customWidth="1"/>
    <col min="3603" max="3603" width="2.36328125" style="6" customWidth="1"/>
    <col min="3604" max="3604" width="4.6328125" style="6" bestFit="1" customWidth="1"/>
    <col min="3605" max="3842" width="2.6328125" style="6"/>
    <col min="3843" max="3844" width="1.08984375" style="6" customWidth="1"/>
    <col min="3845" max="3845" width="11.08984375" style="6" customWidth="1"/>
    <col min="3846" max="3846" width="9.26953125" style="6" customWidth="1"/>
    <col min="3847" max="3847" width="15" style="6" customWidth="1"/>
    <col min="3848" max="3848" width="4.6328125" style="6" customWidth="1"/>
    <col min="3849" max="3849" width="13.36328125" style="6" customWidth="1"/>
    <col min="3850" max="3850" width="3.6328125" style="6" customWidth="1"/>
    <col min="3851" max="3851" width="16" style="6" customWidth="1"/>
    <col min="3852" max="3852" width="4.6328125" style="6" customWidth="1"/>
    <col min="3853" max="3853" width="15.453125" style="6" customWidth="1"/>
    <col min="3854" max="3854" width="3.453125" style="6" customWidth="1"/>
    <col min="3855" max="3855" width="10.26953125" style="6" customWidth="1"/>
    <col min="3856" max="3857" width="2.6328125" style="6" customWidth="1"/>
    <col min="3858" max="3858" width="16.08984375" style="6" customWidth="1"/>
    <col min="3859" max="3859" width="2.36328125" style="6" customWidth="1"/>
    <col min="3860" max="3860" width="4.6328125" style="6" bestFit="1" customWidth="1"/>
    <col min="3861" max="4098" width="2.6328125" style="6"/>
    <col min="4099" max="4100" width="1.08984375" style="6" customWidth="1"/>
    <col min="4101" max="4101" width="11.08984375" style="6" customWidth="1"/>
    <col min="4102" max="4102" width="9.26953125" style="6" customWidth="1"/>
    <col min="4103" max="4103" width="15" style="6" customWidth="1"/>
    <col min="4104" max="4104" width="4.6328125" style="6" customWidth="1"/>
    <col min="4105" max="4105" width="13.36328125" style="6" customWidth="1"/>
    <col min="4106" max="4106" width="3.6328125" style="6" customWidth="1"/>
    <col min="4107" max="4107" width="16" style="6" customWidth="1"/>
    <col min="4108" max="4108" width="4.6328125" style="6" customWidth="1"/>
    <col min="4109" max="4109" width="15.453125" style="6" customWidth="1"/>
    <col min="4110" max="4110" width="3.453125" style="6" customWidth="1"/>
    <col min="4111" max="4111" width="10.26953125" style="6" customWidth="1"/>
    <col min="4112" max="4113" width="2.6328125" style="6" customWidth="1"/>
    <col min="4114" max="4114" width="16.08984375" style="6" customWidth="1"/>
    <col min="4115" max="4115" width="2.36328125" style="6" customWidth="1"/>
    <col min="4116" max="4116" width="4.6328125" style="6" bestFit="1" customWidth="1"/>
    <col min="4117" max="4354" width="2.6328125" style="6"/>
    <col min="4355" max="4356" width="1.08984375" style="6" customWidth="1"/>
    <col min="4357" max="4357" width="11.08984375" style="6" customWidth="1"/>
    <col min="4358" max="4358" width="9.26953125" style="6" customWidth="1"/>
    <col min="4359" max="4359" width="15" style="6" customWidth="1"/>
    <col min="4360" max="4360" width="4.6328125" style="6" customWidth="1"/>
    <col min="4361" max="4361" width="13.36328125" style="6" customWidth="1"/>
    <col min="4362" max="4362" width="3.6328125" style="6" customWidth="1"/>
    <col min="4363" max="4363" width="16" style="6" customWidth="1"/>
    <col min="4364" max="4364" width="4.6328125" style="6" customWidth="1"/>
    <col min="4365" max="4365" width="15.453125" style="6" customWidth="1"/>
    <col min="4366" max="4366" width="3.453125" style="6" customWidth="1"/>
    <col min="4367" max="4367" width="10.26953125" style="6" customWidth="1"/>
    <col min="4368" max="4369" width="2.6328125" style="6" customWidth="1"/>
    <col min="4370" max="4370" width="16.08984375" style="6" customWidth="1"/>
    <col min="4371" max="4371" width="2.36328125" style="6" customWidth="1"/>
    <col min="4372" max="4372" width="4.6328125" style="6" bestFit="1" customWidth="1"/>
    <col min="4373" max="4610" width="2.6328125" style="6"/>
    <col min="4611" max="4612" width="1.08984375" style="6" customWidth="1"/>
    <col min="4613" max="4613" width="11.08984375" style="6" customWidth="1"/>
    <col min="4614" max="4614" width="9.26953125" style="6" customWidth="1"/>
    <col min="4615" max="4615" width="15" style="6" customWidth="1"/>
    <col min="4616" max="4616" width="4.6328125" style="6" customWidth="1"/>
    <col min="4617" max="4617" width="13.36328125" style="6" customWidth="1"/>
    <col min="4618" max="4618" width="3.6328125" style="6" customWidth="1"/>
    <col min="4619" max="4619" width="16" style="6" customWidth="1"/>
    <col min="4620" max="4620" width="4.6328125" style="6" customWidth="1"/>
    <col min="4621" max="4621" width="15.453125" style="6" customWidth="1"/>
    <col min="4622" max="4622" width="3.453125" style="6" customWidth="1"/>
    <col min="4623" max="4623" width="10.26953125" style="6" customWidth="1"/>
    <col min="4624" max="4625" width="2.6328125" style="6" customWidth="1"/>
    <col min="4626" max="4626" width="16.08984375" style="6" customWidth="1"/>
    <col min="4627" max="4627" width="2.36328125" style="6" customWidth="1"/>
    <col min="4628" max="4628" width="4.6328125" style="6" bestFit="1" customWidth="1"/>
    <col min="4629" max="4866" width="2.6328125" style="6"/>
    <col min="4867" max="4868" width="1.08984375" style="6" customWidth="1"/>
    <col min="4869" max="4869" width="11.08984375" style="6" customWidth="1"/>
    <col min="4870" max="4870" width="9.26953125" style="6" customWidth="1"/>
    <col min="4871" max="4871" width="15" style="6" customWidth="1"/>
    <col min="4872" max="4872" width="4.6328125" style="6" customWidth="1"/>
    <col min="4873" max="4873" width="13.36328125" style="6" customWidth="1"/>
    <col min="4874" max="4874" width="3.6328125" style="6" customWidth="1"/>
    <col min="4875" max="4875" width="16" style="6" customWidth="1"/>
    <col min="4876" max="4876" width="4.6328125" style="6" customWidth="1"/>
    <col min="4877" max="4877" width="15.453125" style="6" customWidth="1"/>
    <col min="4878" max="4878" width="3.453125" style="6" customWidth="1"/>
    <col min="4879" max="4879" width="10.26953125" style="6" customWidth="1"/>
    <col min="4880" max="4881" width="2.6328125" style="6" customWidth="1"/>
    <col min="4882" max="4882" width="16.08984375" style="6" customWidth="1"/>
    <col min="4883" max="4883" width="2.36328125" style="6" customWidth="1"/>
    <col min="4884" max="4884" width="4.6328125" style="6" bestFit="1" customWidth="1"/>
    <col min="4885" max="5122" width="2.6328125" style="6"/>
    <col min="5123" max="5124" width="1.08984375" style="6" customWidth="1"/>
    <col min="5125" max="5125" width="11.08984375" style="6" customWidth="1"/>
    <col min="5126" max="5126" width="9.26953125" style="6" customWidth="1"/>
    <col min="5127" max="5127" width="15" style="6" customWidth="1"/>
    <col min="5128" max="5128" width="4.6328125" style="6" customWidth="1"/>
    <col min="5129" max="5129" width="13.36328125" style="6" customWidth="1"/>
    <col min="5130" max="5130" width="3.6328125" style="6" customWidth="1"/>
    <col min="5131" max="5131" width="16" style="6" customWidth="1"/>
    <col min="5132" max="5132" width="4.6328125" style="6" customWidth="1"/>
    <col min="5133" max="5133" width="15.453125" style="6" customWidth="1"/>
    <col min="5134" max="5134" width="3.453125" style="6" customWidth="1"/>
    <col min="5135" max="5135" width="10.26953125" style="6" customWidth="1"/>
    <col min="5136" max="5137" width="2.6328125" style="6" customWidth="1"/>
    <col min="5138" max="5138" width="16.08984375" style="6" customWidth="1"/>
    <col min="5139" max="5139" width="2.36328125" style="6" customWidth="1"/>
    <col min="5140" max="5140" width="4.6328125" style="6" bestFit="1" customWidth="1"/>
    <col min="5141" max="5378" width="2.6328125" style="6"/>
    <col min="5379" max="5380" width="1.08984375" style="6" customWidth="1"/>
    <col min="5381" max="5381" width="11.08984375" style="6" customWidth="1"/>
    <col min="5382" max="5382" width="9.26953125" style="6" customWidth="1"/>
    <col min="5383" max="5383" width="15" style="6" customWidth="1"/>
    <col min="5384" max="5384" width="4.6328125" style="6" customWidth="1"/>
    <col min="5385" max="5385" width="13.36328125" style="6" customWidth="1"/>
    <col min="5386" max="5386" width="3.6328125" style="6" customWidth="1"/>
    <col min="5387" max="5387" width="16" style="6" customWidth="1"/>
    <col min="5388" max="5388" width="4.6328125" style="6" customWidth="1"/>
    <col min="5389" max="5389" width="15.453125" style="6" customWidth="1"/>
    <col min="5390" max="5390" width="3.453125" style="6" customWidth="1"/>
    <col min="5391" max="5391" width="10.26953125" style="6" customWidth="1"/>
    <col min="5392" max="5393" width="2.6328125" style="6" customWidth="1"/>
    <col min="5394" max="5394" width="16.08984375" style="6" customWidth="1"/>
    <col min="5395" max="5395" width="2.36328125" style="6" customWidth="1"/>
    <col min="5396" max="5396" width="4.6328125" style="6" bestFit="1" customWidth="1"/>
    <col min="5397" max="5634" width="2.6328125" style="6"/>
    <col min="5635" max="5636" width="1.08984375" style="6" customWidth="1"/>
    <col min="5637" max="5637" width="11.08984375" style="6" customWidth="1"/>
    <col min="5638" max="5638" width="9.26953125" style="6" customWidth="1"/>
    <col min="5639" max="5639" width="15" style="6" customWidth="1"/>
    <col min="5640" max="5640" width="4.6328125" style="6" customWidth="1"/>
    <col min="5641" max="5641" width="13.36328125" style="6" customWidth="1"/>
    <col min="5642" max="5642" width="3.6328125" style="6" customWidth="1"/>
    <col min="5643" max="5643" width="16" style="6" customWidth="1"/>
    <col min="5644" max="5644" width="4.6328125" style="6" customWidth="1"/>
    <col min="5645" max="5645" width="15.453125" style="6" customWidth="1"/>
    <col min="5646" max="5646" width="3.453125" style="6" customWidth="1"/>
    <col min="5647" max="5647" width="10.26953125" style="6" customWidth="1"/>
    <col min="5648" max="5649" width="2.6328125" style="6" customWidth="1"/>
    <col min="5650" max="5650" width="16.08984375" style="6" customWidth="1"/>
    <col min="5651" max="5651" width="2.36328125" style="6" customWidth="1"/>
    <col min="5652" max="5652" width="4.6328125" style="6" bestFit="1" customWidth="1"/>
    <col min="5653" max="5890" width="2.6328125" style="6"/>
    <col min="5891" max="5892" width="1.08984375" style="6" customWidth="1"/>
    <col min="5893" max="5893" width="11.08984375" style="6" customWidth="1"/>
    <col min="5894" max="5894" width="9.26953125" style="6" customWidth="1"/>
    <col min="5895" max="5895" width="15" style="6" customWidth="1"/>
    <col min="5896" max="5896" width="4.6328125" style="6" customWidth="1"/>
    <col min="5897" max="5897" width="13.36328125" style="6" customWidth="1"/>
    <col min="5898" max="5898" width="3.6328125" style="6" customWidth="1"/>
    <col min="5899" max="5899" width="16" style="6" customWidth="1"/>
    <col min="5900" max="5900" width="4.6328125" style="6" customWidth="1"/>
    <col min="5901" max="5901" width="15.453125" style="6" customWidth="1"/>
    <col min="5902" max="5902" width="3.453125" style="6" customWidth="1"/>
    <col min="5903" max="5903" width="10.26953125" style="6" customWidth="1"/>
    <col min="5904" max="5905" width="2.6328125" style="6" customWidth="1"/>
    <col min="5906" max="5906" width="16.08984375" style="6" customWidth="1"/>
    <col min="5907" max="5907" width="2.36328125" style="6" customWidth="1"/>
    <col min="5908" max="5908" width="4.6328125" style="6" bestFit="1" customWidth="1"/>
    <col min="5909" max="6146" width="2.6328125" style="6"/>
    <col min="6147" max="6148" width="1.08984375" style="6" customWidth="1"/>
    <col min="6149" max="6149" width="11.08984375" style="6" customWidth="1"/>
    <col min="6150" max="6150" width="9.26953125" style="6" customWidth="1"/>
    <col min="6151" max="6151" width="15" style="6" customWidth="1"/>
    <col min="6152" max="6152" width="4.6328125" style="6" customWidth="1"/>
    <col min="6153" max="6153" width="13.36328125" style="6" customWidth="1"/>
    <col min="6154" max="6154" width="3.6328125" style="6" customWidth="1"/>
    <col min="6155" max="6155" width="16" style="6" customWidth="1"/>
    <col min="6156" max="6156" width="4.6328125" style="6" customWidth="1"/>
    <col min="6157" max="6157" width="15.453125" style="6" customWidth="1"/>
    <col min="6158" max="6158" width="3.453125" style="6" customWidth="1"/>
    <col min="6159" max="6159" width="10.26953125" style="6" customWidth="1"/>
    <col min="6160" max="6161" width="2.6328125" style="6" customWidth="1"/>
    <col min="6162" max="6162" width="16.08984375" style="6" customWidth="1"/>
    <col min="6163" max="6163" width="2.36328125" style="6" customWidth="1"/>
    <col min="6164" max="6164" width="4.6328125" style="6" bestFit="1" customWidth="1"/>
    <col min="6165" max="6402" width="2.6328125" style="6"/>
    <col min="6403" max="6404" width="1.08984375" style="6" customWidth="1"/>
    <col min="6405" max="6405" width="11.08984375" style="6" customWidth="1"/>
    <col min="6406" max="6406" width="9.26953125" style="6" customWidth="1"/>
    <col min="6407" max="6407" width="15" style="6" customWidth="1"/>
    <col min="6408" max="6408" width="4.6328125" style="6" customWidth="1"/>
    <col min="6409" max="6409" width="13.36328125" style="6" customWidth="1"/>
    <col min="6410" max="6410" width="3.6328125" style="6" customWidth="1"/>
    <col min="6411" max="6411" width="16" style="6" customWidth="1"/>
    <col min="6412" max="6412" width="4.6328125" style="6" customWidth="1"/>
    <col min="6413" max="6413" width="15.453125" style="6" customWidth="1"/>
    <col min="6414" max="6414" width="3.453125" style="6" customWidth="1"/>
    <col min="6415" max="6415" width="10.26953125" style="6" customWidth="1"/>
    <col min="6416" max="6417" width="2.6328125" style="6" customWidth="1"/>
    <col min="6418" max="6418" width="16.08984375" style="6" customWidth="1"/>
    <col min="6419" max="6419" width="2.36328125" style="6" customWidth="1"/>
    <col min="6420" max="6420" width="4.6328125" style="6" bestFit="1" customWidth="1"/>
    <col min="6421" max="6658" width="2.6328125" style="6"/>
    <col min="6659" max="6660" width="1.08984375" style="6" customWidth="1"/>
    <col min="6661" max="6661" width="11.08984375" style="6" customWidth="1"/>
    <col min="6662" max="6662" width="9.26953125" style="6" customWidth="1"/>
    <col min="6663" max="6663" width="15" style="6" customWidth="1"/>
    <col min="6664" max="6664" width="4.6328125" style="6" customWidth="1"/>
    <col min="6665" max="6665" width="13.36328125" style="6" customWidth="1"/>
    <col min="6666" max="6666" width="3.6328125" style="6" customWidth="1"/>
    <col min="6667" max="6667" width="16" style="6" customWidth="1"/>
    <col min="6668" max="6668" width="4.6328125" style="6" customWidth="1"/>
    <col min="6669" max="6669" width="15.453125" style="6" customWidth="1"/>
    <col min="6670" max="6670" width="3.453125" style="6" customWidth="1"/>
    <col min="6671" max="6671" width="10.26953125" style="6" customWidth="1"/>
    <col min="6672" max="6673" width="2.6328125" style="6" customWidth="1"/>
    <col min="6674" max="6674" width="16.08984375" style="6" customWidth="1"/>
    <col min="6675" max="6675" width="2.36328125" style="6" customWidth="1"/>
    <col min="6676" max="6676" width="4.6328125" style="6" bestFit="1" customWidth="1"/>
    <col min="6677" max="6914" width="2.6328125" style="6"/>
    <col min="6915" max="6916" width="1.08984375" style="6" customWidth="1"/>
    <col min="6917" max="6917" width="11.08984375" style="6" customWidth="1"/>
    <col min="6918" max="6918" width="9.26953125" style="6" customWidth="1"/>
    <col min="6919" max="6919" width="15" style="6" customWidth="1"/>
    <col min="6920" max="6920" width="4.6328125" style="6" customWidth="1"/>
    <col min="6921" max="6921" width="13.36328125" style="6" customWidth="1"/>
    <col min="6922" max="6922" width="3.6328125" style="6" customWidth="1"/>
    <col min="6923" max="6923" width="16" style="6" customWidth="1"/>
    <col min="6924" max="6924" width="4.6328125" style="6" customWidth="1"/>
    <col min="6925" max="6925" width="15.453125" style="6" customWidth="1"/>
    <col min="6926" max="6926" width="3.453125" style="6" customWidth="1"/>
    <col min="6927" max="6927" width="10.26953125" style="6" customWidth="1"/>
    <col min="6928" max="6929" width="2.6328125" style="6" customWidth="1"/>
    <col min="6930" max="6930" width="16.08984375" style="6" customWidth="1"/>
    <col min="6931" max="6931" width="2.36328125" style="6" customWidth="1"/>
    <col min="6932" max="6932" width="4.6328125" style="6" bestFit="1" customWidth="1"/>
    <col min="6933" max="7170" width="2.6328125" style="6"/>
    <col min="7171" max="7172" width="1.08984375" style="6" customWidth="1"/>
    <col min="7173" max="7173" width="11.08984375" style="6" customWidth="1"/>
    <col min="7174" max="7174" width="9.26953125" style="6" customWidth="1"/>
    <col min="7175" max="7175" width="15" style="6" customWidth="1"/>
    <col min="7176" max="7176" width="4.6328125" style="6" customWidth="1"/>
    <col min="7177" max="7177" width="13.36328125" style="6" customWidth="1"/>
    <col min="7178" max="7178" width="3.6328125" style="6" customWidth="1"/>
    <col min="7179" max="7179" width="16" style="6" customWidth="1"/>
    <col min="7180" max="7180" width="4.6328125" style="6" customWidth="1"/>
    <col min="7181" max="7181" width="15.453125" style="6" customWidth="1"/>
    <col min="7182" max="7182" width="3.453125" style="6" customWidth="1"/>
    <col min="7183" max="7183" width="10.26953125" style="6" customWidth="1"/>
    <col min="7184" max="7185" width="2.6328125" style="6" customWidth="1"/>
    <col min="7186" max="7186" width="16.08984375" style="6" customWidth="1"/>
    <col min="7187" max="7187" width="2.36328125" style="6" customWidth="1"/>
    <col min="7188" max="7188" width="4.6328125" style="6" bestFit="1" customWidth="1"/>
    <col min="7189" max="7426" width="2.6328125" style="6"/>
    <col min="7427" max="7428" width="1.08984375" style="6" customWidth="1"/>
    <col min="7429" max="7429" width="11.08984375" style="6" customWidth="1"/>
    <col min="7430" max="7430" width="9.26953125" style="6" customWidth="1"/>
    <col min="7431" max="7431" width="15" style="6" customWidth="1"/>
    <col min="7432" max="7432" width="4.6328125" style="6" customWidth="1"/>
    <col min="7433" max="7433" width="13.36328125" style="6" customWidth="1"/>
    <col min="7434" max="7434" width="3.6328125" style="6" customWidth="1"/>
    <col min="7435" max="7435" width="16" style="6" customWidth="1"/>
    <col min="7436" max="7436" width="4.6328125" style="6" customWidth="1"/>
    <col min="7437" max="7437" width="15.453125" style="6" customWidth="1"/>
    <col min="7438" max="7438" width="3.453125" style="6" customWidth="1"/>
    <col min="7439" max="7439" width="10.26953125" style="6" customWidth="1"/>
    <col min="7440" max="7441" width="2.6328125" style="6" customWidth="1"/>
    <col min="7442" max="7442" width="16.08984375" style="6" customWidth="1"/>
    <col min="7443" max="7443" width="2.36328125" style="6" customWidth="1"/>
    <col min="7444" max="7444" width="4.6328125" style="6" bestFit="1" customWidth="1"/>
    <col min="7445" max="7682" width="2.6328125" style="6"/>
    <col min="7683" max="7684" width="1.08984375" style="6" customWidth="1"/>
    <col min="7685" max="7685" width="11.08984375" style="6" customWidth="1"/>
    <col min="7686" max="7686" width="9.26953125" style="6" customWidth="1"/>
    <col min="7687" max="7687" width="15" style="6" customWidth="1"/>
    <col min="7688" max="7688" width="4.6328125" style="6" customWidth="1"/>
    <col min="7689" max="7689" width="13.36328125" style="6" customWidth="1"/>
    <col min="7690" max="7690" width="3.6328125" style="6" customWidth="1"/>
    <col min="7691" max="7691" width="16" style="6" customWidth="1"/>
    <col min="7692" max="7692" width="4.6328125" style="6" customWidth="1"/>
    <col min="7693" max="7693" width="15.453125" style="6" customWidth="1"/>
    <col min="7694" max="7694" width="3.453125" style="6" customWidth="1"/>
    <col min="7695" max="7695" width="10.26953125" style="6" customWidth="1"/>
    <col min="7696" max="7697" width="2.6328125" style="6" customWidth="1"/>
    <col min="7698" max="7698" width="16.08984375" style="6" customWidth="1"/>
    <col min="7699" max="7699" width="2.36328125" style="6" customWidth="1"/>
    <col min="7700" max="7700" width="4.6328125" style="6" bestFit="1" customWidth="1"/>
    <col min="7701" max="7938" width="2.6328125" style="6"/>
    <col min="7939" max="7940" width="1.08984375" style="6" customWidth="1"/>
    <col min="7941" max="7941" width="11.08984375" style="6" customWidth="1"/>
    <col min="7942" max="7942" width="9.26953125" style="6" customWidth="1"/>
    <col min="7943" max="7943" width="15" style="6" customWidth="1"/>
    <col min="7944" max="7944" width="4.6328125" style="6" customWidth="1"/>
    <col min="7945" max="7945" width="13.36328125" style="6" customWidth="1"/>
    <col min="7946" max="7946" width="3.6328125" style="6" customWidth="1"/>
    <col min="7947" max="7947" width="16" style="6" customWidth="1"/>
    <col min="7948" max="7948" width="4.6328125" style="6" customWidth="1"/>
    <col min="7949" max="7949" width="15.453125" style="6" customWidth="1"/>
    <col min="7950" max="7950" width="3.453125" style="6" customWidth="1"/>
    <col min="7951" max="7951" width="10.26953125" style="6" customWidth="1"/>
    <col min="7952" max="7953" width="2.6328125" style="6" customWidth="1"/>
    <col min="7954" max="7954" width="16.08984375" style="6" customWidth="1"/>
    <col min="7955" max="7955" width="2.36328125" style="6" customWidth="1"/>
    <col min="7956" max="7956" width="4.6328125" style="6" bestFit="1" customWidth="1"/>
    <col min="7957" max="8194" width="2.6328125" style="6"/>
    <col min="8195" max="8196" width="1.08984375" style="6" customWidth="1"/>
    <col min="8197" max="8197" width="11.08984375" style="6" customWidth="1"/>
    <col min="8198" max="8198" width="9.26953125" style="6" customWidth="1"/>
    <col min="8199" max="8199" width="15" style="6" customWidth="1"/>
    <col min="8200" max="8200" width="4.6328125" style="6" customWidth="1"/>
    <col min="8201" max="8201" width="13.36328125" style="6" customWidth="1"/>
    <col min="8202" max="8202" width="3.6328125" style="6" customWidth="1"/>
    <col min="8203" max="8203" width="16" style="6" customWidth="1"/>
    <col min="8204" max="8204" width="4.6328125" style="6" customWidth="1"/>
    <col min="8205" max="8205" width="15.453125" style="6" customWidth="1"/>
    <col min="8206" max="8206" width="3.453125" style="6" customWidth="1"/>
    <col min="8207" max="8207" width="10.26953125" style="6" customWidth="1"/>
    <col min="8208" max="8209" width="2.6328125" style="6" customWidth="1"/>
    <col min="8210" max="8210" width="16.08984375" style="6" customWidth="1"/>
    <col min="8211" max="8211" width="2.36328125" style="6" customWidth="1"/>
    <col min="8212" max="8212" width="4.6328125" style="6" bestFit="1" customWidth="1"/>
    <col min="8213" max="8450" width="2.6328125" style="6"/>
    <col min="8451" max="8452" width="1.08984375" style="6" customWidth="1"/>
    <col min="8453" max="8453" width="11.08984375" style="6" customWidth="1"/>
    <col min="8454" max="8454" width="9.26953125" style="6" customWidth="1"/>
    <col min="8455" max="8455" width="15" style="6" customWidth="1"/>
    <col min="8456" max="8456" width="4.6328125" style="6" customWidth="1"/>
    <col min="8457" max="8457" width="13.36328125" style="6" customWidth="1"/>
    <col min="8458" max="8458" width="3.6328125" style="6" customWidth="1"/>
    <col min="8459" max="8459" width="16" style="6" customWidth="1"/>
    <col min="8460" max="8460" width="4.6328125" style="6" customWidth="1"/>
    <col min="8461" max="8461" width="15.453125" style="6" customWidth="1"/>
    <col min="8462" max="8462" width="3.453125" style="6" customWidth="1"/>
    <col min="8463" max="8463" width="10.26953125" style="6" customWidth="1"/>
    <col min="8464" max="8465" width="2.6328125" style="6" customWidth="1"/>
    <col min="8466" max="8466" width="16.08984375" style="6" customWidth="1"/>
    <col min="8467" max="8467" width="2.36328125" style="6" customWidth="1"/>
    <col min="8468" max="8468" width="4.6328125" style="6" bestFit="1" customWidth="1"/>
    <col min="8469" max="8706" width="2.6328125" style="6"/>
    <col min="8707" max="8708" width="1.08984375" style="6" customWidth="1"/>
    <col min="8709" max="8709" width="11.08984375" style="6" customWidth="1"/>
    <col min="8710" max="8710" width="9.26953125" style="6" customWidth="1"/>
    <col min="8711" max="8711" width="15" style="6" customWidth="1"/>
    <col min="8712" max="8712" width="4.6328125" style="6" customWidth="1"/>
    <col min="8713" max="8713" width="13.36328125" style="6" customWidth="1"/>
    <col min="8714" max="8714" width="3.6328125" style="6" customWidth="1"/>
    <col min="8715" max="8715" width="16" style="6" customWidth="1"/>
    <col min="8716" max="8716" width="4.6328125" style="6" customWidth="1"/>
    <col min="8717" max="8717" width="15.453125" style="6" customWidth="1"/>
    <col min="8718" max="8718" width="3.453125" style="6" customWidth="1"/>
    <col min="8719" max="8719" width="10.26953125" style="6" customWidth="1"/>
    <col min="8720" max="8721" width="2.6328125" style="6" customWidth="1"/>
    <col min="8722" max="8722" width="16.08984375" style="6" customWidth="1"/>
    <col min="8723" max="8723" width="2.36328125" style="6" customWidth="1"/>
    <col min="8724" max="8724" width="4.6328125" style="6" bestFit="1" customWidth="1"/>
    <col min="8725" max="8962" width="2.6328125" style="6"/>
    <col min="8963" max="8964" width="1.08984375" style="6" customWidth="1"/>
    <col min="8965" max="8965" width="11.08984375" style="6" customWidth="1"/>
    <col min="8966" max="8966" width="9.26953125" style="6" customWidth="1"/>
    <col min="8967" max="8967" width="15" style="6" customWidth="1"/>
    <col min="8968" max="8968" width="4.6328125" style="6" customWidth="1"/>
    <col min="8969" max="8969" width="13.36328125" style="6" customWidth="1"/>
    <col min="8970" max="8970" width="3.6328125" style="6" customWidth="1"/>
    <col min="8971" max="8971" width="16" style="6" customWidth="1"/>
    <col min="8972" max="8972" width="4.6328125" style="6" customWidth="1"/>
    <col min="8973" max="8973" width="15.453125" style="6" customWidth="1"/>
    <col min="8974" max="8974" width="3.453125" style="6" customWidth="1"/>
    <col min="8975" max="8975" width="10.26953125" style="6" customWidth="1"/>
    <col min="8976" max="8977" width="2.6328125" style="6" customWidth="1"/>
    <col min="8978" max="8978" width="16.08984375" style="6" customWidth="1"/>
    <col min="8979" max="8979" width="2.36328125" style="6" customWidth="1"/>
    <col min="8980" max="8980" width="4.6328125" style="6" bestFit="1" customWidth="1"/>
    <col min="8981" max="9218" width="2.6328125" style="6"/>
    <col min="9219" max="9220" width="1.08984375" style="6" customWidth="1"/>
    <col min="9221" max="9221" width="11.08984375" style="6" customWidth="1"/>
    <col min="9222" max="9222" width="9.26953125" style="6" customWidth="1"/>
    <col min="9223" max="9223" width="15" style="6" customWidth="1"/>
    <col min="9224" max="9224" width="4.6328125" style="6" customWidth="1"/>
    <col min="9225" max="9225" width="13.36328125" style="6" customWidth="1"/>
    <col min="9226" max="9226" width="3.6328125" style="6" customWidth="1"/>
    <col min="9227" max="9227" width="16" style="6" customWidth="1"/>
    <col min="9228" max="9228" width="4.6328125" style="6" customWidth="1"/>
    <col min="9229" max="9229" width="15.453125" style="6" customWidth="1"/>
    <col min="9230" max="9230" width="3.453125" style="6" customWidth="1"/>
    <col min="9231" max="9231" width="10.26953125" style="6" customWidth="1"/>
    <col min="9232" max="9233" width="2.6328125" style="6" customWidth="1"/>
    <col min="9234" max="9234" width="16.08984375" style="6" customWidth="1"/>
    <col min="9235" max="9235" width="2.36328125" style="6" customWidth="1"/>
    <col min="9236" max="9236" width="4.6328125" style="6" bestFit="1" customWidth="1"/>
    <col min="9237" max="9474" width="2.6328125" style="6"/>
    <col min="9475" max="9476" width="1.08984375" style="6" customWidth="1"/>
    <col min="9477" max="9477" width="11.08984375" style="6" customWidth="1"/>
    <col min="9478" max="9478" width="9.26953125" style="6" customWidth="1"/>
    <col min="9479" max="9479" width="15" style="6" customWidth="1"/>
    <col min="9480" max="9480" width="4.6328125" style="6" customWidth="1"/>
    <col min="9481" max="9481" width="13.36328125" style="6" customWidth="1"/>
    <col min="9482" max="9482" width="3.6328125" style="6" customWidth="1"/>
    <col min="9483" max="9483" width="16" style="6" customWidth="1"/>
    <col min="9484" max="9484" width="4.6328125" style="6" customWidth="1"/>
    <col min="9485" max="9485" width="15.453125" style="6" customWidth="1"/>
    <col min="9486" max="9486" width="3.453125" style="6" customWidth="1"/>
    <col min="9487" max="9487" width="10.26953125" style="6" customWidth="1"/>
    <col min="9488" max="9489" width="2.6328125" style="6" customWidth="1"/>
    <col min="9490" max="9490" width="16.08984375" style="6" customWidth="1"/>
    <col min="9491" max="9491" width="2.36328125" style="6" customWidth="1"/>
    <col min="9492" max="9492" width="4.6328125" style="6" bestFit="1" customWidth="1"/>
    <col min="9493" max="9730" width="2.6328125" style="6"/>
    <col min="9731" max="9732" width="1.08984375" style="6" customWidth="1"/>
    <col min="9733" max="9733" width="11.08984375" style="6" customWidth="1"/>
    <col min="9734" max="9734" width="9.26953125" style="6" customWidth="1"/>
    <col min="9735" max="9735" width="15" style="6" customWidth="1"/>
    <col min="9736" max="9736" width="4.6328125" style="6" customWidth="1"/>
    <col min="9737" max="9737" width="13.36328125" style="6" customWidth="1"/>
    <col min="9738" max="9738" width="3.6328125" style="6" customWidth="1"/>
    <col min="9739" max="9739" width="16" style="6" customWidth="1"/>
    <col min="9740" max="9740" width="4.6328125" style="6" customWidth="1"/>
    <col min="9741" max="9741" width="15.453125" style="6" customWidth="1"/>
    <col min="9742" max="9742" width="3.453125" style="6" customWidth="1"/>
    <col min="9743" max="9743" width="10.26953125" style="6" customWidth="1"/>
    <col min="9744" max="9745" width="2.6328125" style="6" customWidth="1"/>
    <col min="9746" max="9746" width="16.08984375" style="6" customWidth="1"/>
    <col min="9747" max="9747" width="2.36328125" style="6" customWidth="1"/>
    <col min="9748" max="9748" width="4.6328125" style="6" bestFit="1" customWidth="1"/>
    <col min="9749" max="9986" width="2.6328125" style="6"/>
    <col min="9987" max="9988" width="1.08984375" style="6" customWidth="1"/>
    <col min="9989" max="9989" width="11.08984375" style="6" customWidth="1"/>
    <col min="9990" max="9990" width="9.26953125" style="6" customWidth="1"/>
    <col min="9991" max="9991" width="15" style="6" customWidth="1"/>
    <col min="9992" max="9992" width="4.6328125" style="6" customWidth="1"/>
    <col min="9993" max="9993" width="13.36328125" style="6" customWidth="1"/>
    <col min="9994" max="9994" width="3.6328125" style="6" customWidth="1"/>
    <col min="9995" max="9995" width="16" style="6" customWidth="1"/>
    <col min="9996" max="9996" width="4.6328125" style="6" customWidth="1"/>
    <col min="9997" max="9997" width="15.453125" style="6" customWidth="1"/>
    <col min="9998" max="9998" width="3.453125" style="6" customWidth="1"/>
    <col min="9999" max="9999" width="10.26953125" style="6" customWidth="1"/>
    <col min="10000" max="10001" width="2.6328125" style="6" customWidth="1"/>
    <col min="10002" max="10002" width="16.08984375" style="6" customWidth="1"/>
    <col min="10003" max="10003" width="2.36328125" style="6" customWidth="1"/>
    <col min="10004" max="10004" width="4.6328125" style="6" bestFit="1" customWidth="1"/>
    <col min="10005" max="10242" width="2.6328125" style="6"/>
    <col min="10243" max="10244" width="1.08984375" style="6" customWidth="1"/>
    <col min="10245" max="10245" width="11.08984375" style="6" customWidth="1"/>
    <col min="10246" max="10246" width="9.26953125" style="6" customWidth="1"/>
    <col min="10247" max="10247" width="15" style="6" customWidth="1"/>
    <col min="10248" max="10248" width="4.6328125" style="6" customWidth="1"/>
    <col min="10249" max="10249" width="13.36328125" style="6" customWidth="1"/>
    <col min="10250" max="10250" width="3.6328125" style="6" customWidth="1"/>
    <col min="10251" max="10251" width="16" style="6" customWidth="1"/>
    <col min="10252" max="10252" width="4.6328125" style="6" customWidth="1"/>
    <col min="10253" max="10253" width="15.453125" style="6" customWidth="1"/>
    <col min="10254" max="10254" width="3.453125" style="6" customWidth="1"/>
    <col min="10255" max="10255" width="10.26953125" style="6" customWidth="1"/>
    <col min="10256" max="10257" width="2.6328125" style="6" customWidth="1"/>
    <col min="10258" max="10258" width="16.08984375" style="6" customWidth="1"/>
    <col min="10259" max="10259" width="2.36328125" style="6" customWidth="1"/>
    <col min="10260" max="10260" width="4.6328125" style="6" bestFit="1" customWidth="1"/>
    <col min="10261" max="10498" width="2.6328125" style="6"/>
    <col min="10499" max="10500" width="1.08984375" style="6" customWidth="1"/>
    <col min="10501" max="10501" width="11.08984375" style="6" customWidth="1"/>
    <col min="10502" max="10502" width="9.26953125" style="6" customWidth="1"/>
    <col min="10503" max="10503" width="15" style="6" customWidth="1"/>
    <col min="10504" max="10504" width="4.6328125" style="6" customWidth="1"/>
    <col min="10505" max="10505" width="13.36328125" style="6" customWidth="1"/>
    <col min="10506" max="10506" width="3.6328125" style="6" customWidth="1"/>
    <col min="10507" max="10507" width="16" style="6" customWidth="1"/>
    <col min="10508" max="10508" width="4.6328125" style="6" customWidth="1"/>
    <col min="10509" max="10509" width="15.453125" style="6" customWidth="1"/>
    <col min="10510" max="10510" width="3.453125" style="6" customWidth="1"/>
    <col min="10511" max="10511" width="10.26953125" style="6" customWidth="1"/>
    <col min="10512" max="10513" width="2.6328125" style="6" customWidth="1"/>
    <col min="10514" max="10514" width="16.08984375" style="6" customWidth="1"/>
    <col min="10515" max="10515" width="2.36328125" style="6" customWidth="1"/>
    <col min="10516" max="10516" width="4.6328125" style="6" bestFit="1" customWidth="1"/>
    <col min="10517" max="10754" width="2.6328125" style="6"/>
    <col min="10755" max="10756" width="1.08984375" style="6" customWidth="1"/>
    <col min="10757" max="10757" width="11.08984375" style="6" customWidth="1"/>
    <col min="10758" max="10758" width="9.26953125" style="6" customWidth="1"/>
    <col min="10759" max="10759" width="15" style="6" customWidth="1"/>
    <col min="10760" max="10760" width="4.6328125" style="6" customWidth="1"/>
    <col min="10761" max="10761" width="13.36328125" style="6" customWidth="1"/>
    <col min="10762" max="10762" width="3.6328125" style="6" customWidth="1"/>
    <col min="10763" max="10763" width="16" style="6" customWidth="1"/>
    <col min="10764" max="10764" width="4.6328125" style="6" customWidth="1"/>
    <col min="10765" max="10765" width="15.453125" style="6" customWidth="1"/>
    <col min="10766" max="10766" width="3.453125" style="6" customWidth="1"/>
    <col min="10767" max="10767" width="10.26953125" style="6" customWidth="1"/>
    <col min="10768" max="10769" width="2.6328125" style="6" customWidth="1"/>
    <col min="10770" max="10770" width="16.08984375" style="6" customWidth="1"/>
    <col min="10771" max="10771" width="2.36328125" style="6" customWidth="1"/>
    <col min="10772" max="10772" width="4.6328125" style="6" bestFit="1" customWidth="1"/>
    <col min="10773" max="11010" width="2.6328125" style="6"/>
    <col min="11011" max="11012" width="1.08984375" style="6" customWidth="1"/>
    <col min="11013" max="11013" width="11.08984375" style="6" customWidth="1"/>
    <col min="11014" max="11014" width="9.26953125" style="6" customWidth="1"/>
    <col min="11015" max="11015" width="15" style="6" customWidth="1"/>
    <col min="11016" max="11016" width="4.6328125" style="6" customWidth="1"/>
    <col min="11017" max="11017" width="13.36328125" style="6" customWidth="1"/>
    <col min="11018" max="11018" width="3.6328125" style="6" customWidth="1"/>
    <col min="11019" max="11019" width="16" style="6" customWidth="1"/>
    <col min="11020" max="11020" width="4.6328125" style="6" customWidth="1"/>
    <col min="11021" max="11021" width="15.453125" style="6" customWidth="1"/>
    <col min="11022" max="11022" width="3.453125" style="6" customWidth="1"/>
    <col min="11023" max="11023" width="10.26953125" style="6" customWidth="1"/>
    <col min="11024" max="11025" width="2.6328125" style="6" customWidth="1"/>
    <col min="11026" max="11026" width="16.08984375" style="6" customWidth="1"/>
    <col min="11027" max="11027" width="2.36328125" style="6" customWidth="1"/>
    <col min="11028" max="11028" width="4.6328125" style="6" bestFit="1" customWidth="1"/>
    <col min="11029" max="11266" width="2.6328125" style="6"/>
    <col min="11267" max="11268" width="1.08984375" style="6" customWidth="1"/>
    <col min="11269" max="11269" width="11.08984375" style="6" customWidth="1"/>
    <col min="11270" max="11270" width="9.26953125" style="6" customWidth="1"/>
    <col min="11271" max="11271" width="15" style="6" customWidth="1"/>
    <col min="11272" max="11272" width="4.6328125" style="6" customWidth="1"/>
    <col min="11273" max="11273" width="13.36328125" style="6" customWidth="1"/>
    <col min="11274" max="11274" width="3.6328125" style="6" customWidth="1"/>
    <col min="11275" max="11275" width="16" style="6" customWidth="1"/>
    <col min="11276" max="11276" width="4.6328125" style="6" customWidth="1"/>
    <col min="11277" max="11277" width="15.453125" style="6" customWidth="1"/>
    <col min="11278" max="11278" width="3.453125" style="6" customWidth="1"/>
    <col min="11279" max="11279" width="10.26953125" style="6" customWidth="1"/>
    <col min="11280" max="11281" width="2.6328125" style="6" customWidth="1"/>
    <col min="11282" max="11282" width="16.08984375" style="6" customWidth="1"/>
    <col min="11283" max="11283" width="2.36328125" style="6" customWidth="1"/>
    <col min="11284" max="11284" width="4.6328125" style="6" bestFit="1" customWidth="1"/>
    <col min="11285" max="11522" width="2.6328125" style="6"/>
    <col min="11523" max="11524" width="1.08984375" style="6" customWidth="1"/>
    <col min="11525" max="11525" width="11.08984375" style="6" customWidth="1"/>
    <col min="11526" max="11526" width="9.26953125" style="6" customWidth="1"/>
    <col min="11527" max="11527" width="15" style="6" customWidth="1"/>
    <col min="11528" max="11528" width="4.6328125" style="6" customWidth="1"/>
    <col min="11529" max="11529" width="13.36328125" style="6" customWidth="1"/>
    <col min="11530" max="11530" width="3.6328125" style="6" customWidth="1"/>
    <col min="11531" max="11531" width="16" style="6" customWidth="1"/>
    <col min="11532" max="11532" width="4.6328125" style="6" customWidth="1"/>
    <col min="11533" max="11533" width="15.453125" style="6" customWidth="1"/>
    <col min="11534" max="11534" width="3.453125" style="6" customWidth="1"/>
    <col min="11535" max="11535" width="10.26953125" style="6" customWidth="1"/>
    <col min="11536" max="11537" width="2.6328125" style="6" customWidth="1"/>
    <col min="11538" max="11538" width="16.08984375" style="6" customWidth="1"/>
    <col min="11539" max="11539" width="2.36328125" style="6" customWidth="1"/>
    <col min="11540" max="11540" width="4.6328125" style="6" bestFit="1" customWidth="1"/>
    <col min="11541" max="11778" width="2.6328125" style="6"/>
    <col min="11779" max="11780" width="1.08984375" style="6" customWidth="1"/>
    <col min="11781" max="11781" width="11.08984375" style="6" customWidth="1"/>
    <col min="11782" max="11782" width="9.26953125" style="6" customWidth="1"/>
    <col min="11783" max="11783" width="15" style="6" customWidth="1"/>
    <col min="11784" max="11784" width="4.6328125" style="6" customWidth="1"/>
    <col min="11785" max="11785" width="13.36328125" style="6" customWidth="1"/>
    <col min="11786" max="11786" width="3.6328125" style="6" customWidth="1"/>
    <col min="11787" max="11787" width="16" style="6" customWidth="1"/>
    <col min="11788" max="11788" width="4.6328125" style="6" customWidth="1"/>
    <col min="11789" max="11789" width="15.453125" style="6" customWidth="1"/>
    <col min="11790" max="11790" width="3.453125" style="6" customWidth="1"/>
    <col min="11791" max="11791" width="10.26953125" style="6" customWidth="1"/>
    <col min="11792" max="11793" width="2.6328125" style="6" customWidth="1"/>
    <col min="11794" max="11794" width="16.08984375" style="6" customWidth="1"/>
    <col min="11795" max="11795" width="2.36328125" style="6" customWidth="1"/>
    <col min="11796" max="11796" width="4.6328125" style="6" bestFit="1" customWidth="1"/>
    <col min="11797" max="12034" width="2.6328125" style="6"/>
    <col min="12035" max="12036" width="1.08984375" style="6" customWidth="1"/>
    <col min="12037" max="12037" width="11.08984375" style="6" customWidth="1"/>
    <col min="12038" max="12038" width="9.26953125" style="6" customWidth="1"/>
    <col min="12039" max="12039" width="15" style="6" customWidth="1"/>
    <col min="12040" max="12040" width="4.6328125" style="6" customWidth="1"/>
    <col min="12041" max="12041" width="13.36328125" style="6" customWidth="1"/>
    <col min="12042" max="12042" width="3.6328125" style="6" customWidth="1"/>
    <col min="12043" max="12043" width="16" style="6" customWidth="1"/>
    <col min="12044" max="12044" width="4.6328125" style="6" customWidth="1"/>
    <col min="12045" max="12045" width="15.453125" style="6" customWidth="1"/>
    <col min="12046" max="12046" width="3.453125" style="6" customWidth="1"/>
    <col min="12047" max="12047" width="10.26953125" style="6" customWidth="1"/>
    <col min="12048" max="12049" width="2.6328125" style="6" customWidth="1"/>
    <col min="12050" max="12050" width="16.08984375" style="6" customWidth="1"/>
    <col min="12051" max="12051" width="2.36328125" style="6" customWidth="1"/>
    <col min="12052" max="12052" width="4.6328125" style="6" bestFit="1" customWidth="1"/>
    <col min="12053" max="12290" width="2.6328125" style="6"/>
    <col min="12291" max="12292" width="1.08984375" style="6" customWidth="1"/>
    <col min="12293" max="12293" width="11.08984375" style="6" customWidth="1"/>
    <col min="12294" max="12294" width="9.26953125" style="6" customWidth="1"/>
    <col min="12295" max="12295" width="15" style="6" customWidth="1"/>
    <col min="12296" max="12296" width="4.6328125" style="6" customWidth="1"/>
    <col min="12297" max="12297" width="13.36328125" style="6" customWidth="1"/>
    <col min="12298" max="12298" width="3.6328125" style="6" customWidth="1"/>
    <col min="12299" max="12299" width="16" style="6" customWidth="1"/>
    <col min="12300" max="12300" width="4.6328125" style="6" customWidth="1"/>
    <col min="12301" max="12301" width="15.453125" style="6" customWidth="1"/>
    <col min="12302" max="12302" width="3.453125" style="6" customWidth="1"/>
    <col min="12303" max="12303" width="10.26953125" style="6" customWidth="1"/>
    <col min="12304" max="12305" width="2.6328125" style="6" customWidth="1"/>
    <col min="12306" max="12306" width="16.08984375" style="6" customWidth="1"/>
    <col min="12307" max="12307" width="2.36328125" style="6" customWidth="1"/>
    <col min="12308" max="12308" width="4.6328125" style="6" bestFit="1" customWidth="1"/>
    <col min="12309" max="12546" width="2.6328125" style="6"/>
    <col min="12547" max="12548" width="1.08984375" style="6" customWidth="1"/>
    <col min="12549" max="12549" width="11.08984375" style="6" customWidth="1"/>
    <col min="12550" max="12550" width="9.26953125" style="6" customWidth="1"/>
    <col min="12551" max="12551" width="15" style="6" customWidth="1"/>
    <col min="12552" max="12552" width="4.6328125" style="6" customWidth="1"/>
    <col min="12553" max="12553" width="13.36328125" style="6" customWidth="1"/>
    <col min="12554" max="12554" width="3.6328125" style="6" customWidth="1"/>
    <col min="12555" max="12555" width="16" style="6" customWidth="1"/>
    <col min="12556" max="12556" width="4.6328125" style="6" customWidth="1"/>
    <col min="12557" max="12557" width="15.453125" style="6" customWidth="1"/>
    <col min="12558" max="12558" width="3.453125" style="6" customWidth="1"/>
    <col min="12559" max="12559" width="10.26953125" style="6" customWidth="1"/>
    <col min="12560" max="12561" width="2.6328125" style="6" customWidth="1"/>
    <col min="12562" max="12562" width="16.08984375" style="6" customWidth="1"/>
    <col min="12563" max="12563" width="2.36328125" style="6" customWidth="1"/>
    <col min="12564" max="12564" width="4.6328125" style="6" bestFit="1" customWidth="1"/>
    <col min="12565" max="12802" width="2.6328125" style="6"/>
    <col min="12803" max="12804" width="1.08984375" style="6" customWidth="1"/>
    <col min="12805" max="12805" width="11.08984375" style="6" customWidth="1"/>
    <col min="12806" max="12806" width="9.26953125" style="6" customWidth="1"/>
    <col min="12807" max="12807" width="15" style="6" customWidth="1"/>
    <col min="12808" max="12808" width="4.6328125" style="6" customWidth="1"/>
    <col min="12809" max="12809" width="13.36328125" style="6" customWidth="1"/>
    <col min="12810" max="12810" width="3.6328125" style="6" customWidth="1"/>
    <col min="12811" max="12811" width="16" style="6" customWidth="1"/>
    <col min="12812" max="12812" width="4.6328125" style="6" customWidth="1"/>
    <col min="12813" max="12813" width="15.453125" style="6" customWidth="1"/>
    <col min="12814" max="12814" width="3.453125" style="6" customWidth="1"/>
    <col min="12815" max="12815" width="10.26953125" style="6" customWidth="1"/>
    <col min="12816" max="12817" width="2.6328125" style="6" customWidth="1"/>
    <col min="12818" max="12818" width="16.08984375" style="6" customWidth="1"/>
    <col min="12819" max="12819" width="2.36328125" style="6" customWidth="1"/>
    <col min="12820" max="12820" width="4.6328125" style="6" bestFit="1" customWidth="1"/>
    <col min="12821" max="13058" width="2.6328125" style="6"/>
    <col min="13059" max="13060" width="1.08984375" style="6" customWidth="1"/>
    <col min="13061" max="13061" width="11.08984375" style="6" customWidth="1"/>
    <col min="13062" max="13062" width="9.26953125" style="6" customWidth="1"/>
    <col min="13063" max="13063" width="15" style="6" customWidth="1"/>
    <col min="13064" max="13064" width="4.6328125" style="6" customWidth="1"/>
    <col min="13065" max="13065" width="13.36328125" style="6" customWidth="1"/>
    <col min="13066" max="13066" width="3.6328125" style="6" customWidth="1"/>
    <col min="13067" max="13067" width="16" style="6" customWidth="1"/>
    <col min="13068" max="13068" width="4.6328125" style="6" customWidth="1"/>
    <col min="13069" max="13069" width="15.453125" style="6" customWidth="1"/>
    <col min="13070" max="13070" width="3.453125" style="6" customWidth="1"/>
    <col min="13071" max="13071" width="10.26953125" style="6" customWidth="1"/>
    <col min="13072" max="13073" width="2.6328125" style="6" customWidth="1"/>
    <col min="13074" max="13074" width="16.08984375" style="6" customWidth="1"/>
    <col min="13075" max="13075" width="2.36328125" style="6" customWidth="1"/>
    <col min="13076" max="13076" width="4.6328125" style="6" bestFit="1" customWidth="1"/>
    <col min="13077" max="13314" width="2.6328125" style="6"/>
    <col min="13315" max="13316" width="1.08984375" style="6" customWidth="1"/>
    <col min="13317" max="13317" width="11.08984375" style="6" customWidth="1"/>
    <col min="13318" max="13318" width="9.26953125" style="6" customWidth="1"/>
    <col min="13319" max="13319" width="15" style="6" customWidth="1"/>
    <col min="13320" max="13320" width="4.6328125" style="6" customWidth="1"/>
    <col min="13321" max="13321" width="13.36328125" style="6" customWidth="1"/>
    <col min="13322" max="13322" width="3.6328125" style="6" customWidth="1"/>
    <col min="13323" max="13323" width="16" style="6" customWidth="1"/>
    <col min="13324" max="13324" width="4.6328125" style="6" customWidth="1"/>
    <col min="13325" max="13325" width="15.453125" style="6" customWidth="1"/>
    <col min="13326" max="13326" width="3.453125" style="6" customWidth="1"/>
    <col min="13327" max="13327" width="10.26953125" style="6" customWidth="1"/>
    <col min="13328" max="13329" width="2.6328125" style="6" customWidth="1"/>
    <col min="13330" max="13330" width="16.08984375" style="6" customWidth="1"/>
    <col min="13331" max="13331" width="2.36328125" style="6" customWidth="1"/>
    <col min="13332" max="13332" width="4.6328125" style="6" bestFit="1" customWidth="1"/>
    <col min="13333" max="13570" width="2.6328125" style="6"/>
    <col min="13571" max="13572" width="1.08984375" style="6" customWidth="1"/>
    <col min="13573" max="13573" width="11.08984375" style="6" customWidth="1"/>
    <col min="13574" max="13574" width="9.26953125" style="6" customWidth="1"/>
    <col min="13575" max="13575" width="15" style="6" customWidth="1"/>
    <col min="13576" max="13576" width="4.6328125" style="6" customWidth="1"/>
    <col min="13577" max="13577" width="13.36328125" style="6" customWidth="1"/>
    <col min="13578" max="13578" width="3.6328125" style="6" customWidth="1"/>
    <col min="13579" max="13579" width="16" style="6" customWidth="1"/>
    <col min="13580" max="13580" width="4.6328125" style="6" customWidth="1"/>
    <col min="13581" max="13581" width="15.453125" style="6" customWidth="1"/>
    <col min="13582" max="13582" width="3.453125" style="6" customWidth="1"/>
    <col min="13583" max="13583" width="10.26953125" style="6" customWidth="1"/>
    <col min="13584" max="13585" width="2.6328125" style="6" customWidth="1"/>
    <col min="13586" max="13586" width="16.08984375" style="6" customWidth="1"/>
    <col min="13587" max="13587" width="2.36328125" style="6" customWidth="1"/>
    <col min="13588" max="13588" width="4.6328125" style="6" bestFit="1" customWidth="1"/>
    <col min="13589" max="13826" width="2.6328125" style="6"/>
    <col min="13827" max="13828" width="1.08984375" style="6" customWidth="1"/>
    <col min="13829" max="13829" width="11.08984375" style="6" customWidth="1"/>
    <col min="13830" max="13830" width="9.26953125" style="6" customWidth="1"/>
    <col min="13831" max="13831" width="15" style="6" customWidth="1"/>
    <col min="13832" max="13832" width="4.6328125" style="6" customWidth="1"/>
    <col min="13833" max="13833" width="13.36328125" style="6" customWidth="1"/>
    <col min="13834" max="13834" width="3.6328125" style="6" customWidth="1"/>
    <col min="13835" max="13835" width="16" style="6" customWidth="1"/>
    <col min="13836" max="13836" width="4.6328125" style="6" customWidth="1"/>
    <col min="13837" max="13837" width="15.453125" style="6" customWidth="1"/>
    <col min="13838" max="13838" width="3.453125" style="6" customWidth="1"/>
    <col min="13839" max="13839" width="10.26953125" style="6" customWidth="1"/>
    <col min="13840" max="13841" width="2.6328125" style="6" customWidth="1"/>
    <col min="13842" max="13842" width="16.08984375" style="6" customWidth="1"/>
    <col min="13843" max="13843" width="2.36328125" style="6" customWidth="1"/>
    <col min="13844" max="13844" width="4.6328125" style="6" bestFit="1" customWidth="1"/>
    <col min="13845" max="14082" width="2.6328125" style="6"/>
    <col min="14083" max="14084" width="1.08984375" style="6" customWidth="1"/>
    <col min="14085" max="14085" width="11.08984375" style="6" customWidth="1"/>
    <col min="14086" max="14086" width="9.26953125" style="6" customWidth="1"/>
    <col min="14087" max="14087" width="15" style="6" customWidth="1"/>
    <col min="14088" max="14088" width="4.6328125" style="6" customWidth="1"/>
    <col min="14089" max="14089" width="13.36328125" style="6" customWidth="1"/>
    <col min="14090" max="14090" width="3.6328125" style="6" customWidth="1"/>
    <col min="14091" max="14091" width="16" style="6" customWidth="1"/>
    <col min="14092" max="14092" width="4.6328125" style="6" customWidth="1"/>
    <col min="14093" max="14093" width="15.453125" style="6" customWidth="1"/>
    <col min="14094" max="14094" width="3.453125" style="6" customWidth="1"/>
    <col min="14095" max="14095" width="10.26953125" style="6" customWidth="1"/>
    <col min="14096" max="14097" width="2.6328125" style="6" customWidth="1"/>
    <col min="14098" max="14098" width="16.08984375" style="6" customWidth="1"/>
    <col min="14099" max="14099" width="2.36328125" style="6" customWidth="1"/>
    <col min="14100" max="14100" width="4.6328125" style="6" bestFit="1" customWidth="1"/>
    <col min="14101" max="14338" width="2.6328125" style="6"/>
    <col min="14339" max="14340" width="1.08984375" style="6" customWidth="1"/>
    <col min="14341" max="14341" width="11.08984375" style="6" customWidth="1"/>
    <col min="14342" max="14342" width="9.26953125" style="6" customWidth="1"/>
    <col min="14343" max="14343" width="15" style="6" customWidth="1"/>
    <col min="14344" max="14344" width="4.6328125" style="6" customWidth="1"/>
    <col min="14345" max="14345" width="13.36328125" style="6" customWidth="1"/>
    <col min="14346" max="14346" width="3.6328125" style="6" customWidth="1"/>
    <col min="14347" max="14347" width="16" style="6" customWidth="1"/>
    <col min="14348" max="14348" width="4.6328125" style="6" customWidth="1"/>
    <col min="14349" max="14349" width="15.453125" style="6" customWidth="1"/>
    <col min="14350" max="14350" width="3.453125" style="6" customWidth="1"/>
    <col min="14351" max="14351" width="10.26953125" style="6" customWidth="1"/>
    <col min="14352" max="14353" width="2.6328125" style="6" customWidth="1"/>
    <col min="14354" max="14354" width="16.08984375" style="6" customWidth="1"/>
    <col min="14355" max="14355" width="2.36328125" style="6" customWidth="1"/>
    <col min="14356" max="14356" width="4.6328125" style="6" bestFit="1" customWidth="1"/>
    <col min="14357" max="14594" width="2.6328125" style="6"/>
    <col min="14595" max="14596" width="1.08984375" style="6" customWidth="1"/>
    <col min="14597" max="14597" width="11.08984375" style="6" customWidth="1"/>
    <col min="14598" max="14598" width="9.26953125" style="6" customWidth="1"/>
    <col min="14599" max="14599" width="15" style="6" customWidth="1"/>
    <col min="14600" max="14600" width="4.6328125" style="6" customWidth="1"/>
    <col min="14601" max="14601" width="13.36328125" style="6" customWidth="1"/>
    <col min="14602" max="14602" width="3.6328125" style="6" customWidth="1"/>
    <col min="14603" max="14603" width="16" style="6" customWidth="1"/>
    <col min="14604" max="14604" width="4.6328125" style="6" customWidth="1"/>
    <col min="14605" max="14605" width="15.453125" style="6" customWidth="1"/>
    <col min="14606" max="14606" width="3.453125" style="6" customWidth="1"/>
    <col min="14607" max="14607" width="10.26953125" style="6" customWidth="1"/>
    <col min="14608" max="14609" width="2.6328125" style="6" customWidth="1"/>
    <col min="14610" max="14610" width="16.08984375" style="6" customWidth="1"/>
    <col min="14611" max="14611" width="2.36328125" style="6" customWidth="1"/>
    <col min="14612" max="14612" width="4.6328125" style="6" bestFit="1" customWidth="1"/>
    <col min="14613" max="14850" width="2.6328125" style="6"/>
    <col min="14851" max="14852" width="1.08984375" style="6" customWidth="1"/>
    <col min="14853" max="14853" width="11.08984375" style="6" customWidth="1"/>
    <col min="14854" max="14854" width="9.26953125" style="6" customWidth="1"/>
    <col min="14855" max="14855" width="15" style="6" customWidth="1"/>
    <col min="14856" max="14856" width="4.6328125" style="6" customWidth="1"/>
    <col min="14857" max="14857" width="13.36328125" style="6" customWidth="1"/>
    <col min="14858" max="14858" width="3.6328125" style="6" customWidth="1"/>
    <col min="14859" max="14859" width="16" style="6" customWidth="1"/>
    <col min="14860" max="14860" width="4.6328125" style="6" customWidth="1"/>
    <col min="14861" max="14861" width="15.453125" style="6" customWidth="1"/>
    <col min="14862" max="14862" width="3.453125" style="6" customWidth="1"/>
    <col min="14863" max="14863" width="10.26953125" style="6" customWidth="1"/>
    <col min="14864" max="14865" width="2.6328125" style="6" customWidth="1"/>
    <col min="14866" max="14866" width="16.08984375" style="6" customWidth="1"/>
    <col min="14867" max="14867" width="2.36328125" style="6" customWidth="1"/>
    <col min="14868" max="14868" width="4.6328125" style="6" bestFit="1" customWidth="1"/>
    <col min="14869" max="15106" width="2.6328125" style="6"/>
    <col min="15107" max="15108" width="1.08984375" style="6" customWidth="1"/>
    <col min="15109" max="15109" width="11.08984375" style="6" customWidth="1"/>
    <col min="15110" max="15110" width="9.26953125" style="6" customWidth="1"/>
    <col min="15111" max="15111" width="15" style="6" customWidth="1"/>
    <col min="15112" max="15112" width="4.6328125" style="6" customWidth="1"/>
    <col min="15113" max="15113" width="13.36328125" style="6" customWidth="1"/>
    <col min="15114" max="15114" width="3.6328125" style="6" customWidth="1"/>
    <col min="15115" max="15115" width="16" style="6" customWidth="1"/>
    <col min="15116" max="15116" width="4.6328125" style="6" customWidth="1"/>
    <col min="15117" max="15117" width="15.453125" style="6" customWidth="1"/>
    <col min="15118" max="15118" width="3.453125" style="6" customWidth="1"/>
    <col min="15119" max="15119" width="10.26953125" style="6" customWidth="1"/>
    <col min="15120" max="15121" width="2.6328125" style="6" customWidth="1"/>
    <col min="15122" max="15122" width="16.08984375" style="6" customWidth="1"/>
    <col min="15123" max="15123" width="2.36328125" style="6" customWidth="1"/>
    <col min="15124" max="15124" width="4.6328125" style="6" bestFit="1" customWidth="1"/>
    <col min="15125" max="15362" width="2.6328125" style="6"/>
    <col min="15363" max="15364" width="1.08984375" style="6" customWidth="1"/>
    <col min="15365" max="15365" width="11.08984375" style="6" customWidth="1"/>
    <col min="15366" max="15366" width="9.26953125" style="6" customWidth="1"/>
    <col min="15367" max="15367" width="15" style="6" customWidth="1"/>
    <col min="15368" max="15368" width="4.6328125" style="6" customWidth="1"/>
    <col min="15369" max="15369" width="13.36328125" style="6" customWidth="1"/>
    <col min="15370" max="15370" width="3.6328125" style="6" customWidth="1"/>
    <col min="15371" max="15371" width="16" style="6" customWidth="1"/>
    <col min="15372" max="15372" width="4.6328125" style="6" customWidth="1"/>
    <col min="15373" max="15373" width="15.453125" style="6" customWidth="1"/>
    <col min="15374" max="15374" width="3.453125" style="6" customWidth="1"/>
    <col min="15375" max="15375" width="10.26953125" style="6" customWidth="1"/>
    <col min="15376" max="15377" width="2.6328125" style="6" customWidth="1"/>
    <col min="15378" max="15378" width="16.08984375" style="6" customWidth="1"/>
    <col min="15379" max="15379" width="2.36328125" style="6" customWidth="1"/>
    <col min="15380" max="15380" width="4.6328125" style="6" bestFit="1" customWidth="1"/>
    <col min="15381" max="15618" width="2.6328125" style="6"/>
    <col min="15619" max="15620" width="1.08984375" style="6" customWidth="1"/>
    <col min="15621" max="15621" width="11.08984375" style="6" customWidth="1"/>
    <col min="15622" max="15622" width="9.26953125" style="6" customWidth="1"/>
    <col min="15623" max="15623" width="15" style="6" customWidth="1"/>
    <col min="15624" max="15624" width="4.6328125" style="6" customWidth="1"/>
    <col min="15625" max="15625" width="13.36328125" style="6" customWidth="1"/>
    <col min="15626" max="15626" width="3.6328125" style="6" customWidth="1"/>
    <col min="15627" max="15627" width="16" style="6" customWidth="1"/>
    <col min="15628" max="15628" width="4.6328125" style="6" customWidth="1"/>
    <col min="15629" max="15629" width="15.453125" style="6" customWidth="1"/>
    <col min="15630" max="15630" width="3.453125" style="6" customWidth="1"/>
    <col min="15631" max="15631" width="10.26953125" style="6" customWidth="1"/>
    <col min="15632" max="15633" width="2.6328125" style="6" customWidth="1"/>
    <col min="15634" max="15634" width="16.08984375" style="6" customWidth="1"/>
    <col min="15635" max="15635" width="2.36328125" style="6" customWidth="1"/>
    <col min="15636" max="15636" width="4.6328125" style="6" bestFit="1" customWidth="1"/>
    <col min="15637" max="15874" width="2.6328125" style="6"/>
    <col min="15875" max="15876" width="1.08984375" style="6" customWidth="1"/>
    <col min="15877" max="15877" width="11.08984375" style="6" customWidth="1"/>
    <col min="15878" max="15878" width="9.26953125" style="6" customWidth="1"/>
    <col min="15879" max="15879" width="15" style="6" customWidth="1"/>
    <col min="15880" max="15880" width="4.6328125" style="6" customWidth="1"/>
    <col min="15881" max="15881" width="13.36328125" style="6" customWidth="1"/>
    <col min="15882" max="15882" width="3.6328125" style="6" customWidth="1"/>
    <col min="15883" max="15883" width="16" style="6" customWidth="1"/>
    <col min="15884" max="15884" width="4.6328125" style="6" customWidth="1"/>
    <col min="15885" max="15885" width="15.453125" style="6" customWidth="1"/>
    <col min="15886" max="15886" width="3.453125" style="6" customWidth="1"/>
    <col min="15887" max="15887" width="10.26953125" style="6" customWidth="1"/>
    <col min="15888" max="15889" width="2.6328125" style="6" customWidth="1"/>
    <col min="15890" max="15890" width="16.08984375" style="6" customWidth="1"/>
    <col min="15891" max="15891" width="2.36328125" style="6" customWidth="1"/>
    <col min="15892" max="15892" width="4.6328125" style="6" bestFit="1" customWidth="1"/>
    <col min="15893" max="16130" width="2.6328125" style="6"/>
    <col min="16131" max="16132" width="1.08984375" style="6" customWidth="1"/>
    <col min="16133" max="16133" width="11.08984375" style="6" customWidth="1"/>
    <col min="16134" max="16134" width="9.26953125" style="6" customWidth="1"/>
    <col min="16135" max="16135" width="15" style="6" customWidth="1"/>
    <col min="16136" max="16136" width="4.6328125" style="6" customWidth="1"/>
    <col min="16137" max="16137" width="13.36328125" style="6" customWidth="1"/>
    <col min="16138" max="16138" width="3.6328125" style="6" customWidth="1"/>
    <col min="16139" max="16139" width="16" style="6" customWidth="1"/>
    <col min="16140" max="16140" width="4.6328125" style="6" customWidth="1"/>
    <col min="16141" max="16141" width="15.453125" style="6" customWidth="1"/>
    <col min="16142" max="16142" width="3.453125" style="6" customWidth="1"/>
    <col min="16143" max="16143" width="10.26953125" style="6" customWidth="1"/>
    <col min="16144" max="16145" width="2.6328125" style="6" customWidth="1"/>
    <col min="16146" max="16146" width="16.08984375" style="6" customWidth="1"/>
    <col min="16147" max="16147" width="2.36328125" style="6" customWidth="1"/>
    <col min="16148" max="16148" width="4.6328125" style="6" bestFit="1" customWidth="1"/>
    <col min="16149" max="16384" width="2.6328125" style="6"/>
  </cols>
  <sheetData>
    <row r="1" spans="2:23" ht="10.5" customHeight="1" x14ac:dyDescent="0.2"/>
    <row r="2" spans="2:23" ht="20.149999999999999" customHeight="1" x14ac:dyDescent="0.2">
      <c r="B2" s="8"/>
      <c r="C2" s="8"/>
      <c r="D2" s="9"/>
      <c r="E2" s="8"/>
      <c r="F2" s="9"/>
      <c r="G2" s="8"/>
      <c r="H2" s="9"/>
      <c r="I2" s="8"/>
      <c r="J2" s="8"/>
      <c r="K2" s="8"/>
      <c r="L2" s="8"/>
      <c r="M2" s="8"/>
      <c r="N2" s="8"/>
      <c r="O2" s="8"/>
      <c r="P2" s="8"/>
      <c r="Q2" s="8"/>
      <c r="R2" s="8"/>
      <c r="S2" s="8"/>
      <c r="T2" s="8"/>
      <c r="U2" s="8"/>
      <c r="V2" s="8"/>
      <c r="W2" s="8"/>
    </row>
    <row r="3" spans="2:23" ht="20.149999999999999" customHeight="1" x14ac:dyDescent="0.2">
      <c r="B3" s="8"/>
      <c r="C3" s="8"/>
      <c r="D3" s="9"/>
      <c r="E3" s="8"/>
      <c r="F3" s="9"/>
      <c r="G3" s="8"/>
      <c r="H3" s="9"/>
      <c r="I3" s="8"/>
      <c r="J3" s="8"/>
      <c r="K3" s="8"/>
      <c r="L3" s="8"/>
      <c r="M3" s="8"/>
      <c r="N3" s="8"/>
      <c r="O3" s="8"/>
      <c r="P3" s="8"/>
      <c r="Q3" s="8"/>
      <c r="R3" s="8"/>
      <c r="S3" s="8"/>
      <c r="T3" s="8"/>
      <c r="U3" s="8"/>
      <c r="V3" s="8"/>
      <c r="W3" s="8"/>
    </row>
    <row r="4" spans="2:23" ht="24.75" customHeight="1" x14ac:dyDescent="0.2">
      <c r="B4" s="8"/>
      <c r="C4" s="8"/>
      <c r="D4" s="9"/>
      <c r="E4" s="8"/>
      <c r="F4" s="9"/>
      <c r="G4" s="8"/>
      <c r="H4" s="9"/>
      <c r="I4" s="8"/>
      <c r="J4" s="8"/>
      <c r="K4" s="8"/>
      <c r="L4" s="8"/>
      <c r="M4" s="8"/>
      <c r="N4" s="8"/>
      <c r="O4" s="8"/>
      <c r="P4" s="8"/>
      <c r="Q4" s="8"/>
      <c r="R4" s="8"/>
      <c r="S4" s="8"/>
      <c r="T4" s="8"/>
      <c r="U4" s="8"/>
      <c r="V4" s="8"/>
      <c r="W4" s="8"/>
    </row>
    <row r="5" spans="2:23" ht="24.75" customHeight="1" x14ac:dyDescent="0.2">
      <c r="B5" s="10"/>
      <c r="C5" s="8"/>
      <c r="D5" s="9"/>
      <c r="E5" s="8"/>
      <c r="F5" s="9"/>
      <c r="G5" s="11" t="s">
        <v>98</v>
      </c>
      <c r="H5" s="9"/>
      <c r="I5" s="8"/>
      <c r="J5" s="8"/>
      <c r="K5" s="8"/>
      <c r="L5" s="8"/>
      <c r="M5" s="8"/>
      <c r="N5" s="8"/>
      <c r="O5" s="8"/>
      <c r="P5" s="8"/>
      <c r="Q5" s="8"/>
      <c r="R5" s="8"/>
      <c r="S5" s="8"/>
      <c r="T5" s="8"/>
      <c r="U5" s="8"/>
      <c r="V5" s="8"/>
      <c r="W5" s="8"/>
    </row>
    <row r="6" spans="2:23" ht="25.5" customHeight="1" x14ac:dyDescent="0.2">
      <c r="B6" s="8"/>
      <c r="C6" s="507" t="s">
        <v>5</v>
      </c>
      <c r="D6" s="12"/>
      <c r="E6" s="515" t="s">
        <v>6</v>
      </c>
      <c r="F6" s="515" t="s">
        <v>7</v>
      </c>
      <c r="G6" s="488" t="s">
        <v>265</v>
      </c>
      <c r="H6" s="518" t="s">
        <v>8</v>
      </c>
      <c r="I6" s="488" t="s">
        <v>9</v>
      </c>
      <c r="J6" s="136"/>
      <c r="K6" s="488" t="s">
        <v>97</v>
      </c>
      <c r="L6" s="520"/>
      <c r="M6" s="488" t="s">
        <v>10</v>
      </c>
      <c r="N6" s="490" t="s">
        <v>11</v>
      </c>
      <c r="O6" s="490" t="s">
        <v>12</v>
      </c>
      <c r="P6" s="13"/>
      <c r="Q6" s="13"/>
      <c r="R6" s="13"/>
      <c r="S6" s="13"/>
      <c r="T6" s="13"/>
      <c r="U6" s="14"/>
      <c r="V6" s="8"/>
      <c r="W6" s="8"/>
    </row>
    <row r="7" spans="2:23" ht="25.5" customHeight="1" x14ac:dyDescent="0.2">
      <c r="B7" s="8"/>
      <c r="C7" s="513"/>
      <c r="D7" s="9"/>
      <c r="E7" s="516"/>
      <c r="F7" s="516"/>
      <c r="G7" s="517"/>
      <c r="H7" s="519"/>
      <c r="I7" s="489"/>
      <c r="J7" s="138"/>
      <c r="K7" s="489"/>
      <c r="L7" s="517"/>
      <c r="M7" s="489"/>
      <c r="N7" s="491"/>
      <c r="O7" s="492"/>
      <c r="P7" s="8"/>
      <c r="Q7" s="8"/>
      <c r="R7" s="8"/>
      <c r="S7" s="8"/>
      <c r="T7" s="8"/>
      <c r="U7" s="15"/>
      <c r="V7" s="8"/>
      <c r="W7" s="8"/>
    </row>
    <row r="8" spans="2:23" ht="25.5" customHeight="1" x14ac:dyDescent="0.2">
      <c r="B8" s="8"/>
      <c r="C8" s="513"/>
      <c r="D8" s="73" t="s">
        <v>13</v>
      </c>
      <c r="E8" s="74" t="e">
        <f>IF(OR('新＿計算の基礎（作業用非公開）'!$C$80='新＿計算の基礎（作業用非公開）'!D6,'新＿計算の基礎（作業用非公開）'!$C$80='新＿計算の基礎（作業用非公開）'!D7),"",'新＿計算の基礎（作業用非公開）'!$G$80)</f>
        <v>#N/A</v>
      </c>
      <c r="F8" s="75" t="s">
        <v>14</v>
      </c>
      <c r="G8" s="76" t="e">
        <f>IF(E8="","",IFERROR(VLOOKUP(E8,'新＿計算の基礎（作業用非公開）'!$AC$41:$AD$44,2),0))</f>
        <v>#N/A</v>
      </c>
      <c r="H8" s="73" t="s">
        <v>15</v>
      </c>
      <c r="I8" s="76" t="e">
        <f>IF(E8="","",'新＿計算の基礎（作業用非公開）'!K80)</f>
        <v>#N/A</v>
      </c>
      <c r="J8" s="143" t="s">
        <v>95</v>
      </c>
      <c r="K8" s="76" t="e">
        <f>IF(E8="","",'新＿計算の基礎（作業用非公開）'!M80)</f>
        <v>#N/A</v>
      </c>
      <c r="L8" s="73"/>
      <c r="M8" s="77"/>
      <c r="N8" s="78"/>
      <c r="O8" s="495">
        <f>'新＿計算の基礎（作業用非公開）'!$O$7</f>
        <v>8.4000000000000005E-2</v>
      </c>
      <c r="P8" s="79"/>
      <c r="Q8" s="8"/>
      <c r="R8" s="8"/>
      <c r="S8" s="8"/>
      <c r="T8" s="8"/>
      <c r="U8" s="15"/>
      <c r="V8" s="8"/>
      <c r="W8" s="8"/>
    </row>
    <row r="9" spans="2:23" ht="25.5" customHeight="1" x14ac:dyDescent="0.2">
      <c r="B9" s="8"/>
      <c r="C9" s="513"/>
      <c r="D9" s="16" t="s">
        <v>16</v>
      </c>
      <c r="E9" s="17" t="str">
        <f>IF('新＿計算の基礎（作業用非公開）'!C81='新＿計算の基礎（作業用非公開）'!$I$6,"",'新＿計算の基礎（作業用非公開）'!G81)</f>
        <v/>
      </c>
      <c r="F9" s="18" t="s">
        <v>14</v>
      </c>
      <c r="G9" s="19" t="str">
        <f>IF(E9="","",IFERROR(VLOOKUP(E9,'新＿計算の基礎（作業用非公開）'!$AC$41:$AD$44,2),0))</f>
        <v/>
      </c>
      <c r="H9" s="16" t="s">
        <v>17</v>
      </c>
      <c r="I9" s="19" t="str">
        <f>IF(E9="","",'新＿計算の基礎（作業用非公開）'!K81)</f>
        <v/>
      </c>
      <c r="J9" s="144" t="s">
        <v>95</v>
      </c>
      <c r="K9" s="29" t="str">
        <f>IF(E9="","",'新＿計算の基礎（作業用非公開）'!M81)</f>
        <v/>
      </c>
      <c r="L9" s="16"/>
      <c r="M9" s="20"/>
      <c r="N9" s="16"/>
      <c r="O9" s="496"/>
      <c r="P9" s="21"/>
      <c r="Q9" s="8"/>
      <c r="R9" s="8"/>
      <c r="S9" s="8"/>
      <c r="T9" s="8"/>
      <c r="U9" s="15"/>
      <c r="V9" s="8"/>
      <c r="W9" s="8"/>
    </row>
    <row r="10" spans="2:23" ht="25.5" customHeight="1" x14ac:dyDescent="0.2">
      <c r="B10" s="8"/>
      <c r="C10" s="513"/>
      <c r="D10" s="82" t="s">
        <v>18</v>
      </c>
      <c r="E10" s="83" t="str">
        <f>IF('新＿計算の基礎（作業用非公開）'!C82='新＿計算の基礎（作業用非公開）'!$I$6,"",'新＿計算の基礎（作業用非公開）'!G82)</f>
        <v/>
      </c>
      <c r="F10" s="84" t="s">
        <v>14</v>
      </c>
      <c r="G10" s="85" t="str">
        <f>IF(E10="","",IFERROR(VLOOKUP(E10,'新＿計算の基礎（作業用非公開）'!$AC$41:$AD$44,2),0))</f>
        <v/>
      </c>
      <c r="H10" s="82" t="s">
        <v>15</v>
      </c>
      <c r="I10" s="85" t="str">
        <f>IF(E10="","",'新＿計算の基礎（作業用非公開）'!K82)</f>
        <v/>
      </c>
      <c r="J10" s="145" t="s">
        <v>96</v>
      </c>
      <c r="K10" s="85" t="str">
        <f>IF(E10="","",'新＿計算の基礎（作業用非公開）'!M82)</f>
        <v/>
      </c>
      <c r="L10" s="86"/>
      <c r="M10" s="498" t="e">
        <f>'新＿計算の基礎（作業用非公開）'!O87</f>
        <v>#N/A</v>
      </c>
      <c r="N10" s="88"/>
      <c r="O10" s="496"/>
      <c r="P10" s="80"/>
      <c r="Q10" s="8"/>
      <c r="R10" s="525" t="e">
        <f>'新＿計算の基礎（作業用非公開）'!$E$97</f>
        <v>#N/A</v>
      </c>
      <c r="S10" s="487" t="s">
        <v>19</v>
      </c>
      <c r="T10" s="487"/>
      <c r="U10" s="15"/>
      <c r="V10" s="8"/>
      <c r="W10" s="8"/>
    </row>
    <row r="11" spans="2:23" ht="25.5" customHeight="1" x14ac:dyDescent="0.2">
      <c r="B11" s="8"/>
      <c r="C11" s="513"/>
      <c r="D11" s="22" t="s">
        <v>20</v>
      </c>
      <c r="E11" s="23" t="str">
        <f>IF('新＿計算の基礎（作業用非公開）'!C83='新＿計算の基礎（作業用非公開）'!$I$6,"",'新＿計算の基礎（作業用非公開）'!G83)</f>
        <v/>
      </c>
      <c r="F11" s="24" t="s">
        <v>14</v>
      </c>
      <c r="G11" s="25" t="str">
        <f>IF(E11="","",IFERROR(VLOOKUP(E11,'新＿計算の基礎（作業用非公開）'!$AC$41:$AD$44,2),0))</f>
        <v/>
      </c>
      <c r="H11" s="22" t="s">
        <v>17</v>
      </c>
      <c r="I11" s="25" t="str">
        <f>IF(E11="","",'新＿計算の基礎（作業用非公開）'!K83)</f>
        <v/>
      </c>
      <c r="J11" s="146" t="s">
        <v>95</v>
      </c>
      <c r="K11" s="139" t="str">
        <f>IF(E11="","",'新＿計算の基礎（作業用非公開）'!M83)</f>
        <v/>
      </c>
      <c r="L11" s="22"/>
      <c r="M11" s="499"/>
      <c r="N11" s="26"/>
      <c r="O11" s="496"/>
      <c r="P11" s="27"/>
      <c r="Q11" s="8"/>
      <c r="R11" s="525"/>
      <c r="S11" s="487"/>
      <c r="T11" s="487"/>
      <c r="U11" s="15"/>
      <c r="V11" s="8"/>
      <c r="W11" s="8"/>
    </row>
    <row r="12" spans="2:23" ht="25.5" customHeight="1" x14ac:dyDescent="0.2">
      <c r="B12" s="8"/>
      <c r="C12" s="513"/>
      <c r="D12" s="82" t="s">
        <v>21</v>
      </c>
      <c r="E12" s="83" t="str">
        <f>IF('新＿計算の基礎（作業用非公開）'!C84='新＿計算の基礎（作業用非公開）'!$I$6,"",'新＿計算の基礎（作業用非公開）'!G84)</f>
        <v/>
      </c>
      <c r="F12" s="84" t="s">
        <v>7</v>
      </c>
      <c r="G12" s="85" t="str">
        <f>IF(E12="","",IFERROR(VLOOKUP(E12,'新＿計算の基礎（作業用非公開）'!$AC$41:$AD$44,2),0))</f>
        <v/>
      </c>
      <c r="H12" s="82" t="s">
        <v>15</v>
      </c>
      <c r="I12" s="85" t="str">
        <f>IF(E12="","",'新＿計算の基礎（作業用非公開）'!K84)</f>
        <v/>
      </c>
      <c r="J12" s="145" t="s">
        <v>96</v>
      </c>
      <c r="K12" s="85" t="str">
        <f>IF(E12="","",'新＿計算の基礎（作業用非公開）'!M84)</f>
        <v/>
      </c>
      <c r="L12" s="82"/>
      <c r="M12" s="500"/>
      <c r="N12" s="73"/>
      <c r="O12" s="496"/>
      <c r="P12" s="81"/>
      <c r="Q12" s="8"/>
      <c r="R12" s="525"/>
      <c r="S12" s="487"/>
      <c r="T12" s="487"/>
      <c r="U12" s="15"/>
      <c r="V12" s="8"/>
      <c r="W12" s="8"/>
    </row>
    <row r="13" spans="2:23" ht="25.5" customHeight="1" x14ac:dyDescent="0.2">
      <c r="B13" s="8"/>
      <c r="C13" s="513"/>
      <c r="D13" s="16" t="s">
        <v>23</v>
      </c>
      <c r="E13" s="28" t="str">
        <f>IF('新＿計算の基礎（作業用非公開）'!C85='新＿計算の基礎（作業用非公開）'!$I$6,"",'新＿計算の基礎（作業用非公開）'!G85)</f>
        <v/>
      </c>
      <c r="F13" s="18" t="s">
        <v>14</v>
      </c>
      <c r="G13" s="29" t="str">
        <f>IF(E13="","",IFERROR(VLOOKUP(E13,'新＿計算の基礎（作業用非公開）'!$AC$41:$AD$44,2),0))</f>
        <v/>
      </c>
      <c r="H13" s="16" t="s">
        <v>15</v>
      </c>
      <c r="I13" s="29" t="str">
        <f>IF(E13="","",'新＿計算の基礎（作業用非公開）'!K85)</f>
        <v/>
      </c>
      <c r="J13" s="144" t="s">
        <v>102</v>
      </c>
      <c r="K13" s="29" t="str">
        <f>IF(E13="","",'新＿計算の基礎（作業用非公開）'!M85)</f>
        <v/>
      </c>
      <c r="L13" s="16"/>
      <c r="M13" s="30"/>
      <c r="N13" s="16"/>
      <c r="O13" s="496"/>
      <c r="P13" s="21"/>
      <c r="Q13" s="8"/>
      <c r="R13" s="133" t="s">
        <v>106</v>
      </c>
      <c r="S13" s="8"/>
      <c r="T13" s="8"/>
      <c r="U13" s="15"/>
      <c r="V13" s="8"/>
      <c r="W13" s="8"/>
    </row>
    <row r="14" spans="2:23" ht="25.5" customHeight="1" x14ac:dyDescent="0.2">
      <c r="B14" s="8"/>
      <c r="C14" s="514"/>
      <c r="D14" s="82" t="s">
        <v>138</v>
      </c>
      <c r="E14" s="83" t="str">
        <f>IF('新＿計算の基礎（作業用非公開）'!C86='新＿計算の基礎（作業用非公開）'!$I$6,"",'新＿計算の基礎（作業用非公開）'!G86)</f>
        <v/>
      </c>
      <c r="F14" s="84" t="s">
        <v>7</v>
      </c>
      <c r="G14" s="85" t="str">
        <f>IF(E14="","",IFERROR(VLOOKUP(E14,'新＿計算の基礎（作業用非公開）'!$AC$41:$AD$44,2),0))</f>
        <v/>
      </c>
      <c r="H14" s="82" t="s">
        <v>15</v>
      </c>
      <c r="I14" s="85" t="str">
        <f>IF(E14="","",'新＿計算の基礎（作業用非公開）'!K86)</f>
        <v/>
      </c>
      <c r="J14" s="145" t="s">
        <v>95</v>
      </c>
      <c r="K14" s="85" t="str">
        <f>IF(E14="","",'新＿計算の基礎（作業用非公開）'!M86)</f>
        <v/>
      </c>
      <c r="L14" s="82"/>
      <c r="M14" s="87"/>
      <c r="N14" s="73"/>
      <c r="O14" s="497"/>
      <c r="P14" s="81"/>
      <c r="Q14" s="31"/>
      <c r="R14" s="31"/>
      <c r="S14" s="31"/>
      <c r="T14" s="31"/>
      <c r="U14" s="32"/>
      <c r="V14" s="8"/>
      <c r="W14" s="8"/>
    </row>
    <row r="15" spans="2:23" ht="25.5" customHeight="1" x14ac:dyDescent="0.2">
      <c r="B15" s="8"/>
      <c r="C15" s="507" t="s">
        <v>24</v>
      </c>
      <c r="D15" s="150"/>
      <c r="E15" s="218" t="str">
        <f>IFERROR(VLOOKUP('新＿計算の基礎（作業用非公開）'!$V$86,'新＿計算の基礎（作業用非公開）'!$W$5:$X$10,2,FALSE),"")</f>
        <v/>
      </c>
      <c r="F15" s="523" t="str">
        <f>IF(E15="","","が適用されています。")</f>
        <v/>
      </c>
      <c r="G15" s="523"/>
      <c r="H15" s="523"/>
      <c r="I15" s="168" t="s">
        <v>25</v>
      </c>
      <c r="J15" s="524" t="e">
        <f>'新＿計算の基礎（作業用非公開）'!$U$89</f>
        <v>#N/A</v>
      </c>
      <c r="K15" s="524"/>
      <c r="L15" s="169" t="s">
        <v>26</v>
      </c>
      <c r="M15" s="183">
        <f>'新＿計算の基礎（作業用非公開）'!$C$88</f>
        <v>1</v>
      </c>
      <c r="N15" s="57" t="str">
        <f>IF('新＿計算の基礎（作業用非公開）'!C92&gt;=1, "",'試算結果(詳細)'!N53)</f>
        <v>＝</v>
      </c>
      <c r="O15" s="509"/>
      <c r="P15" s="509"/>
      <c r="Q15" s="13"/>
      <c r="R15" s="510" t="e">
        <f>'新＿計算の基礎（作業用非公開）'!$E$98</f>
        <v>#N/A</v>
      </c>
      <c r="S15" s="487" t="s">
        <v>27</v>
      </c>
      <c r="T15" s="487"/>
      <c r="U15" s="33"/>
      <c r="V15" s="8"/>
      <c r="W15" s="8"/>
    </row>
    <row r="16" spans="2:23" ht="25.5" customHeight="1" x14ac:dyDescent="0.2">
      <c r="B16" s="8"/>
      <c r="C16" s="508"/>
      <c r="D16" s="152"/>
      <c r="E16" s="369"/>
      <c r="F16" s="369"/>
      <c r="G16" s="369"/>
      <c r="H16" s="369"/>
      <c r="I16" s="370" t="str">
        <f>IF('新＿計算の基礎（作業用非公開）'!C92&gt;0,"　　※未就学児の均等割軽減が適用されています","")</f>
        <v/>
      </c>
      <c r="J16" s="369"/>
      <c r="K16" s="369"/>
      <c r="L16" s="170"/>
      <c r="M16" s="170"/>
      <c r="N16" s="111"/>
      <c r="O16" s="512"/>
      <c r="P16" s="512"/>
      <c r="Q16" s="31"/>
      <c r="R16" s="511"/>
      <c r="S16" s="487"/>
      <c r="T16" s="487"/>
      <c r="U16" s="34"/>
      <c r="V16" s="8"/>
      <c r="W16" s="8"/>
    </row>
    <row r="17" spans="2:23" ht="25.5" customHeight="1" x14ac:dyDescent="0.2">
      <c r="B17" s="8"/>
      <c r="C17" s="507" t="s">
        <v>135</v>
      </c>
      <c r="D17" s="151"/>
      <c r="E17" s="219" t="str">
        <f>E15</f>
        <v/>
      </c>
      <c r="F17" s="523" t="str">
        <f>F15</f>
        <v/>
      </c>
      <c r="G17" s="523"/>
      <c r="H17" s="523"/>
      <c r="I17" s="171" t="s">
        <v>28</v>
      </c>
      <c r="J17" s="524" t="e">
        <f>'新＿計算の基礎（作業用非公開）'!E99</f>
        <v>#N/A</v>
      </c>
      <c r="K17" s="524"/>
      <c r="L17" s="172"/>
      <c r="M17" s="169"/>
      <c r="N17" s="13"/>
      <c r="O17" s="509"/>
      <c r="P17" s="509"/>
      <c r="Q17" s="13"/>
      <c r="R17" s="510" t="e">
        <f>'新＿計算の基礎（作業用非公開）'!$E$99</f>
        <v>#N/A</v>
      </c>
      <c r="S17" s="521" t="s">
        <v>117</v>
      </c>
      <c r="T17" s="521"/>
      <c r="U17" s="33"/>
      <c r="V17" s="8"/>
      <c r="W17" s="8"/>
    </row>
    <row r="18" spans="2:23" ht="25.5" customHeight="1" x14ac:dyDescent="0.2">
      <c r="B18" s="8"/>
      <c r="C18" s="508"/>
      <c r="D18" s="105"/>
      <c r="E18" s="106"/>
      <c r="F18" s="107"/>
      <c r="G18" s="107"/>
      <c r="H18" s="107"/>
      <c r="I18" s="110"/>
      <c r="J18" s="110"/>
      <c r="K18" s="110"/>
      <c r="L18" s="112"/>
      <c r="M18" s="113"/>
      <c r="N18" s="112"/>
      <c r="O18" s="512"/>
      <c r="P18" s="512"/>
      <c r="Q18" s="31"/>
      <c r="R18" s="511"/>
      <c r="S18" s="522"/>
      <c r="T18" s="522"/>
      <c r="U18" s="34"/>
      <c r="V18" s="8"/>
      <c r="W18" s="8"/>
    </row>
    <row r="19" spans="2:23" ht="25.5" customHeight="1" thickBot="1" x14ac:dyDescent="0.25">
      <c r="B19" s="8"/>
      <c r="C19" s="8"/>
      <c r="D19" s="9"/>
      <c r="E19" s="8"/>
      <c r="F19" s="9"/>
      <c r="G19" s="36"/>
      <c r="H19" s="9"/>
      <c r="I19" s="493"/>
      <c r="J19" s="493"/>
      <c r="K19" s="493"/>
      <c r="L19" s="493"/>
      <c r="M19" s="493"/>
      <c r="N19" s="493"/>
      <c r="O19" s="8"/>
      <c r="P19" s="8"/>
      <c r="Q19" s="8"/>
      <c r="R19" s="159"/>
      <c r="S19" s="8"/>
      <c r="T19" s="8"/>
      <c r="U19" s="8"/>
      <c r="V19" s="8"/>
      <c r="W19" s="8"/>
    </row>
    <row r="20" spans="2:23" ht="25.5" customHeight="1" thickTop="1" thickBot="1" x14ac:dyDescent="0.25">
      <c r="B20" s="8"/>
      <c r="C20" s="37" t="s">
        <v>131</v>
      </c>
      <c r="D20" s="38"/>
      <c r="E20" s="39"/>
      <c r="F20" s="40"/>
      <c r="G20" s="41"/>
      <c r="H20" s="42"/>
      <c r="I20" s="494"/>
      <c r="J20" s="494"/>
      <c r="K20" s="494"/>
      <c r="L20" s="494"/>
      <c r="M20" s="494"/>
      <c r="N20" s="494"/>
      <c r="O20" s="494"/>
      <c r="P20" s="494"/>
      <c r="Q20" s="494"/>
      <c r="R20" s="160" t="e">
        <f>'新＿計算の基礎（作業用非公開）'!G97*-1</f>
        <v>#N/A</v>
      </c>
      <c r="S20" s="43"/>
      <c r="T20" s="44" t="s">
        <v>118</v>
      </c>
      <c r="U20" s="45"/>
      <c r="V20" s="8"/>
      <c r="W20" s="8"/>
    </row>
    <row r="21" spans="2:23" ht="25.5" customHeight="1" thickTop="1" thickBot="1" x14ac:dyDescent="0.25">
      <c r="B21" s="8"/>
      <c r="C21" s="37" t="s">
        <v>133</v>
      </c>
      <c r="D21" s="38"/>
      <c r="E21" s="39"/>
      <c r="F21" s="40"/>
      <c r="G21" s="41"/>
      <c r="H21" s="42"/>
      <c r="I21" s="494"/>
      <c r="J21" s="494"/>
      <c r="K21" s="494"/>
      <c r="L21" s="494"/>
      <c r="M21" s="494"/>
      <c r="N21" s="494"/>
      <c r="O21" s="494"/>
      <c r="P21" s="494"/>
      <c r="Q21" s="494"/>
      <c r="R21" s="160" t="e">
        <f>'新＿計算の基礎（作業用非公開）'!$L$97*-1</f>
        <v>#N/A</v>
      </c>
      <c r="S21" s="43"/>
      <c r="T21" s="44" t="s">
        <v>119</v>
      </c>
      <c r="U21" s="45"/>
      <c r="V21" s="8"/>
      <c r="W21" s="8"/>
    </row>
    <row r="22" spans="2:23" ht="25.5" customHeight="1" thickTop="1" x14ac:dyDescent="0.2">
      <c r="B22" s="8"/>
      <c r="C22" s="37" t="s">
        <v>120</v>
      </c>
      <c r="D22" s="38"/>
      <c r="E22" s="39"/>
      <c r="F22" s="40"/>
      <c r="G22" s="41"/>
      <c r="H22" s="42"/>
      <c r="I22" s="494" t="s">
        <v>108</v>
      </c>
      <c r="J22" s="494"/>
      <c r="K22" s="494"/>
      <c r="L22" s="494"/>
      <c r="M22" s="494"/>
      <c r="N22" s="494"/>
      <c r="O22" s="494"/>
      <c r="P22" s="494"/>
      <c r="Q22" s="494"/>
      <c r="R22" s="160" t="e">
        <f>'新＿計算の基礎（作業用非公開）'!$M$97</f>
        <v>#N/A</v>
      </c>
      <c r="S22" s="43"/>
      <c r="T22" s="44" t="s">
        <v>29</v>
      </c>
      <c r="U22" s="45"/>
      <c r="V22" s="8"/>
      <c r="W22" s="8"/>
    </row>
    <row r="23" spans="2:23" ht="25.5" customHeight="1" x14ac:dyDescent="0.2">
      <c r="B23" s="8"/>
      <c r="C23" s="8"/>
      <c r="D23" s="9"/>
      <c r="E23" s="8"/>
      <c r="F23" s="9"/>
      <c r="G23" s="8"/>
      <c r="H23" s="9"/>
      <c r="I23" s="8"/>
      <c r="J23" s="8"/>
      <c r="K23" s="8"/>
      <c r="L23" s="8"/>
      <c r="M23" s="8"/>
      <c r="N23" s="8"/>
      <c r="O23" s="8"/>
      <c r="P23" s="8"/>
      <c r="Q23" s="8"/>
      <c r="R23" s="8"/>
      <c r="S23" s="8"/>
      <c r="T23" s="8"/>
      <c r="U23" s="8"/>
      <c r="V23" s="8"/>
      <c r="W23" s="8"/>
    </row>
    <row r="24" spans="2:23" ht="25.5" customHeight="1" x14ac:dyDescent="0.2">
      <c r="B24" s="10"/>
      <c r="C24" s="8"/>
      <c r="D24" s="9"/>
      <c r="E24" s="8"/>
      <c r="F24" s="9"/>
      <c r="G24" s="11" t="s">
        <v>98</v>
      </c>
      <c r="H24" s="9"/>
      <c r="I24" s="8"/>
      <c r="J24" s="8"/>
      <c r="K24" s="8"/>
      <c r="L24" s="8"/>
      <c r="M24" s="8"/>
      <c r="N24" s="8"/>
      <c r="O24" s="8"/>
      <c r="P24" s="8"/>
      <c r="Q24" s="8"/>
      <c r="R24" s="8"/>
      <c r="S24" s="8"/>
      <c r="T24" s="8"/>
      <c r="U24" s="8"/>
      <c r="V24" s="8"/>
      <c r="W24" s="8"/>
    </row>
    <row r="25" spans="2:23" ht="25.5" customHeight="1" x14ac:dyDescent="0.2">
      <c r="B25" s="8"/>
      <c r="C25" s="526" t="s">
        <v>5</v>
      </c>
      <c r="D25" s="12"/>
      <c r="E25" s="515" t="s">
        <v>6</v>
      </c>
      <c r="F25" s="515" t="s">
        <v>30</v>
      </c>
      <c r="G25" s="488" t="s">
        <v>111</v>
      </c>
      <c r="H25" s="518" t="s">
        <v>31</v>
      </c>
      <c r="I25" s="488" t="s">
        <v>32</v>
      </c>
      <c r="J25" s="136"/>
      <c r="K25" s="488" t="s">
        <v>97</v>
      </c>
      <c r="L25" s="520"/>
      <c r="M25" s="488" t="s">
        <v>10</v>
      </c>
      <c r="N25" s="490" t="s">
        <v>33</v>
      </c>
      <c r="O25" s="490" t="s">
        <v>34</v>
      </c>
      <c r="P25" s="13"/>
      <c r="Q25" s="13"/>
      <c r="R25" s="13"/>
      <c r="S25" s="13"/>
      <c r="T25" s="13"/>
      <c r="U25" s="14"/>
      <c r="V25" s="8"/>
      <c r="W25" s="8"/>
    </row>
    <row r="26" spans="2:23" ht="25.5" customHeight="1" x14ac:dyDescent="0.2">
      <c r="B26" s="8"/>
      <c r="C26" s="527"/>
      <c r="D26" s="9"/>
      <c r="E26" s="516"/>
      <c r="F26" s="516"/>
      <c r="G26" s="517"/>
      <c r="H26" s="519"/>
      <c r="I26" s="489"/>
      <c r="J26" s="138"/>
      <c r="K26" s="489"/>
      <c r="L26" s="517"/>
      <c r="M26" s="489"/>
      <c r="N26" s="491"/>
      <c r="O26" s="491"/>
      <c r="P26" s="8"/>
      <c r="Q26" s="8"/>
      <c r="R26" s="8"/>
      <c r="S26" s="8"/>
      <c r="T26" s="8"/>
      <c r="U26" s="15"/>
      <c r="V26" s="8"/>
      <c r="W26" s="8"/>
    </row>
    <row r="27" spans="2:23" ht="25.5" customHeight="1" x14ac:dyDescent="0.2">
      <c r="B27" s="8"/>
      <c r="C27" s="527"/>
      <c r="D27" s="97" t="s">
        <v>13</v>
      </c>
      <c r="E27" s="74" t="e">
        <f>IF(OR('新＿計算の基礎（作業用非公開）'!$C$80='新＿計算の基礎（作業用非公開）'!D25,'新＿計算の基礎（作業用非公開）'!$C$80='新＿計算の基礎（作業用非公開）'!D26),"",'新＿計算の基礎（作業用非公開）'!$G$80)</f>
        <v>#N/A</v>
      </c>
      <c r="F27" s="75" t="s">
        <v>7</v>
      </c>
      <c r="G27" s="76" t="e">
        <f>IF(E27="","",IFERROR(VLOOKUP(E27,'新＿計算の基礎（作業用非公開）'!$AC$41:$AD$44,2),0))</f>
        <v>#N/A</v>
      </c>
      <c r="H27" s="73" t="s">
        <v>8</v>
      </c>
      <c r="I27" s="76" t="e">
        <f>IF(E27="","",'新＿計算の基礎（作業用非公開）'!K80)</f>
        <v>#N/A</v>
      </c>
      <c r="J27" s="143" t="s">
        <v>95</v>
      </c>
      <c r="K27" s="76" t="e">
        <f>IF(E27="","",'新＿計算の基礎（作業用非公開）'!M80)</f>
        <v>#N/A</v>
      </c>
      <c r="L27" s="73"/>
      <c r="M27" s="77"/>
      <c r="N27" s="78"/>
      <c r="O27" s="501">
        <f>'新＿計算の基礎（作業用非公開）'!$Q$7</f>
        <v>3.2000000000000001E-2</v>
      </c>
      <c r="P27" s="98"/>
      <c r="Q27" s="71"/>
      <c r="R27" s="8"/>
      <c r="S27" s="8"/>
      <c r="T27" s="8"/>
      <c r="U27" s="15"/>
      <c r="V27" s="8"/>
      <c r="W27" s="8"/>
    </row>
    <row r="28" spans="2:23" ht="25.5" customHeight="1" x14ac:dyDescent="0.2">
      <c r="B28" s="8"/>
      <c r="C28" s="527"/>
      <c r="D28" s="46" t="s">
        <v>16</v>
      </c>
      <c r="E28" s="17" t="str">
        <f>IF('新＿計算の基礎（作業用非公開）'!C81='新＿計算の基礎（作業用非公開）'!$I$6,"",'新＿計算の基礎（作業用非公開）'!G81)</f>
        <v/>
      </c>
      <c r="F28" s="18" t="s">
        <v>7</v>
      </c>
      <c r="G28" s="19" t="str">
        <f>IF(E28="","",IFERROR(VLOOKUP(E28,'新＿計算の基礎（作業用非公開）'!$AC$41:$AD$44,2),0))</f>
        <v/>
      </c>
      <c r="H28" s="16" t="s">
        <v>8</v>
      </c>
      <c r="I28" s="19" t="str">
        <f>IF(E28="","",'新＿計算の基礎（作業用非公開）'!K81)</f>
        <v/>
      </c>
      <c r="J28" s="144" t="s">
        <v>95</v>
      </c>
      <c r="K28" s="29" t="str">
        <f>IF(E28="","",'新＿計算の基礎（作業用非公開）'!M81)</f>
        <v/>
      </c>
      <c r="L28" s="16"/>
      <c r="M28" s="20"/>
      <c r="N28" s="16"/>
      <c r="O28" s="502"/>
      <c r="P28" s="21"/>
      <c r="Q28" s="8"/>
      <c r="R28" s="8"/>
      <c r="S28" s="8"/>
      <c r="T28" s="8"/>
      <c r="U28" s="15"/>
      <c r="V28" s="8"/>
      <c r="W28" s="8"/>
    </row>
    <row r="29" spans="2:23" ht="25.5" customHeight="1" x14ac:dyDescent="0.2">
      <c r="B29" s="8"/>
      <c r="C29" s="527"/>
      <c r="D29" s="97" t="s">
        <v>18</v>
      </c>
      <c r="E29" s="83" t="str">
        <f>IF('新＿計算の基礎（作業用非公開）'!C81='新＿計算の基礎（作業用非公開）'!$I$6,"",'新＿計算の基礎（作業用非公開）'!G82)</f>
        <v/>
      </c>
      <c r="F29" s="84" t="s">
        <v>7</v>
      </c>
      <c r="G29" s="85" t="str">
        <f>IF(E29="","",IFERROR(VLOOKUP(E29,'新＿計算の基礎（作業用非公開）'!$AC$41:$AD$44,2),0))</f>
        <v/>
      </c>
      <c r="H29" s="82" t="s">
        <v>8</v>
      </c>
      <c r="I29" s="85" t="str">
        <f>IF(E29="","",'新＿計算の基礎（作業用非公開）'!K82)</f>
        <v/>
      </c>
      <c r="J29" s="145" t="s">
        <v>95</v>
      </c>
      <c r="K29" s="85" t="str">
        <f>IF(E29="","",'新＿計算の基礎（作業用非公開）'!M82)</f>
        <v/>
      </c>
      <c r="L29" s="100"/>
      <c r="M29" s="504" t="e">
        <f>'新＿計算の基礎（作業用非公開）'!O87</f>
        <v>#N/A</v>
      </c>
      <c r="N29" s="99"/>
      <c r="O29" s="502"/>
      <c r="P29" s="81"/>
      <c r="Q29" s="8"/>
      <c r="R29" s="525" t="e">
        <f>'新＿計算の基礎（作業用非公開）'!$E$100</f>
        <v>#N/A</v>
      </c>
      <c r="S29" s="487" t="s">
        <v>35</v>
      </c>
      <c r="T29" s="487"/>
      <c r="U29" s="15"/>
      <c r="V29" s="8"/>
      <c r="W29" s="8"/>
    </row>
    <row r="30" spans="2:23" ht="25.5" customHeight="1" x14ac:dyDescent="0.2">
      <c r="B30" s="8"/>
      <c r="C30" s="527"/>
      <c r="D30" s="46" t="s">
        <v>20</v>
      </c>
      <c r="E30" s="23" t="str">
        <f>IF('新＿計算の基礎（作業用非公開）'!C83='新＿計算の基礎（作業用非公開）'!$I$6,"",'新＿計算の基礎（作業用非公開）'!G83)</f>
        <v/>
      </c>
      <c r="F30" s="24" t="s">
        <v>7</v>
      </c>
      <c r="G30" s="25" t="str">
        <f>IF(E30="","",IFERROR(VLOOKUP(E30,'新＿計算の基礎（作業用非公開）'!$AC$41:$AD$44,2),0))</f>
        <v/>
      </c>
      <c r="H30" s="22" t="s">
        <v>8</v>
      </c>
      <c r="I30" s="25" t="str">
        <f>IF(E30="","",'新＿計算の基礎（作業用非公開）'!K83)</f>
        <v/>
      </c>
      <c r="J30" s="146" t="s">
        <v>95</v>
      </c>
      <c r="K30" s="139" t="str">
        <f>IF(E30="","",'新＿計算の基礎（作業用非公開）'!M83)</f>
        <v/>
      </c>
      <c r="L30" s="47"/>
      <c r="M30" s="505"/>
      <c r="N30" s="48"/>
      <c r="O30" s="502"/>
      <c r="P30" s="21"/>
      <c r="Q30" s="8"/>
      <c r="R30" s="525"/>
      <c r="S30" s="487"/>
      <c r="T30" s="487"/>
      <c r="U30" s="15"/>
      <c r="V30" s="8"/>
      <c r="W30" s="8"/>
    </row>
    <row r="31" spans="2:23" ht="25.5" customHeight="1" x14ac:dyDescent="0.2">
      <c r="B31" s="8"/>
      <c r="C31" s="527"/>
      <c r="D31" s="97" t="s">
        <v>21</v>
      </c>
      <c r="E31" s="83" t="str">
        <f>IF('新＿計算の基礎（作業用非公開）'!C84='新＿計算の基礎（作業用非公開）'!$I$6,"",'新＿計算の基礎（作業用非公開）'!G84)</f>
        <v/>
      </c>
      <c r="F31" s="84" t="s">
        <v>7</v>
      </c>
      <c r="G31" s="85" t="str">
        <f>IF(E31="","",IFERROR(VLOOKUP(E31,'新＿計算の基礎（作業用非公開）'!$AC$41:$AD$44,2),0))</f>
        <v/>
      </c>
      <c r="H31" s="82" t="s">
        <v>8</v>
      </c>
      <c r="I31" s="85" t="str">
        <f>IF(E31="","",'新＿計算の基礎（作業用非公開）'!K84)</f>
        <v/>
      </c>
      <c r="J31" s="145" t="s">
        <v>95</v>
      </c>
      <c r="K31" s="85" t="str">
        <f>IF(E31="","",'新＿計算の基礎（作業用非公開）'!M84)</f>
        <v/>
      </c>
      <c r="L31" s="73"/>
      <c r="M31" s="506"/>
      <c r="N31" s="73"/>
      <c r="O31" s="502"/>
      <c r="P31" s="81"/>
      <c r="Q31" s="8"/>
      <c r="R31" s="525"/>
      <c r="S31" s="487"/>
      <c r="T31" s="487"/>
      <c r="U31" s="15"/>
      <c r="V31" s="8"/>
      <c r="W31" s="8"/>
    </row>
    <row r="32" spans="2:23" ht="25.5" customHeight="1" x14ac:dyDescent="0.2">
      <c r="B32" s="8"/>
      <c r="C32" s="527"/>
      <c r="D32" s="46" t="s">
        <v>23</v>
      </c>
      <c r="E32" s="28" t="str">
        <f>IF('新＿計算の基礎（作業用非公開）'!C84='新＿計算の基礎（作業用非公開）'!$I$6,"",'新＿計算の基礎（作業用非公開）'!G85)</f>
        <v/>
      </c>
      <c r="F32" s="18" t="s">
        <v>7</v>
      </c>
      <c r="G32" s="29" t="str">
        <f>IF(E32="","",IFERROR(VLOOKUP(E32,'新＿計算の基礎（作業用非公開）'!$AC$41:$AD$44,2),0))</f>
        <v/>
      </c>
      <c r="H32" s="16" t="s">
        <v>8</v>
      </c>
      <c r="I32" s="29" t="str">
        <f>IF(E32="","",'新＿計算の基礎（作業用非公開）'!K85)</f>
        <v/>
      </c>
      <c r="J32" s="144" t="s">
        <v>102</v>
      </c>
      <c r="K32" s="29" t="str">
        <f>IF(E32="","",'新＿計算の基礎（作業用非公開）'!M85)</f>
        <v/>
      </c>
      <c r="L32" s="16"/>
      <c r="M32" s="30"/>
      <c r="N32" s="16"/>
      <c r="O32" s="502"/>
      <c r="P32" s="21"/>
      <c r="Q32" s="8"/>
      <c r="R32" s="133" t="s">
        <v>106</v>
      </c>
      <c r="S32" s="8"/>
      <c r="T32" s="8"/>
      <c r="U32" s="15"/>
      <c r="V32" s="8"/>
      <c r="W32" s="8"/>
    </row>
    <row r="33" spans="2:23" ht="25.5" customHeight="1" x14ac:dyDescent="0.2">
      <c r="B33" s="8"/>
      <c r="C33" s="528"/>
      <c r="D33" s="97" t="s">
        <v>138</v>
      </c>
      <c r="E33" s="83" t="str">
        <f>IF('新＿計算の基礎（作業用非公開）'!C86='新＿計算の基礎（作業用非公開）'!$I$6,"",'新＿計算の基礎（作業用非公開）'!G86)</f>
        <v/>
      </c>
      <c r="F33" s="84" t="s">
        <v>7</v>
      </c>
      <c r="G33" s="85" t="str">
        <f>IF(E33="","",IFERROR(VLOOKUP(E33,'新＿計算の基礎（作業用非公開）'!$AC$41:$AD$44,2),0))</f>
        <v/>
      </c>
      <c r="H33" s="82" t="s">
        <v>8</v>
      </c>
      <c r="I33" s="85" t="str">
        <f>IF(E33="","",'新＿計算の基礎（作業用非公開）'!K86)</f>
        <v/>
      </c>
      <c r="J33" s="145" t="s">
        <v>95</v>
      </c>
      <c r="K33" s="85" t="str">
        <f>IF(E33="","",'新＿計算の基礎（作業用非公開）'!M86)</f>
        <v/>
      </c>
      <c r="L33" s="73"/>
      <c r="M33" s="87"/>
      <c r="N33" s="73"/>
      <c r="O33" s="503"/>
      <c r="P33" s="81"/>
      <c r="Q33" s="8"/>
      <c r="R33" s="161"/>
      <c r="S33" s="8"/>
      <c r="T33" s="8"/>
      <c r="U33" s="15"/>
      <c r="V33" s="8"/>
      <c r="W33" s="8"/>
    </row>
    <row r="34" spans="2:23" ht="25.5" customHeight="1" x14ac:dyDescent="0.2">
      <c r="B34" s="8"/>
      <c r="C34" s="526" t="s">
        <v>24</v>
      </c>
      <c r="D34" s="49"/>
      <c r="E34" s="220" t="str">
        <f>E15</f>
        <v/>
      </c>
      <c r="F34" s="523" t="str">
        <f>F15</f>
        <v/>
      </c>
      <c r="G34" s="523"/>
      <c r="H34" s="523"/>
      <c r="I34" s="162" t="s">
        <v>25</v>
      </c>
      <c r="J34" s="534" t="e">
        <f>'新＿計算の基礎（作業用非公開）'!$U$90</f>
        <v>#N/A</v>
      </c>
      <c r="K34" s="534"/>
      <c r="L34" s="163" t="s">
        <v>26</v>
      </c>
      <c r="M34" s="184">
        <f>'新＿計算の基礎（作業用非公開）'!$C$88</f>
        <v>1</v>
      </c>
      <c r="N34" s="50" t="str">
        <f>IF('新＿計算の基礎（作業用非公開）'!C92&gt;=1, "",'試算結果(詳細)'!N53)</f>
        <v>＝</v>
      </c>
      <c r="O34" s="530"/>
      <c r="P34" s="530"/>
      <c r="Q34" s="13"/>
      <c r="R34" s="531" t="e">
        <f>'新＿計算の基礎（作業用非公開）'!$E$101</f>
        <v>#N/A</v>
      </c>
      <c r="S34" s="521" t="s">
        <v>36</v>
      </c>
      <c r="T34" s="521"/>
      <c r="U34" s="33"/>
      <c r="V34" s="8"/>
      <c r="W34" s="8"/>
    </row>
    <row r="35" spans="2:23" ht="25.5" customHeight="1" x14ac:dyDescent="0.2">
      <c r="B35" s="8"/>
      <c r="C35" s="529"/>
      <c r="D35" s="89"/>
      <c r="E35" s="153"/>
      <c r="F35" s="154"/>
      <c r="G35" s="155"/>
      <c r="H35" s="89"/>
      <c r="I35" s="371" t="str">
        <f>IF('新＿計算の基礎（作業用非公開）'!C92&gt;0,"　　※未就学児の均等割軽減が適用されています","")</f>
        <v/>
      </c>
      <c r="J35" s="164"/>
      <c r="K35" s="164"/>
      <c r="L35" s="165"/>
      <c r="M35" s="166"/>
      <c r="N35" s="93"/>
      <c r="O35" s="512"/>
      <c r="P35" s="512"/>
      <c r="Q35" s="31"/>
      <c r="R35" s="532"/>
      <c r="S35" s="522"/>
      <c r="T35" s="522"/>
      <c r="U35" s="34"/>
      <c r="V35" s="8"/>
      <c r="W35" s="8"/>
    </row>
    <row r="36" spans="2:23" ht="25.5" customHeight="1" x14ac:dyDescent="0.2">
      <c r="B36" s="8"/>
      <c r="C36" s="526" t="s">
        <v>135</v>
      </c>
      <c r="D36" s="49"/>
      <c r="E36" s="221" t="str">
        <f>E34</f>
        <v/>
      </c>
      <c r="F36" s="523" t="str">
        <f>F34</f>
        <v/>
      </c>
      <c r="G36" s="523"/>
      <c r="H36" s="523"/>
      <c r="I36" s="162" t="s">
        <v>28</v>
      </c>
      <c r="J36" s="534" t="e">
        <f>'新＿計算の基礎（作業用非公開）'!$E$102</f>
        <v>#N/A</v>
      </c>
      <c r="K36" s="534"/>
      <c r="L36" s="167"/>
      <c r="M36" s="163"/>
      <c r="N36" s="35"/>
      <c r="O36" s="530"/>
      <c r="P36" s="530"/>
      <c r="Q36" s="13"/>
      <c r="R36" s="531" t="e">
        <f>'新＿計算の基礎（作業用非公開）'!$E$102</f>
        <v>#N/A</v>
      </c>
      <c r="S36" s="521" t="s">
        <v>37</v>
      </c>
      <c r="T36" s="521"/>
      <c r="U36" s="33"/>
      <c r="V36" s="8"/>
      <c r="W36" s="8"/>
    </row>
    <row r="37" spans="2:23" ht="25.5" customHeight="1" x14ac:dyDescent="0.2">
      <c r="B37" s="8"/>
      <c r="C37" s="529"/>
      <c r="D37" s="89"/>
      <c r="E37" s="90"/>
      <c r="F37" s="91"/>
      <c r="G37" s="92"/>
      <c r="H37" s="89"/>
      <c r="I37" s="94"/>
      <c r="J37" s="94"/>
      <c r="K37" s="94"/>
      <c r="L37" s="95"/>
      <c r="M37" s="96"/>
      <c r="N37" s="95"/>
      <c r="O37" s="533"/>
      <c r="P37" s="533"/>
      <c r="Q37" s="31"/>
      <c r="R37" s="532"/>
      <c r="S37" s="522"/>
      <c r="T37" s="522"/>
      <c r="U37" s="34"/>
      <c r="V37" s="8"/>
      <c r="W37" s="8"/>
    </row>
    <row r="38" spans="2:23" ht="25.5" customHeight="1" thickBot="1" x14ac:dyDescent="0.25">
      <c r="B38" s="8"/>
      <c r="C38" s="71"/>
      <c r="D38" s="9"/>
      <c r="E38" s="8"/>
      <c r="F38" s="9"/>
      <c r="G38" s="8"/>
      <c r="H38" s="9"/>
      <c r="I38" s="555"/>
      <c r="J38" s="555"/>
      <c r="K38" s="555"/>
      <c r="L38" s="555"/>
      <c r="M38" s="555"/>
      <c r="N38" s="555"/>
      <c r="O38" s="8"/>
      <c r="P38" s="8"/>
      <c r="Q38" s="8"/>
      <c r="R38" s="161"/>
      <c r="S38" s="51"/>
      <c r="T38" s="8"/>
      <c r="U38" s="8"/>
      <c r="V38" s="8"/>
      <c r="W38" s="8"/>
    </row>
    <row r="39" spans="2:23" ht="25.5" customHeight="1" thickTop="1" thickBot="1" x14ac:dyDescent="0.25">
      <c r="B39" s="8"/>
      <c r="C39" s="120" t="s">
        <v>130</v>
      </c>
      <c r="D39" s="121"/>
      <c r="E39" s="147"/>
      <c r="F39" s="246"/>
      <c r="G39" s="248"/>
      <c r="H39" s="42"/>
      <c r="I39" s="494"/>
      <c r="J39" s="494"/>
      <c r="K39" s="494"/>
      <c r="L39" s="494"/>
      <c r="M39" s="494"/>
      <c r="N39" s="494"/>
      <c r="O39" s="494"/>
      <c r="P39" s="494"/>
      <c r="Q39" s="494"/>
      <c r="R39" s="148" t="e">
        <f>'新＿計算の基礎（作業用非公開）'!$Q$99*-1</f>
        <v>#N/A</v>
      </c>
      <c r="S39" s="43"/>
      <c r="T39" s="44" t="s">
        <v>118</v>
      </c>
      <c r="U39" s="52"/>
      <c r="V39" s="8"/>
      <c r="W39" s="8"/>
    </row>
    <row r="40" spans="2:23" ht="25.5" customHeight="1" thickTop="1" thickBot="1" x14ac:dyDescent="0.25">
      <c r="B40" s="8"/>
      <c r="C40" s="120" t="s">
        <v>134</v>
      </c>
      <c r="D40" s="121"/>
      <c r="E40" s="147"/>
      <c r="F40" s="246"/>
      <c r="G40" s="249"/>
      <c r="H40" s="42"/>
      <c r="I40" s="494"/>
      <c r="J40" s="494"/>
      <c r="K40" s="494"/>
      <c r="L40" s="494"/>
      <c r="M40" s="494"/>
      <c r="N40" s="494"/>
      <c r="O40" s="494"/>
      <c r="P40" s="494"/>
      <c r="Q40" s="494"/>
      <c r="R40" s="148" t="e">
        <f>'新＿計算の基礎（作業用非公開）'!$L$100*-1</f>
        <v>#N/A</v>
      </c>
      <c r="S40" s="43"/>
      <c r="T40" s="44" t="s">
        <v>119</v>
      </c>
      <c r="U40" s="52"/>
      <c r="V40" s="8"/>
      <c r="W40" s="8"/>
    </row>
    <row r="41" spans="2:23" ht="25.5" customHeight="1" thickTop="1" x14ac:dyDescent="0.2">
      <c r="B41" s="8"/>
      <c r="C41" s="120" t="s">
        <v>122</v>
      </c>
      <c r="D41" s="121"/>
      <c r="E41" s="147"/>
      <c r="F41" s="246"/>
      <c r="G41" s="245"/>
      <c r="H41" s="247"/>
      <c r="I41" s="494" t="s">
        <v>109</v>
      </c>
      <c r="J41" s="494"/>
      <c r="K41" s="494"/>
      <c r="L41" s="494"/>
      <c r="M41" s="494"/>
      <c r="N41" s="494"/>
      <c r="O41" s="494"/>
      <c r="P41" s="494"/>
      <c r="Q41" s="494"/>
      <c r="R41" s="148" t="e">
        <f>'新＿計算の基礎（作業用非公開）'!$M$100</f>
        <v>#N/A</v>
      </c>
      <c r="S41" s="43"/>
      <c r="T41" s="44" t="s">
        <v>38</v>
      </c>
      <c r="U41" s="52"/>
      <c r="V41" s="8"/>
      <c r="W41" s="8"/>
    </row>
    <row r="42" spans="2:23" ht="25.5" customHeight="1" x14ac:dyDescent="0.2">
      <c r="B42" s="8"/>
      <c r="C42" s="8"/>
      <c r="D42" s="9"/>
      <c r="E42" s="8"/>
      <c r="F42" s="9"/>
      <c r="G42" s="8"/>
      <c r="H42" s="9"/>
      <c r="I42" s="8"/>
      <c r="J42" s="8"/>
      <c r="K42" s="8"/>
      <c r="L42" s="8"/>
      <c r="M42" s="8"/>
      <c r="N42" s="8"/>
      <c r="O42" s="8"/>
      <c r="P42" s="8"/>
      <c r="Q42" s="8"/>
      <c r="R42" s="8"/>
      <c r="S42" s="8"/>
      <c r="T42" s="8"/>
      <c r="U42" s="8"/>
      <c r="V42" s="8"/>
      <c r="W42" s="8"/>
    </row>
    <row r="43" spans="2:23" ht="25.5" customHeight="1" x14ac:dyDescent="0.2">
      <c r="B43" s="10"/>
      <c r="C43" s="8"/>
      <c r="D43" s="53"/>
      <c r="E43" s="8"/>
      <c r="F43" s="9"/>
      <c r="G43" s="8"/>
      <c r="H43" s="9"/>
      <c r="I43" s="11" t="s">
        <v>98</v>
      </c>
      <c r="J43" s="8"/>
      <c r="K43" s="8"/>
      <c r="L43" s="8"/>
      <c r="M43" s="8"/>
      <c r="N43" s="8"/>
      <c r="O43" s="8"/>
      <c r="P43" s="8"/>
      <c r="Q43" s="8"/>
      <c r="R43" s="8"/>
      <c r="S43" s="8"/>
      <c r="T43" s="8"/>
      <c r="U43" s="8"/>
      <c r="V43" s="8"/>
      <c r="W43" s="8"/>
    </row>
    <row r="44" spans="2:23" ht="25.5" customHeight="1" x14ac:dyDescent="0.2">
      <c r="B44" s="8"/>
      <c r="C44" s="538" t="s">
        <v>5</v>
      </c>
      <c r="D44" s="12"/>
      <c r="E44" s="515" t="s">
        <v>6</v>
      </c>
      <c r="F44" s="515" t="s">
        <v>22</v>
      </c>
      <c r="G44" s="488" t="s">
        <v>265</v>
      </c>
      <c r="H44" s="518" t="s">
        <v>15</v>
      </c>
      <c r="I44" s="556" t="s">
        <v>39</v>
      </c>
      <c r="J44" s="137"/>
      <c r="K44" s="488" t="s">
        <v>97</v>
      </c>
      <c r="L44" s="520"/>
      <c r="M44" s="488" t="s">
        <v>40</v>
      </c>
      <c r="N44" s="490" t="s">
        <v>41</v>
      </c>
      <c r="O44" s="490" t="s">
        <v>42</v>
      </c>
      <c r="P44" s="13"/>
      <c r="Q44" s="13"/>
      <c r="R44" s="13"/>
      <c r="S44" s="13"/>
      <c r="T44" s="13"/>
      <c r="U44" s="14"/>
      <c r="V44" s="8"/>
      <c r="W44" s="8"/>
    </row>
    <row r="45" spans="2:23" ht="25.5" customHeight="1" x14ac:dyDescent="0.2">
      <c r="B45" s="8"/>
      <c r="C45" s="539"/>
      <c r="D45" s="54"/>
      <c r="E45" s="541"/>
      <c r="F45" s="516"/>
      <c r="G45" s="517"/>
      <c r="H45" s="519"/>
      <c r="I45" s="557"/>
      <c r="J45" s="140"/>
      <c r="K45" s="489"/>
      <c r="L45" s="517"/>
      <c r="M45" s="489"/>
      <c r="N45" s="491"/>
      <c r="O45" s="492"/>
      <c r="P45" s="8"/>
      <c r="Q45" s="8"/>
      <c r="R45" s="8"/>
      <c r="S45" s="8"/>
      <c r="T45" s="8"/>
      <c r="U45" s="15"/>
      <c r="V45" s="8"/>
      <c r="W45" s="8"/>
    </row>
    <row r="46" spans="2:23" ht="25.5" customHeight="1" x14ac:dyDescent="0.2">
      <c r="B46" s="8"/>
      <c r="C46" s="539"/>
      <c r="D46" s="97" t="s">
        <v>13</v>
      </c>
      <c r="E46" s="74" t="e">
        <f>IF('新＿計算の基礎（作業用非公開）'!C80='新＿計算の基礎（作業用非公開）'!$D$9,'新＿計算の基礎（作業用非公開）'!G80,"")</f>
        <v>#N/A</v>
      </c>
      <c r="F46" s="75" t="s">
        <v>7</v>
      </c>
      <c r="G46" s="76" t="e">
        <f>IF(E46="","",IFERROR(VLOOKUP(E46,'新＿計算の基礎（作業用非公開）'!$AC$41:$AD$44,2),0))</f>
        <v>#N/A</v>
      </c>
      <c r="H46" s="73" t="s">
        <v>8</v>
      </c>
      <c r="I46" s="76" t="e">
        <f>IF(E46="","",'新＿計算の基礎（作業用非公開）'!K80)</f>
        <v>#N/A</v>
      </c>
      <c r="J46" s="143" t="s">
        <v>95</v>
      </c>
      <c r="K46" s="76" t="e">
        <f>IF(E46="","",'新＿計算の基礎（作業用非公開）'!M80)</f>
        <v>#N/A</v>
      </c>
      <c r="L46" s="73"/>
      <c r="M46" s="77"/>
      <c r="N46" s="101"/>
      <c r="O46" s="558">
        <f>'新＿計算の基礎（作業用非公開）'!$S$7</f>
        <v>3.4700000000000002E-2</v>
      </c>
      <c r="P46" s="102"/>
      <c r="Q46" s="8"/>
      <c r="R46" s="8"/>
      <c r="S46" s="8"/>
      <c r="T46" s="8"/>
      <c r="U46" s="15"/>
      <c r="V46" s="8"/>
      <c r="W46" s="8"/>
    </row>
    <row r="47" spans="2:23" ht="25.5" customHeight="1" x14ac:dyDescent="0.2">
      <c r="B47" s="8"/>
      <c r="C47" s="539"/>
      <c r="D47" s="46" t="s">
        <v>16</v>
      </c>
      <c r="E47" s="17" t="str">
        <f>IF('新＿計算の基礎（作業用非公開）'!C81='新＿計算の基礎（作業用非公開）'!$D$9,'新＿計算の基礎（作業用非公開）'!G81,"")</f>
        <v/>
      </c>
      <c r="F47" s="18" t="s">
        <v>7</v>
      </c>
      <c r="G47" s="19" t="str">
        <f>IF(E47="","",IFERROR(VLOOKUP(E47,'新＿計算の基礎（作業用非公開）'!$AC$41:$AD$44,2),0))</f>
        <v/>
      </c>
      <c r="H47" s="16" t="s">
        <v>8</v>
      </c>
      <c r="I47" s="19" t="str">
        <f>IF(E47="","",'新＿計算の基礎（作業用非公開）'!K81)</f>
        <v/>
      </c>
      <c r="J47" s="144" t="s">
        <v>95</v>
      </c>
      <c r="K47" s="29" t="str">
        <f>IF(E47="","",'新＿計算の基礎（作業用非公開）'!M81)</f>
        <v/>
      </c>
      <c r="L47" s="16"/>
      <c r="M47" s="55"/>
      <c r="N47" s="114"/>
      <c r="O47" s="559"/>
      <c r="P47" s="21"/>
      <c r="Q47" s="8"/>
      <c r="R47" s="8"/>
      <c r="S47" s="8"/>
      <c r="T47" s="8"/>
      <c r="U47" s="15"/>
      <c r="V47" s="8"/>
      <c r="W47" s="8"/>
    </row>
    <row r="48" spans="2:23" ht="25.5" customHeight="1" x14ac:dyDescent="0.2">
      <c r="B48" s="8"/>
      <c r="C48" s="539"/>
      <c r="D48" s="97" t="s">
        <v>18</v>
      </c>
      <c r="E48" s="83" t="str">
        <f>IF('新＿計算の基礎（作業用非公開）'!C82='新＿計算の基礎（作業用非公開）'!$D$9,'新＿計算の基礎（作業用非公開）'!G82,"")</f>
        <v/>
      </c>
      <c r="F48" s="84" t="s">
        <v>7</v>
      </c>
      <c r="G48" s="85" t="str">
        <f>IF(E48="","",IFERROR(VLOOKUP(E48,'新＿計算の基礎（作業用非公開）'!$AC$41:$AD$44,2),0))</f>
        <v/>
      </c>
      <c r="H48" s="82" t="s">
        <v>8</v>
      </c>
      <c r="I48" s="85" t="str">
        <f>IF(E48="","",'新＿計算の基礎（作業用非公開）'!K82)</f>
        <v/>
      </c>
      <c r="J48" s="145" t="s">
        <v>95</v>
      </c>
      <c r="K48" s="85" t="str">
        <f>IF(E48="","",'新＿計算の基礎（作業用非公開）'!M82)</f>
        <v/>
      </c>
      <c r="L48" s="100"/>
      <c r="M48" s="504" t="e">
        <f>'新＿計算の基礎（作業用非公開）'!Q87</f>
        <v>#N/A</v>
      </c>
      <c r="N48" s="103"/>
      <c r="O48" s="559"/>
      <c r="P48" s="81"/>
      <c r="Q48" s="8"/>
      <c r="R48" s="525">
        <f>'新＿計算の基礎（作業用非公開）'!$E$103</f>
        <v>0</v>
      </c>
      <c r="S48" s="487" t="s">
        <v>43</v>
      </c>
      <c r="T48" s="487"/>
      <c r="U48" s="15"/>
      <c r="V48" s="8"/>
      <c r="W48" s="8"/>
    </row>
    <row r="49" spans="2:23" ht="25.5" customHeight="1" x14ac:dyDescent="0.2">
      <c r="B49" s="8"/>
      <c r="C49" s="539"/>
      <c r="D49" s="46" t="s">
        <v>20</v>
      </c>
      <c r="E49" s="23" t="str">
        <f>IF('新＿計算の基礎（作業用非公開）'!C83='新＿計算の基礎（作業用非公開）'!$D$9,'新＿計算の基礎（作業用非公開）'!G83,"")</f>
        <v/>
      </c>
      <c r="F49" s="24" t="s">
        <v>7</v>
      </c>
      <c r="G49" s="25" t="str">
        <f>IF(E49="","",IFERROR(VLOOKUP(E49,'新＿計算の基礎（作業用非公開）'!$AC$41:$AD$44,2),0))</f>
        <v/>
      </c>
      <c r="H49" s="22" t="s">
        <v>8</v>
      </c>
      <c r="I49" s="25" t="str">
        <f>IF(E49="","",'新＿計算の基礎（作業用非公開）'!K83)</f>
        <v/>
      </c>
      <c r="J49" s="146" t="s">
        <v>95</v>
      </c>
      <c r="K49" s="139" t="str">
        <f>IF(E49="","",'新＿計算の基礎（作業用非公開）'!M83)</f>
        <v/>
      </c>
      <c r="L49" s="47"/>
      <c r="M49" s="505"/>
      <c r="N49" s="56"/>
      <c r="O49" s="559"/>
      <c r="P49" s="21"/>
      <c r="Q49" s="8"/>
      <c r="R49" s="525"/>
      <c r="S49" s="487"/>
      <c r="T49" s="487"/>
      <c r="U49" s="15"/>
      <c r="V49" s="8"/>
      <c r="W49" s="8"/>
    </row>
    <row r="50" spans="2:23" ht="25.5" customHeight="1" x14ac:dyDescent="0.2">
      <c r="B50" s="8"/>
      <c r="C50" s="539"/>
      <c r="D50" s="97" t="s">
        <v>21</v>
      </c>
      <c r="E50" s="83" t="str">
        <f>IF('新＿計算の基礎（作業用非公開）'!C84='新＿計算の基礎（作業用非公開）'!$D$9,'新＿計算の基礎（作業用非公開）'!G84,"")</f>
        <v/>
      </c>
      <c r="F50" s="84" t="s">
        <v>7</v>
      </c>
      <c r="G50" s="85" t="str">
        <f>IF(E50="","",IFERROR(VLOOKUP(E50,'新＿計算の基礎（作業用非公開）'!$AC$41:$AD$44,2),0))</f>
        <v/>
      </c>
      <c r="H50" s="82" t="s">
        <v>8</v>
      </c>
      <c r="I50" s="85" t="str">
        <f>IF(E50="","",'新＿計算の基礎（作業用非公開）'!K84)</f>
        <v/>
      </c>
      <c r="J50" s="145" t="s">
        <v>95</v>
      </c>
      <c r="K50" s="85" t="str">
        <f>IF(E50="","",'新＿計算の基礎（作業用非公開）'!M84)</f>
        <v/>
      </c>
      <c r="L50" s="73"/>
      <c r="M50" s="506"/>
      <c r="N50" s="86"/>
      <c r="O50" s="559"/>
      <c r="P50" s="81"/>
      <c r="Q50" s="8"/>
      <c r="R50" s="525"/>
      <c r="S50" s="487"/>
      <c r="T50" s="487"/>
      <c r="U50" s="15"/>
      <c r="V50" s="8"/>
      <c r="W50" s="8"/>
    </row>
    <row r="51" spans="2:23" ht="25.5" customHeight="1" x14ac:dyDescent="0.2">
      <c r="B51" s="8"/>
      <c r="C51" s="539"/>
      <c r="D51" s="46" t="s">
        <v>23</v>
      </c>
      <c r="E51" s="28" t="str">
        <f>IF('新＿計算の基礎（作業用非公開）'!C85='新＿計算の基礎（作業用非公開）'!$D$9,'新＿計算の基礎（作業用非公開）'!G85,"")</f>
        <v/>
      </c>
      <c r="F51" s="18" t="s">
        <v>7</v>
      </c>
      <c r="G51" s="29" t="str">
        <f>IF(E51="","",IFERROR(VLOOKUP(E51,'新＿計算の基礎（作業用非公開）'!$AC$41:$AD$44,2),0))</f>
        <v/>
      </c>
      <c r="H51" s="16" t="s">
        <v>8</v>
      </c>
      <c r="I51" s="29" t="str">
        <f>IF(E51="","",'新＿計算の基礎（作業用非公開）'!K85)</f>
        <v/>
      </c>
      <c r="J51" s="144" t="s">
        <v>95</v>
      </c>
      <c r="K51" s="29" t="str">
        <f>IF(E51="","",'新＿計算の基礎（作業用非公開）'!M85)</f>
        <v/>
      </c>
      <c r="L51" s="16"/>
      <c r="M51" s="30"/>
      <c r="N51" s="47"/>
      <c r="O51" s="559"/>
      <c r="P51" s="21"/>
      <c r="Q51" s="8"/>
      <c r="R51" s="133" t="s">
        <v>106</v>
      </c>
      <c r="S51" s="8"/>
      <c r="T51" s="8"/>
      <c r="U51" s="15"/>
      <c r="V51" s="8"/>
      <c r="W51" s="8"/>
    </row>
    <row r="52" spans="2:23" ht="25.5" customHeight="1" x14ac:dyDescent="0.2">
      <c r="B52" s="8"/>
      <c r="C52" s="540"/>
      <c r="D52" s="97" t="s">
        <v>138</v>
      </c>
      <c r="E52" s="83" t="str">
        <f>IF('新＿計算の基礎（作業用非公開）'!C86='新＿計算の基礎（作業用非公開）'!$D$9,'新＿計算の基礎（作業用非公開）'!G86,"")</f>
        <v/>
      </c>
      <c r="F52" s="84" t="s">
        <v>7</v>
      </c>
      <c r="G52" s="85" t="str">
        <f>IF(E52="","",IFERROR(VLOOKUP(E52,'新＿計算の基礎（作業用非公開）'!$AC$41:$AD$44,2),0))</f>
        <v/>
      </c>
      <c r="H52" s="82" t="s">
        <v>8</v>
      </c>
      <c r="I52" s="85" t="str">
        <f>IF(E52="","",'新＿計算の基礎（作業用非公開）'!K86)</f>
        <v/>
      </c>
      <c r="J52" s="145" t="s">
        <v>95</v>
      </c>
      <c r="K52" s="85" t="str">
        <f>IF(E52="","",'新＿計算の基礎（作業用非公開）'!M86)</f>
        <v/>
      </c>
      <c r="L52" s="73"/>
      <c r="M52" s="104"/>
      <c r="N52" s="86"/>
      <c r="O52" s="560"/>
      <c r="P52" s="81"/>
      <c r="Q52" s="31"/>
      <c r="R52" s="179"/>
      <c r="S52" s="31"/>
      <c r="T52" s="31"/>
      <c r="U52" s="32"/>
      <c r="V52" s="8"/>
      <c r="W52" s="8"/>
    </row>
    <row r="53" spans="2:23" ht="25.5" customHeight="1" x14ac:dyDescent="0.2">
      <c r="B53" s="8"/>
      <c r="C53" s="542" t="s">
        <v>24</v>
      </c>
      <c r="D53" s="12"/>
      <c r="E53" s="223" t="str">
        <f>IF(M53&gt;0,E34,"")</f>
        <v/>
      </c>
      <c r="F53" s="537" t="str">
        <f>IF(E53="","","が適用されています。")</f>
        <v/>
      </c>
      <c r="G53" s="537"/>
      <c r="H53" s="537"/>
      <c r="I53" s="173" t="s">
        <v>104</v>
      </c>
      <c r="J53" s="534" t="e">
        <f>'新＿計算の基礎（作業用非公開）'!$U$91</f>
        <v>#N/A</v>
      </c>
      <c r="K53" s="534"/>
      <c r="L53" s="169" t="s">
        <v>26</v>
      </c>
      <c r="M53" s="184">
        <f>'新＿計算の基礎（作業用非公開）'!$C$89</f>
        <v>0</v>
      </c>
      <c r="N53" s="57" t="s">
        <v>17</v>
      </c>
      <c r="O53" s="530"/>
      <c r="P53" s="530"/>
      <c r="Q53" s="13"/>
      <c r="R53" s="531">
        <f>'新＿計算の基礎（作業用非公開）'!$E$104</f>
        <v>0</v>
      </c>
      <c r="S53" s="521" t="s">
        <v>36</v>
      </c>
      <c r="T53" s="521"/>
      <c r="U53" s="33"/>
      <c r="V53" s="8"/>
      <c r="W53" s="8"/>
    </row>
    <row r="54" spans="2:23" ht="25.5" customHeight="1" x14ac:dyDescent="0.2">
      <c r="B54" s="8"/>
      <c r="C54" s="536"/>
      <c r="D54" s="105"/>
      <c r="E54" s="156"/>
      <c r="F54" s="157"/>
      <c r="G54" s="158"/>
      <c r="H54" s="109"/>
      <c r="I54" s="174"/>
      <c r="J54" s="175"/>
      <c r="K54" s="175"/>
      <c r="L54" s="176"/>
      <c r="M54" s="170"/>
      <c r="N54" s="111"/>
      <c r="O54" s="512"/>
      <c r="P54" s="512"/>
      <c r="Q54" s="31"/>
      <c r="R54" s="532"/>
      <c r="S54" s="522"/>
      <c r="T54" s="522"/>
      <c r="U54" s="34"/>
      <c r="V54" s="8"/>
      <c r="W54" s="8"/>
    </row>
    <row r="55" spans="2:23" ht="25.5" customHeight="1" x14ac:dyDescent="0.2">
      <c r="B55" s="8"/>
      <c r="C55" s="535" t="s">
        <v>135</v>
      </c>
      <c r="D55" s="9"/>
      <c r="E55" s="222" t="str">
        <f>E53</f>
        <v/>
      </c>
      <c r="F55" s="537" t="str">
        <f>F53</f>
        <v/>
      </c>
      <c r="G55" s="537"/>
      <c r="H55" s="537"/>
      <c r="I55" s="173" t="s">
        <v>105</v>
      </c>
      <c r="J55" s="524">
        <f>'新＿計算の基礎（作業用非公開）'!$E$105</f>
        <v>0</v>
      </c>
      <c r="K55" s="524"/>
      <c r="L55" s="177"/>
      <c r="M55" s="178"/>
      <c r="N55" s="8"/>
      <c r="O55" s="530"/>
      <c r="P55" s="530"/>
      <c r="Q55" s="8"/>
      <c r="R55" s="531">
        <f>'新＿計算の基礎（作業用非公開）'!$E$105</f>
        <v>0</v>
      </c>
      <c r="S55" s="521" t="s">
        <v>44</v>
      </c>
      <c r="T55" s="521"/>
      <c r="U55" s="58"/>
      <c r="V55" s="8"/>
      <c r="W55" s="8"/>
    </row>
    <row r="56" spans="2:23" ht="25.5" customHeight="1" x14ac:dyDescent="0.2">
      <c r="B56" s="8"/>
      <c r="C56" s="536"/>
      <c r="D56" s="105"/>
      <c r="E56" s="106"/>
      <c r="F56" s="107"/>
      <c r="G56" s="108"/>
      <c r="H56" s="109"/>
      <c r="I56" s="149"/>
      <c r="J56" s="110"/>
      <c r="K56" s="110"/>
      <c r="L56" s="112"/>
      <c r="M56" s="113"/>
      <c r="N56" s="112"/>
      <c r="O56" s="512"/>
      <c r="P56" s="512"/>
      <c r="Q56" s="31"/>
      <c r="R56" s="532"/>
      <c r="S56" s="522"/>
      <c r="T56" s="522"/>
      <c r="U56" s="34"/>
      <c r="V56" s="8"/>
      <c r="W56" s="8"/>
    </row>
    <row r="57" spans="2:23" ht="25.5" customHeight="1" thickBot="1" x14ac:dyDescent="0.25">
      <c r="B57" s="8"/>
      <c r="C57" s="8"/>
      <c r="D57" s="9"/>
      <c r="E57" s="8"/>
      <c r="F57" s="9"/>
      <c r="G57" s="8"/>
      <c r="H57" s="9"/>
      <c r="I57" s="555"/>
      <c r="J57" s="555"/>
      <c r="K57" s="555"/>
      <c r="L57" s="555"/>
      <c r="M57" s="555"/>
      <c r="N57" s="555"/>
      <c r="O57" s="8"/>
      <c r="P57" s="8"/>
      <c r="Q57" s="8"/>
      <c r="R57" s="161"/>
      <c r="S57" s="51"/>
      <c r="T57" s="8"/>
      <c r="U57" s="8"/>
      <c r="V57" s="8"/>
      <c r="W57" s="8"/>
    </row>
    <row r="58" spans="2:23" ht="25.5" customHeight="1" thickTop="1" thickBot="1" x14ac:dyDescent="0.25">
      <c r="B58" s="8"/>
      <c r="C58" s="59" t="s">
        <v>129</v>
      </c>
      <c r="D58" s="60"/>
      <c r="E58" s="61"/>
      <c r="F58" s="40"/>
      <c r="G58" s="41"/>
      <c r="H58" s="42"/>
      <c r="I58" s="217"/>
      <c r="J58" s="217"/>
      <c r="K58" s="217"/>
      <c r="L58" s="217"/>
      <c r="M58" s="494"/>
      <c r="N58" s="494"/>
      <c r="O58" s="494"/>
      <c r="P58" s="494"/>
      <c r="Q58" s="494"/>
      <c r="R58" s="148">
        <f>'新＿計算の基礎（作業用非公開）'!$Q$100*-1</f>
        <v>0</v>
      </c>
      <c r="S58" s="43"/>
      <c r="T58" s="44" t="s">
        <v>118</v>
      </c>
      <c r="U58" s="52"/>
      <c r="V58" s="8"/>
      <c r="W58" s="8"/>
    </row>
    <row r="59" spans="2:23" ht="25.5" customHeight="1" thickTop="1" thickBot="1" x14ac:dyDescent="0.25">
      <c r="B59" s="8"/>
      <c r="C59" s="59" t="s">
        <v>132</v>
      </c>
      <c r="D59" s="60"/>
      <c r="E59" s="61"/>
      <c r="F59" s="40"/>
      <c r="G59" s="41"/>
      <c r="H59" s="42"/>
      <c r="I59" s="217"/>
      <c r="J59" s="217"/>
      <c r="K59" s="217"/>
      <c r="L59" s="217"/>
      <c r="M59" s="494"/>
      <c r="N59" s="494"/>
      <c r="O59" s="494"/>
      <c r="P59" s="494"/>
      <c r="Q59" s="494"/>
      <c r="R59" s="148" t="e">
        <f>'新＿計算の基礎（作業用非公開）'!$L$103*-1</f>
        <v>#N/A</v>
      </c>
      <c r="S59" s="43"/>
      <c r="T59" s="44" t="s">
        <v>119</v>
      </c>
      <c r="U59" s="52"/>
      <c r="V59" s="8"/>
      <c r="W59" s="8"/>
    </row>
    <row r="60" spans="2:23" ht="25.5" customHeight="1" thickTop="1" x14ac:dyDescent="0.2">
      <c r="B60" s="8"/>
      <c r="C60" s="59" t="s">
        <v>121</v>
      </c>
      <c r="D60" s="60"/>
      <c r="E60" s="61"/>
      <c r="F60" s="40"/>
      <c r="G60" s="41"/>
      <c r="H60" s="42"/>
      <c r="I60" s="217"/>
      <c r="J60" s="217"/>
      <c r="K60" s="217"/>
      <c r="L60" s="217"/>
      <c r="M60" s="494" t="s">
        <v>110</v>
      </c>
      <c r="N60" s="494"/>
      <c r="O60" s="494"/>
      <c r="P60" s="494"/>
      <c r="Q60" s="494"/>
      <c r="R60" s="148" t="e">
        <f>'新＿計算の基礎（作業用非公開）'!$M$103</f>
        <v>#N/A</v>
      </c>
      <c r="S60" s="43"/>
      <c r="T60" s="44" t="s">
        <v>45</v>
      </c>
      <c r="U60" s="52"/>
      <c r="V60" s="8"/>
      <c r="W60" s="8"/>
    </row>
    <row r="61" spans="2:23" ht="15" customHeight="1" thickBot="1" x14ac:dyDescent="0.25">
      <c r="B61" s="62"/>
      <c r="C61" s="62"/>
      <c r="D61" s="63"/>
      <c r="E61" s="62"/>
      <c r="F61" s="64"/>
      <c r="G61" s="65"/>
      <c r="H61" s="546"/>
      <c r="I61" s="547"/>
      <c r="J61" s="134"/>
      <c r="K61" s="134"/>
      <c r="L61" s="62"/>
      <c r="M61" s="62"/>
      <c r="N61" s="66"/>
      <c r="O61" s="548"/>
      <c r="P61" s="548"/>
      <c r="Q61" s="66"/>
      <c r="R61" s="66"/>
      <c r="S61" s="62"/>
      <c r="T61" s="62"/>
      <c r="U61" s="62"/>
      <c r="V61" s="62"/>
      <c r="W61" s="8"/>
    </row>
    <row r="62" spans="2:23" ht="15" customHeight="1" thickBot="1" x14ac:dyDescent="0.25">
      <c r="B62" s="8"/>
      <c r="C62" s="8"/>
      <c r="D62" s="9"/>
      <c r="E62" s="8"/>
      <c r="F62" s="51"/>
      <c r="G62" s="67"/>
      <c r="H62" s="68"/>
      <c r="I62" s="69"/>
      <c r="J62" s="135"/>
      <c r="K62" s="135"/>
      <c r="L62" s="8"/>
      <c r="M62" s="8"/>
      <c r="N62" s="10"/>
      <c r="O62" s="70"/>
      <c r="P62" s="70"/>
      <c r="Q62" s="10"/>
      <c r="R62" s="10"/>
      <c r="S62" s="8"/>
      <c r="T62" s="8"/>
      <c r="U62" s="8"/>
      <c r="V62" s="8"/>
      <c r="W62" s="8"/>
    </row>
    <row r="63" spans="2:23" ht="40.5" customHeight="1" thickBot="1" x14ac:dyDescent="0.25">
      <c r="I63" s="115" t="s">
        <v>46</v>
      </c>
      <c r="J63" s="141"/>
      <c r="K63" s="141"/>
      <c r="L63" s="116"/>
      <c r="M63" s="116"/>
      <c r="N63" s="116"/>
      <c r="O63" s="116"/>
      <c r="P63" s="116"/>
      <c r="Q63" s="117"/>
      <c r="R63" s="549" t="e">
        <f>R60+R41+R22</f>
        <v>#N/A</v>
      </c>
      <c r="S63" s="550"/>
      <c r="T63" s="550"/>
      <c r="U63" s="551"/>
    </row>
    <row r="64" spans="2:23" ht="4.5" customHeight="1" x14ac:dyDescent="0.2">
      <c r="B64" s="8"/>
      <c r="C64" s="8"/>
      <c r="D64" s="9"/>
      <c r="E64" s="8"/>
      <c r="F64" s="51"/>
      <c r="G64" s="67"/>
      <c r="H64" s="552"/>
      <c r="I64" s="553"/>
      <c r="J64" s="135"/>
      <c r="K64" s="135"/>
      <c r="L64" s="71"/>
      <c r="M64" s="71"/>
      <c r="N64" s="72"/>
      <c r="O64" s="554"/>
      <c r="P64" s="554"/>
      <c r="Q64" s="72"/>
      <c r="R64" s="180"/>
      <c r="S64" s="181"/>
      <c r="T64" s="181"/>
      <c r="U64" s="181"/>
      <c r="V64" s="8"/>
      <c r="W64" s="8"/>
    </row>
    <row r="65" spans="9:21" ht="28.5" customHeight="1" x14ac:dyDescent="0.2">
      <c r="I65" s="182" t="s">
        <v>137</v>
      </c>
      <c r="J65" s="142"/>
      <c r="K65" s="142"/>
      <c r="L65" s="118"/>
      <c r="M65" s="118"/>
      <c r="N65" s="118"/>
      <c r="O65" s="118"/>
      <c r="P65" s="118"/>
      <c r="Q65" s="119"/>
      <c r="R65" s="543" t="e">
        <f>R63/12</f>
        <v>#N/A</v>
      </c>
      <c r="S65" s="544"/>
      <c r="T65" s="544"/>
      <c r="U65" s="545"/>
    </row>
  </sheetData>
  <sheetProtection password="F049" sheet="1" selectLockedCells="1"/>
  <customSheetViews>
    <customSheetView guid="{10B3F9D4-A7D0-4C95-B412-186953F69CD2}" scale="70" fitToPage="1">
      <selection activeCell="G8" sqref="G8"/>
      <pageMargins left="0.51181102362204722" right="0.51181102362204722" top="0.74803149606299213" bottom="0.74803149606299213" header="0.31496062992125984" footer="0.31496062992125984"/>
      <pageSetup paperSize="9" scale="52" orientation="portrait" r:id="rId1"/>
    </customSheetView>
  </customSheetViews>
  <mergeCells count="105">
    <mergeCell ref="R65:U65"/>
    <mergeCell ref="H61:I61"/>
    <mergeCell ref="O61:P61"/>
    <mergeCell ref="R63:U63"/>
    <mergeCell ref="H64:I64"/>
    <mergeCell ref="O64:P64"/>
    <mergeCell ref="M60:Q60"/>
    <mergeCell ref="I41:Q41"/>
    <mergeCell ref="J34:K34"/>
    <mergeCell ref="I38:N38"/>
    <mergeCell ref="M59:Q59"/>
    <mergeCell ref="M58:Q58"/>
    <mergeCell ref="I57:N57"/>
    <mergeCell ref="O44:O45"/>
    <mergeCell ref="K44:K45"/>
    <mergeCell ref="J55:K55"/>
    <mergeCell ref="I44:I45"/>
    <mergeCell ref="L44:L45"/>
    <mergeCell ref="M44:M45"/>
    <mergeCell ref="N44:N45"/>
    <mergeCell ref="J53:K53"/>
    <mergeCell ref="O46:O52"/>
    <mergeCell ref="M48:M50"/>
    <mergeCell ref="R48:R50"/>
    <mergeCell ref="C36:C37"/>
    <mergeCell ref="O36:P36"/>
    <mergeCell ref="R36:R37"/>
    <mergeCell ref="S36:T37"/>
    <mergeCell ref="O37:P37"/>
    <mergeCell ref="F36:H36"/>
    <mergeCell ref="J36:K36"/>
    <mergeCell ref="C55:C56"/>
    <mergeCell ref="O55:P55"/>
    <mergeCell ref="R55:R56"/>
    <mergeCell ref="S55:T56"/>
    <mergeCell ref="O56:P56"/>
    <mergeCell ref="F55:H55"/>
    <mergeCell ref="C44:C52"/>
    <mergeCell ref="E44:E45"/>
    <mergeCell ref="F44:F45"/>
    <mergeCell ref="G44:G45"/>
    <mergeCell ref="H44:H45"/>
    <mergeCell ref="C53:C54"/>
    <mergeCell ref="O53:P53"/>
    <mergeCell ref="R53:R54"/>
    <mergeCell ref="S53:T54"/>
    <mergeCell ref="O54:P54"/>
    <mergeCell ref="F53:H53"/>
    <mergeCell ref="C25:C33"/>
    <mergeCell ref="E25:E26"/>
    <mergeCell ref="F25:F26"/>
    <mergeCell ref="G25:G26"/>
    <mergeCell ref="H25:H26"/>
    <mergeCell ref="C34:C35"/>
    <mergeCell ref="O34:P34"/>
    <mergeCell ref="R34:R35"/>
    <mergeCell ref="S34:T35"/>
    <mergeCell ref="O35:P35"/>
    <mergeCell ref="F34:H34"/>
    <mergeCell ref="M25:M26"/>
    <mergeCell ref="N25:N26"/>
    <mergeCell ref="O25:O26"/>
    <mergeCell ref="K25:K26"/>
    <mergeCell ref="I25:I26"/>
    <mergeCell ref="L25:L26"/>
    <mergeCell ref="R29:R31"/>
    <mergeCell ref="S29:T31"/>
    <mergeCell ref="C17:C18"/>
    <mergeCell ref="C15:C16"/>
    <mergeCell ref="O15:P15"/>
    <mergeCell ref="R15:R16"/>
    <mergeCell ref="S15:T16"/>
    <mergeCell ref="O16:P16"/>
    <mergeCell ref="C6:C14"/>
    <mergeCell ref="E6:E7"/>
    <mergeCell ref="F6:F7"/>
    <mergeCell ref="G6:G7"/>
    <mergeCell ref="H6:H7"/>
    <mergeCell ref="I6:I7"/>
    <mergeCell ref="L6:L7"/>
    <mergeCell ref="K6:K7"/>
    <mergeCell ref="O18:P18"/>
    <mergeCell ref="R17:R18"/>
    <mergeCell ref="S17:T18"/>
    <mergeCell ref="F15:H15"/>
    <mergeCell ref="F17:H17"/>
    <mergeCell ref="J15:K15"/>
    <mergeCell ref="O17:P17"/>
    <mergeCell ref="J17:K17"/>
    <mergeCell ref="R10:R12"/>
    <mergeCell ref="S10:T12"/>
    <mergeCell ref="S48:T50"/>
    <mergeCell ref="M6:M7"/>
    <mergeCell ref="N6:N7"/>
    <mergeCell ref="O6:O7"/>
    <mergeCell ref="I19:N19"/>
    <mergeCell ref="I22:Q22"/>
    <mergeCell ref="O8:O14"/>
    <mergeCell ref="M10:M12"/>
    <mergeCell ref="O27:O33"/>
    <mergeCell ref="M29:M31"/>
    <mergeCell ref="I20:Q20"/>
    <mergeCell ref="I21:Q21"/>
    <mergeCell ref="I39:Q39"/>
    <mergeCell ref="I40:Q40"/>
  </mergeCells>
  <phoneticPr fontId="1"/>
  <printOptions horizontalCentered="1" verticalCentered="1"/>
  <pageMargins left="0.39370078740157483" right="0.39370078740157483" top="0.39370078740157483" bottom="0.39370078740157483" header="0.31496062992125984" footer="0.31496062992125984"/>
  <pageSetup paperSize="9" scale="50"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Q107"/>
  <sheetViews>
    <sheetView zoomScaleNormal="100" workbookViewId="0">
      <selection activeCell="E110" sqref="E110"/>
    </sheetView>
  </sheetViews>
  <sheetFormatPr defaultColWidth="10.6328125" defaultRowHeight="13" x14ac:dyDescent="0.2"/>
  <cols>
    <col min="5" max="5" width="13.6328125" bestFit="1" customWidth="1"/>
    <col min="29" max="29" width="11.36328125" bestFit="1" customWidth="1"/>
  </cols>
  <sheetData>
    <row r="1" spans="1:32" ht="13.5" thickBot="1" x14ac:dyDescent="0.25">
      <c r="A1" s="595" t="s">
        <v>141</v>
      </c>
      <c r="B1" s="596"/>
      <c r="C1" s="597"/>
      <c r="G1" s="123"/>
      <c r="H1" s="123"/>
      <c r="I1" s="123"/>
      <c r="J1" s="123"/>
      <c r="K1" s="124"/>
      <c r="L1" s="595" t="s">
        <v>60</v>
      </c>
      <c r="M1" s="596"/>
      <c r="N1" s="597"/>
      <c r="O1" s="123"/>
      <c r="P1" s="123"/>
      <c r="Q1" s="123"/>
      <c r="R1" s="123"/>
      <c r="S1" s="123"/>
      <c r="T1" s="123"/>
      <c r="U1" s="124"/>
      <c r="V1" s="595" t="s">
        <v>150</v>
      </c>
      <c r="W1" s="596"/>
      <c r="X1" s="597"/>
      <c r="Y1" s="123"/>
      <c r="Z1" s="123"/>
      <c r="AA1" s="251"/>
      <c r="AB1" s="251"/>
      <c r="AC1" s="251"/>
      <c r="AD1" s="123"/>
      <c r="AE1" s="123"/>
      <c r="AF1" s="124"/>
    </row>
    <row r="2" spans="1:32" x14ac:dyDescent="0.2">
      <c r="A2" s="598"/>
      <c r="B2" s="599"/>
      <c r="C2" s="600"/>
      <c r="G2" s="5"/>
      <c r="H2" s="5"/>
      <c r="I2" s="5"/>
      <c r="J2" s="5"/>
      <c r="K2" s="126"/>
      <c r="L2" s="598"/>
      <c r="M2" s="599"/>
      <c r="N2" s="600"/>
      <c r="O2" s="5"/>
      <c r="P2" s="5"/>
      <c r="Q2" s="5"/>
      <c r="R2" s="5"/>
      <c r="S2" s="5"/>
      <c r="T2" s="5"/>
      <c r="U2" s="126"/>
      <c r="V2" s="598"/>
      <c r="W2" s="599"/>
      <c r="X2" s="600"/>
      <c r="Y2" s="5"/>
      <c r="Z2" s="5"/>
      <c r="AA2" s="5"/>
      <c r="AD2" s="342" t="s">
        <v>275</v>
      </c>
      <c r="AE2" s="343">
        <f>COUNTIFS($E$80:$E$86,TRUE,$C$80:$C$86,"&lt;&gt;"&amp;$D$6)</f>
        <v>0</v>
      </c>
      <c r="AF2" s="126"/>
    </row>
    <row r="3" spans="1:32" x14ac:dyDescent="0.2">
      <c r="A3" s="125"/>
      <c r="B3" s="5"/>
      <c r="C3" s="5"/>
      <c r="D3" s="5"/>
      <c r="E3" s="5"/>
      <c r="F3" s="5"/>
      <c r="G3" s="5"/>
      <c r="H3" s="5"/>
      <c r="I3" s="5"/>
      <c r="J3" s="5"/>
      <c r="K3" s="126"/>
      <c r="L3" s="5"/>
      <c r="M3" s="5"/>
      <c r="N3" s="5"/>
      <c r="O3" s="5"/>
      <c r="P3" s="5"/>
      <c r="Q3" s="5"/>
      <c r="R3" s="5"/>
      <c r="S3" s="5"/>
      <c r="T3" s="5"/>
      <c r="U3" s="126"/>
      <c r="V3" s="125"/>
      <c r="W3" s="5"/>
      <c r="X3" s="5"/>
      <c r="Y3" s="5"/>
      <c r="Z3" s="5"/>
      <c r="AA3" s="5"/>
      <c r="AD3" s="301" t="s">
        <v>274</v>
      </c>
      <c r="AE3" s="344">
        <f>COUNTIFS($F$80:$F$86,TRUE,$C$80:$C$86,"&lt;&gt;"&amp;$D$6)</f>
        <v>0</v>
      </c>
      <c r="AF3" s="126"/>
    </row>
    <row r="4" spans="1:32" ht="13.5" thickBot="1" x14ac:dyDescent="0.25">
      <c r="A4" s="125"/>
      <c r="F4" s="5"/>
      <c r="K4" s="126"/>
      <c r="L4" s="5"/>
      <c r="U4" s="126"/>
      <c r="V4" s="125"/>
      <c r="W4" s="5" t="s">
        <v>147</v>
      </c>
      <c r="X4" s="5"/>
      <c r="Y4" s="5"/>
      <c r="Z4" s="5"/>
      <c r="AA4" s="5"/>
      <c r="AD4" s="345" t="s">
        <v>276</v>
      </c>
      <c r="AE4" s="346">
        <f>COUNTIFS($E$80:$E$86,TRUE,$F$80:$F$86,TRUE,$C$80:$C$86,"&lt;&gt;"&amp;$D$6)</f>
        <v>0</v>
      </c>
      <c r="AF4" s="126"/>
    </row>
    <row r="5" spans="1:32" ht="13.5" thickBot="1" x14ac:dyDescent="0.25">
      <c r="A5" s="125"/>
      <c r="B5" s="268" t="s">
        <v>142</v>
      </c>
      <c r="C5" s="268"/>
      <c r="D5" s="568" t="s">
        <v>143</v>
      </c>
      <c r="E5" s="568"/>
      <c r="F5" s="5"/>
      <c r="G5" s="268" t="s">
        <v>145</v>
      </c>
      <c r="H5" s="268"/>
      <c r="I5" s="568" t="s">
        <v>143</v>
      </c>
      <c r="J5" s="568"/>
      <c r="K5" s="126"/>
      <c r="L5" s="5"/>
      <c r="M5" s="628"/>
      <c r="N5" s="628"/>
      <c r="O5" s="568" t="s">
        <v>50</v>
      </c>
      <c r="P5" s="568"/>
      <c r="Q5" s="568" t="s">
        <v>51</v>
      </c>
      <c r="R5" s="568"/>
      <c r="S5" s="568" t="s">
        <v>52</v>
      </c>
      <c r="T5" s="568"/>
      <c r="U5" s="126"/>
      <c r="V5" s="125"/>
      <c r="W5" s="608">
        <f>AC8</f>
        <v>0.7</v>
      </c>
      <c r="X5" s="608" t="s">
        <v>235</v>
      </c>
      <c r="Y5" s="629">
        <v>430000</v>
      </c>
      <c r="Z5" s="326"/>
      <c r="AA5" s="5"/>
      <c r="AD5" s="347" t="s">
        <v>273</v>
      </c>
      <c r="AE5" s="348">
        <f>IF(AE2+AE3-AE4-1&lt;0,0,AE2+AE3-AE4-1)</f>
        <v>0</v>
      </c>
      <c r="AF5" s="126"/>
    </row>
    <row r="6" spans="1:32" x14ac:dyDescent="0.2">
      <c r="A6" s="125"/>
      <c r="B6" s="255" t="s">
        <v>231</v>
      </c>
      <c r="C6" s="269"/>
      <c r="D6" s="268" t="s">
        <v>75</v>
      </c>
      <c r="E6" s="268"/>
      <c r="F6" s="5"/>
      <c r="G6" s="132" t="s">
        <v>231</v>
      </c>
      <c r="H6" s="267"/>
      <c r="I6" s="268" t="s">
        <v>75</v>
      </c>
      <c r="J6" s="268"/>
      <c r="K6" s="126"/>
      <c r="L6" s="5"/>
      <c r="M6" s="628"/>
      <c r="N6" s="628"/>
      <c r="O6" s="568"/>
      <c r="P6" s="568"/>
      <c r="Q6" s="568"/>
      <c r="R6" s="568"/>
      <c r="S6" s="568"/>
      <c r="T6" s="568"/>
      <c r="U6" s="126"/>
      <c r="V6" s="125"/>
      <c r="W6" s="568"/>
      <c r="X6" s="608"/>
      <c r="Y6" s="630"/>
      <c r="Z6" s="326"/>
      <c r="AA6" s="5"/>
      <c r="AB6" s="255" t="s">
        <v>151</v>
      </c>
      <c r="AC6" s="256"/>
      <c r="AD6" s="128"/>
      <c r="AE6" s="341">
        <v>100000</v>
      </c>
      <c r="AF6" s="126"/>
    </row>
    <row r="7" spans="1:32" x14ac:dyDescent="0.2">
      <c r="A7" s="125"/>
      <c r="B7" s="268" t="s">
        <v>47</v>
      </c>
      <c r="C7" s="268"/>
      <c r="D7" s="268" t="s">
        <v>144</v>
      </c>
      <c r="E7" s="268"/>
      <c r="F7" s="5"/>
      <c r="G7" s="268" t="s">
        <v>48</v>
      </c>
      <c r="H7" s="268"/>
      <c r="I7" s="268" t="s">
        <v>78</v>
      </c>
      <c r="J7" s="268"/>
      <c r="K7" s="126"/>
      <c r="L7" s="5"/>
      <c r="M7" s="568" t="s">
        <v>53</v>
      </c>
      <c r="N7" s="568"/>
      <c r="O7" s="612">
        <v>8.4000000000000005E-2</v>
      </c>
      <c r="P7" s="613"/>
      <c r="Q7" s="612">
        <v>3.2000000000000001E-2</v>
      </c>
      <c r="R7" s="613"/>
      <c r="S7" s="612">
        <v>3.4700000000000002E-2</v>
      </c>
      <c r="T7" s="613"/>
      <c r="U7" s="126"/>
      <c r="V7" s="125"/>
      <c r="W7" s="608">
        <f>AD8</f>
        <v>0.5</v>
      </c>
      <c r="X7" s="608" t="s">
        <v>236</v>
      </c>
      <c r="Y7" s="631">
        <v>295000</v>
      </c>
      <c r="Z7" s="327"/>
      <c r="AA7" s="5"/>
      <c r="AF7" s="126"/>
    </row>
    <row r="8" spans="1:32" x14ac:dyDescent="0.2">
      <c r="A8" s="125"/>
      <c r="B8" s="268" t="s">
        <v>48</v>
      </c>
      <c r="C8" s="268"/>
      <c r="D8" s="268" t="s">
        <v>78</v>
      </c>
      <c r="E8" s="268"/>
      <c r="F8" s="5"/>
      <c r="G8" s="268" t="s">
        <v>49</v>
      </c>
      <c r="H8" s="268"/>
      <c r="I8" s="268" t="s">
        <v>76</v>
      </c>
      <c r="J8" s="268"/>
      <c r="K8" s="126"/>
      <c r="L8" s="5"/>
      <c r="M8" s="568"/>
      <c r="N8" s="568"/>
      <c r="O8" s="614"/>
      <c r="P8" s="615"/>
      <c r="Q8" s="614"/>
      <c r="R8" s="615"/>
      <c r="S8" s="614"/>
      <c r="T8" s="615"/>
      <c r="U8" s="126"/>
      <c r="V8" s="125"/>
      <c r="W8" s="568"/>
      <c r="X8" s="608"/>
      <c r="Y8" s="631"/>
      <c r="Z8" s="327"/>
      <c r="AA8" s="5"/>
      <c r="AB8" s="131" t="s">
        <v>148</v>
      </c>
      <c r="AC8" s="252">
        <v>0.7</v>
      </c>
      <c r="AD8" s="252">
        <v>0.5</v>
      </c>
      <c r="AE8" s="252">
        <v>0.2</v>
      </c>
      <c r="AF8" s="126"/>
    </row>
    <row r="9" spans="1:32" x14ac:dyDescent="0.2">
      <c r="A9" s="125"/>
      <c r="B9" s="268" t="s">
        <v>49</v>
      </c>
      <c r="C9" s="268"/>
      <c r="D9" s="268" t="s">
        <v>76</v>
      </c>
      <c r="E9" s="270"/>
      <c r="F9" s="5"/>
      <c r="G9" s="268" t="s">
        <v>73</v>
      </c>
      <c r="H9" s="268"/>
      <c r="I9" s="270" t="s">
        <v>77</v>
      </c>
      <c r="J9" s="270"/>
      <c r="K9" s="126"/>
      <c r="L9" s="5"/>
      <c r="M9" s="568" t="s">
        <v>54</v>
      </c>
      <c r="N9" s="568"/>
      <c r="O9" s="616">
        <v>34240</v>
      </c>
      <c r="P9" s="617"/>
      <c r="Q9" s="616">
        <v>12970</v>
      </c>
      <c r="R9" s="617"/>
      <c r="S9" s="616">
        <v>14490</v>
      </c>
      <c r="T9" s="617"/>
      <c r="U9" s="126"/>
      <c r="V9" s="125"/>
      <c r="W9" s="608">
        <f>AE8</f>
        <v>0.2</v>
      </c>
      <c r="X9" s="608" t="s">
        <v>237</v>
      </c>
      <c r="Y9" s="631">
        <v>545000</v>
      </c>
      <c r="Z9" s="327"/>
      <c r="AA9" s="5"/>
      <c r="AB9" s="253">
        <v>1</v>
      </c>
      <c r="AC9" s="254">
        <f>$Y$5+$AE$6*($AE$5)</f>
        <v>430000</v>
      </c>
      <c r="AD9" s="254">
        <f>$Y$5+$Y$7*AB9+$AE$6*($AE$5)</f>
        <v>725000</v>
      </c>
      <c r="AE9" s="254">
        <f t="shared" ref="AE9:AE15" si="0">$Y$5+$Y$9*AB9+$AE$6*($AE$5)</f>
        <v>975000</v>
      </c>
      <c r="AF9" s="126"/>
    </row>
    <row r="10" spans="1:32" x14ac:dyDescent="0.2">
      <c r="A10" s="125"/>
      <c r="B10" s="268" t="s">
        <v>73</v>
      </c>
      <c r="C10" s="268"/>
      <c r="D10" s="270" t="s">
        <v>77</v>
      </c>
      <c r="E10" s="270"/>
      <c r="F10" s="5"/>
      <c r="G10" s="255"/>
      <c r="H10" s="269"/>
      <c r="I10" s="255"/>
      <c r="J10" s="269"/>
      <c r="K10" s="126"/>
      <c r="L10" s="5"/>
      <c r="M10" s="568"/>
      <c r="N10" s="568"/>
      <c r="O10" s="618"/>
      <c r="P10" s="619"/>
      <c r="Q10" s="618"/>
      <c r="R10" s="619"/>
      <c r="S10" s="618"/>
      <c r="T10" s="619"/>
      <c r="U10" s="126"/>
      <c r="V10" s="125"/>
      <c r="W10" s="568"/>
      <c r="X10" s="608"/>
      <c r="Y10" s="631"/>
      <c r="Z10" s="327"/>
      <c r="AA10" s="5"/>
      <c r="AB10" s="253">
        <v>2</v>
      </c>
      <c r="AC10" s="254">
        <f t="shared" ref="AC10:AC15" si="1">$Y$5+$AE$6*($AE$5)</f>
        <v>430000</v>
      </c>
      <c r="AD10" s="254">
        <f t="shared" ref="AD10:AD15" si="2">$Y$5+$Y$7*AB10+$AE$6*($AE$5)</f>
        <v>1020000</v>
      </c>
      <c r="AE10" s="254">
        <f t="shared" si="0"/>
        <v>1520000</v>
      </c>
      <c r="AF10" s="126"/>
    </row>
    <row r="11" spans="1:32" x14ac:dyDescent="0.2">
      <c r="A11" s="125"/>
      <c r="B11" s="255"/>
      <c r="C11" s="269"/>
      <c r="D11" s="255"/>
      <c r="E11" s="269"/>
      <c r="F11" s="5"/>
      <c r="G11" s="5"/>
      <c r="H11" s="5"/>
      <c r="I11" s="5"/>
      <c r="J11" s="5"/>
      <c r="K11" s="126"/>
      <c r="L11" s="5"/>
      <c r="M11" s="568" t="s">
        <v>55</v>
      </c>
      <c r="N11" s="568"/>
      <c r="O11" s="616">
        <v>22540</v>
      </c>
      <c r="P11" s="617"/>
      <c r="Q11" s="616">
        <v>8530</v>
      </c>
      <c r="R11" s="617"/>
      <c r="S11" s="616">
        <v>7130</v>
      </c>
      <c r="T11" s="617"/>
      <c r="U11" s="126"/>
      <c r="V11" s="125"/>
      <c r="Y11" s="5"/>
      <c r="Z11" s="5"/>
      <c r="AA11" s="5"/>
      <c r="AB11" s="253">
        <v>3</v>
      </c>
      <c r="AC11" s="254">
        <f t="shared" si="1"/>
        <v>430000</v>
      </c>
      <c r="AD11" s="254">
        <f t="shared" si="2"/>
        <v>1315000</v>
      </c>
      <c r="AE11" s="254">
        <f t="shared" si="0"/>
        <v>2065000</v>
      </c>
      <c r="AF11" s="126"/>
    </row>
    <row r="12" spans="1:32" x14ac:dyDescent="0.2">
      <c r="A12" s="125"/>
      <c r="B12" s="5"/>
      <c r="C12" s="5"/>
      <c r="D12" s="5"/>
      <c r="E12" s="5"/>
      <c r="F12" s="5"/>
      <c r="G12" s="5"/>
      <c r="H12" s="5"/>
      <c r="I12" s="5"/>
      <c r="J12" s="5"/>
      <c r="K12" s="126"/>
      <c r="L12" s="5"/>
      <c r="M12" s="568"/>
      <c r="N12" s="568"/>
      <c r="O12" s="618"/>
      <c r="P12" s="619"/>
      <c r="Q12" s="618"/>
      <c r="R12" s="619"/>
      <c r="S12" s="618"/>
      <c r="T12" s="619"/>
      <c r="U12" s="126"/>
      <c r="V12" s="125"/>
      <c r="Y12" s="5"/>
      <c r="Z12" s="5"/>
      <c r="AA12" s="5"/>
      <c r="AB12" s="253">
        <v>4</v>
      </c>
      <c r="AC12" s="254">
        <f t="shared" si="1"/>
        <v>430000</v>
      </c>
      <c r="AD12" s="254">
        <f t="shared" si="2"/>
        <v>1610000</v>
      </c>
      <c r="AE12" s="254">
        <f t="shared" si="0"/>
        <v>2610000</v>
      </c>
      <c r="AF12" s="126"/>
    </row>
    <row r="13" spans="1:32" x14ac:dyDescent="0.2">
      <c r="A13" s="125"/>
      <c r="B13" s="5"/>
      <c r="C13" s="5"/>
      <c r="D13" s="5"/>
      <c r="E13" s="5"/>
      <c r="F13" s="5"/>
      <c r="G13" s="5"/>
      <c r="H13" s="5"/>
      <c r="I13" s="5"/>
      <c r="J13" s="5"/>
      <c r="K13" s="126"/>
      <c r="L13" s="5"/>
      <c r="M13" s="568" t="s">
        <v>146</v>
      </c>
      <c r="N13" s="568"/>
      <c r="O13" s="616">
        <v>650000</v>
      </c>
      <c r="P13" s="617"/>
      <c r="Q13" s="616">
        <v>240000</v>
      </c>
      <c r="R13" s="617"/>
      <c r="S13" s="616">
        <v>170000</v>
      </c>
      <c r="T13" s="617"/>
      <c r="U13" s="126"/>
      <c r="V13" s="125"/>
      <c r="Y13" s="5"/>
      <c r="Z13" s="5"/>
      <c r="AA13" s="5"/>
      <c r="AB13" s="253">
        <v>5</v>
      </c>
      <c r="AC13" s="254">
        <f t="shared" si="1"/>
        <v>430000</v>
      </c>
      <c r="AD13" s="254">
        <f t="shared" si="2"/>
        <v>1905000</v>
      </c>
      <c r="AE13" s="254">
        <f t="shared" si="0"/>
        <v>3155000</v>
      </c>
      <c r="AF13" s="126"/>
    </row>
    <row r="14" spans="1:32" x14ac:dyDescent="0.2">
      <c r="A14" s="125"/>
      <c r="B14" s="5"/>
      <c r="C14" s="5"/>
      <c r="D14" s="5"/>
      <c r="E14" s="5"/>
      <c r="F14" s="5"/>
      <c r="G14" s="5"/>
      <c r="H14" s="5"/>
      <c r="I14" s="5"/>
      <c r="J14" s="5"/>
      <c r="K14" s="126"/>
      <c r="L14" s="5"/>
      <c r="M14" s="568"/>
      <c r="N14" s="568"/>
      <c r="O14" s="618"/>
      <c r="P14" s="619"/>
      <c r="Q14" s="618"/>
      <c r="R14" s="619"/>
      <c r="S14" s="618"/>
      <c r="T14" s="619"/>
      <c r="U14" s="126"/>
      <c r="V14" s="125"/>
      <c r="Y14" s="5"/>
      <c r="Z14" s="5"/>
      <c r="AA14" s="5"/>
      <c r="AB14" s="253">
        <v>6</v>
      </c>
      <c r="AC14" s="254">
        <f t="shared" si="1"/>
        <v>430000</v>
      </c>
      <c r="AD14" s="254">
        <f t="shared" si="2"/>
        <v>2200000</v>
      </c>
      <c r="AE14" s="254">
        <f t="shared" si="0"/>
        <v>3700000</v>
      </c>
      <c r="AF14" s="126"/>
    </row>
    <row r="15" spans="1:32" x14ac:dyDescent="0.2">
      <c r="A15" s="125"/>
      <c r="B15" s="5"/>
      <c r="C15" s="5"/>
      <c r="D15" s="5"/>
      <c r="E15" s="5"/>
      <c r="F15" s="5"/>
      <c r="G15" s="5"/>
      <c r="H15" s="5"/>
      <c r="I15" s="5"/>
      <c r="J15" s="5"/>
      <c r="K15" s="126"/>
      <c r="L15" s="5"/>
      <c r="M15" s="5"/>
      <c r="N15" s="5"/>
      <c r="O15" s="5"/>
      <c r="P15" s="5"/>
      <c r="Q15" s="5"/>
      <c r="R15" s="5"/>
      <c r="S15" s="5"/>
      <c r="T15" s="5"/>
      <c r="U15" s="126"/>
      <c r="V15" s="125"/>
      <c r="Y15" s="5"/>
      <c r="Z15" s="5"/>
      <c r="AA15" s="5"/>
      <c r="AB15" s="253">
        <v>7</v>
      </c>
      <c r="AC15" s="254">
        <f t="shared" si="1"/>
        <v>430000</v>
      </c>
      <c r="AD15" s="254">
        <f t="shared" si="2"/>
        <v>2495000</v>
      </c>
      <c r="AE15" s="254">
        <f t="shared" si="0"/>
        <v>4245000</v>
      </c>
      <c r="AF15" s="126"/>
    </row>
    <row r="16" spans="1:32" x14ac:dyDescent="0.2">
      <c r="A16" s="127"/>
      <c r="B16" s="128"/>
      <c r="C16" s="128"/>
      <c r="D16" s="128"/>
      <c r="E16" s="128"/>
      <c r="F16" s="128"/>
      <c r="G16" s="128"/>
      <c r="H16" s="128"/>
      <c r="I16" s="128"/>
      <c r="J16" s="128"/>
      <c r="K16" s="129"/>
      <c r="L16" s="128"/>
      <c r="M16" s="128"/>
      <c r="N16" s="128"/>
      <c r="O16" s="128"/>
      <c r="P16" s="128"/>
      <c r="Q16" s="128"/>
      <c r="R16" s="128"/>
      <c r="S16" s="128"/>
      <c r="T16" s="128"/>
      <c r="U16" s="129"/>
      <c r="V16" s="127"/>
      <c r="Y16" s="128"/>
      <c r="Z16" s="128"/>
      <c r="AA16" s="128"/>
      <c r="AB16" s="128"/>
      <c r="AC16" s="128"/>
      <c r="AD16" s="128"/>
      <c r="AE16" s="128"/>
      <c r="AF16" s="129"/>
    </row>
    <row r="17" spans="1:26" x14ac:dyDescent="0.2">
      <c r="A17" s="595" t="s">
        <v>152</v>
      </c>
      <c r="B17" s="596"/>
      <c r="C17" s="597"/>
      <c r="D17" s="123"/>
      <c r="E17" s="123"/>
      <c r="F17" s="123"/>
      <c r="G17" s="123"/>
      <c r="H17" s="124"/>
      <c r="I17" s="623" t="s">
        <v>159</v>
      </c>
      <c r="J17" s="623"/>
      <c r="K17" s="623"/>
      <c r="L17" s="224"/>
      <c r="M17" s="225"/>
      <c r="N17" s="568" t="s">
        <v>153</v>
      </c>
      <c r="O17" s="568"/>
      <c r="P17" s="568"/>
      <c r="Q17" s="124"/>
      <c r="R17" s="595" t="s">
        <v>181</v>
      </c>
      <c r="S17" s="596"/>
      <c r="T17" s="123"/>
      <c r="U17" s="123"/>
      <c r="V17" s="123"/>
      <c r="W17" s="123"/>
      <c r="X17" s="123"/>
      <c r="Y17" s="124"/>
    </row>
    <row r="18" spans="1:26" x14ac:dyDescent="0.2">
      <c r="A18" s="598"/>
      <c r="B18" s="599"/>
      <c r="C18" s="600"/>
      <c r="D18" s="5"/>
      <c r="E18" s="5"/>
      <c r="F18" s="5"/>
      <c r="G18" s="5"/>
      <c r="H18" s="126"/>
      <c r="I18" s="623"/>
      <c r="J18" s="623"/>
      <c r="K18" s="623"/>
      <c r="L18" s="229"/>
      <c r="M18" s="230"/>
      <c r="N18" s="568"/>
      <c r="O18" s="568"/>
      <c r="P18" s="568"/>
      <c r="Q18" s="126"/>
      <c r="R18" s="624"/>
      <c r="S18" s="582"/>
      <c r="T18" s="5"/>
      <c r="U18" s="5"/>
      <c r="V18" s="5"/>
      <c r="W18" s="5"/>
      <c r="X18" s="5"/>
      <c r="Y18" s="126"/>
    </row>
    <row r="19" spans="1:26" x14ac:dyDescent="0.2">
      <c r="A19" s="125"/>
      <c r="B19" s="5"/>
      <c r="C19" s="5"/>
      <c r="D19" s="5"/>
      <c r="E19" s="5"/>
      <c r="F19" s="5"/>
      <c r="G19" s="5"/>
      <c r="H19" s="126"/>
      <c r="I19" s="226"/>
      <c r="J19" s="229"/>
      <c r="K19" s="229"/>
      <c r="L19" s="229"/>
      <c r="M19" s="230"/>
      <c r="N19" s="125"/>
      <c r="O19" s="5"/>
      <c r="P19" s="5"/>
      <c r="Q19" s="126"/>
      <c r="R19" s="125"/>
      <c r="S19" s="5"/>
      <c r="T19" s="5"/>
      <c r="U19" s="5"/>
      <c r="V19" s="5"/>
      <c r="W19" s="5"/>
      <c r="X19" s="5"/>
      <c r="Y19" s="126"/>
    </row>
    <row r="20" spans="1:26" x14ac:dyDescent="0.2">
      <c r="A20" s="125"/>
      <c r="B20" s="5"/>
      <c r="C20" s="5"/>
      <c r="D20" s="5"/>
      <c r="E20" s="5"/>
      <c r="F20" s="5"/>
      <c r="G20" s="5"/>
      <c r="H20" s="126"/>
      <c r="I20" s="226"/>
      <c r="J20" s="229"/>
      <c r="K20" s="229"/>
      <c r="L20" s="229"/>
      <c r="M20" s="230"/>
      <c r="N20" s="125"/>
      <c r="O20" s="5"/>
      <c r="P20" s="5"/>
      <c r="Q20" s="126"/>
      <c r="R20" s="125"/>
      <c r="S20" s="5"/>
      <c r="T20" s="5"/>
      <c r="U20" s="5"/>
      <c r="V20" s="5"/>
      <c r="W20" s="5"/>
      <c r="X20" s="5"/>
      <c r="Y20" s="126"/>
    </row>
    <row r="21" spans="1:26" x14ac:dyDescent="0.2">
      <c r="A21" s="125"/>
      <c r="B21" s="622" t="s">
        <v>56</v>
      </c>
      <c r="C21" s="622"/>
      <c r="D21" s="610">
        <v>0</v>
      </c>
      <c r="E21" s="610"/>
      <c r="F21" s="610"/>
      <c r="G21" s="610"/>
      <c r="H21" s="126"/>
      <c r="I21" s="226"/>
      <c r="J21" s="626" t="s">
        <v>112</v>
      </c>
      <c r="K21" s="626"/>
      <c r="L21" s="632">
        <v>330000</v>
      </c>
      <c r="M21" s="230"/>
      <c r="N21" s="125"/>
      <c r="O21" s="568">
        <v>0</v>
      </c>
      <c r="P21" s="568"/>
      <c r="Q21" s="126"/>
      <c r="R21" s="125"/>
      <c r="S21" s="595" t="s">
        <v>185</v>
      </c>
      <c r="T21" s="596"/>
      <c r="U21" s="647">
        <v>2024</v>
      </c>
      <c r="V21" s="596" t="s">
        <v>184</v>
      </c>
      <c r="W21" s="596" t="str">
        <f>TEXT(DATE(U21,4,1),"ggge年度")</f>
        <v>令和6年度</v>
      </c>
      <c r="X21" s="597"/>
      <c r="Y21" s="126"/>
    </row>
    <row r="22" spans="1:26" x14ac:dyDescent="0.2">
      <c r="A22" s="125"/>
      <c r="B22" s="622"/>
      <c r="C22" s="622"/>
      <c r="D22" s="610"/>
      <c r="E22" s="610"/>
      <c r="F22" s="610"/>
      <c r="G22" s="610"/>
      <c r="H22" s="126"/>
      <c r="I22" s="226"/>
      <c r="J22" s="627"/>
      <c r="K22" s="627"/>
      <c r="L22" s="633"/>
      <c r="M22" s="230"/>
      <c r="N22" s="125"/>
      <c r="O22" s="568">
        <v>1</v>
      </c>
      <c r="P22" s="568"/>
      <c r="Q22" s="126"/>
      <c r="R22" s="125"/>
      <c r="S22" s="598"/>
      <c r="T22" s="599"/>
      <c r="U22" s="648"/>
      <c r="V22" s="582"/>
      <c r="W22" s="582"/>
      <c r="X22" s="634"/>
      <c r="Y22" s="126"/>
    </row>
    <row r="23" spans="1:26" x14ac:dyDescent="0.2">
      <c r="A23" s="125"/>
      <c r="B23" s="568" t="s">
        <v>139</v>
      </c>
      <c r="C23" s="568"/>
      <c r="D23" s="611">
        <v>260000</v>
      </c>
      <c r="E23" s="611"/>
      <c r="F23" s="611"/>
      <c r="G23" s="611"/>
      <c r="H23" s="126"/>
      <c r="I23" s="226"/>
      <c r="J23" s="227"/>
      <c r="K23" s="228"/>
      <c r="L23" s="231"/>
      <c r="M23" s="230"/>
      <c r="N23" s="125"/>
      <c r="O23" s="568">
        <v>2</v>
      </c>
      <c r="P23" s="568"/>
      <c r="Q23" s="126"/>
      <c r="R23" s="125"/>
      <c r="S23" s="649" t="s">
        <v>182</v>
      </c>
      <c r="T23" s="641" t="str">
        <f>W21&amp;"　神戸市の国民健康保険料計算シート"</f>
        <v>令和6年度　神戸市の国民健康保険料計算シート</v>
      </c>
      <c r="U23" s="642"/>
      <c r="V23" s="642"/>
      <c r="W23" s="642"/>
      <c r="X23" s="643"/>
      <c r="Y23" s="291"/>
      <c r="Z23" s="272"/>
    </row>
    <row r="24" spans="1:26" x14ac:dyDescent="0.2">
      <c r="A24" s="125"/>
      <c r="B24" s="568"/>
      <c r="C24" s="568"/>
      <c r="D24" s="611"/>
      <c r="E24" s="611"/>
      <c r="F24" s="611"/>
      <c r="G24" s="611"/>
      <c r="H24" s="126"/>
      <c r="I24" s="226"/>
      <c r="J24" s="610" t="s">
        <v>113</v>
      </c>
      <c r="K24" s="610"/>
      <c r="L24" s="609">
        <v>0</v>
      </c>
      <c r="M24" s="230"/>
      <c r="N24" s="125"/>
      <c r="O24" s="568">
        <v>3</v>
      </c>
      <c r="P24" s="568"/>
      <c r="Q24" s="126"/>
      <c r="R24" s="125"/>
      <c r="S24" s="625"/>
      <c r="T24" s="635"/>
      <c r="U24" s="636"/>
      <c r="V24" s="636"/>
      <c r="W24" s="636"/>
      <c r="X24" s="637"/>
      <c r="Y24" s="291"/>
      <c r="Z24" s="272"/>
    </row>
    <row r="25" spans="1:26" x14ac:dyDescent="0.2">
      <c r="A25" s="125"/>
      <c r="B25" s="595" t="s">
        <v>72</v>
      </c>
      <c r="C25" s="597"/>
      <c r="D25" s="611">
        <v>260000</v>
      </c>
      <c r="E25" s="611"/>
      <c r="F25" s="611"/>
      <c r="G25" s="611"/>
      <c r="H25" s="126"/>
      <c r="I25" s="226"/>
      <c r="J25" s="610"/>
      <c r="K25" s="610"/>
      <c r="L25" s="609"/>
      <c r="M25" s="230"/>
      <c r="N25" s="125"/>
      <c r="O25" s="568">
        <v>4</v>
      </c>
      <c r="P25" s="568"/>
      <c r="Q25" s="126"/>
      <c r="R25" s="125"/>
      <c r="S25" s="625" t="s">
        <v>183</v>
      </c>
      <c r="T25" s="635" t="str">
        <f>W21&amp;"　神戸市の国民健康保険料　試算結果（詳細）"</f>
        <v>令和6年度　神戸市の国民健康保険料　試算結果（詳細）</v>
      </c>
      <c r="U25" s="636"/>
      <c r="V25" s="636"/>
      <c r="W25" s="636"/>
      <c r="X25" s="637"/>
      <c r="Y25" s="126"/>
    </row>
    <row r="26" spans="1:26" x14ac:dyDescent="0.2">
      <c r="A26" s="125"/>
      <c r="B26" s="598"/>
      <c r="C26" s="600"/>
      <c r="D26" s="611"/>
      <c r="E26" s="611"/>
      <c r="F26" s="611"/>
      <c r="G26" s="611"/>
      <c r="H26" s="126"/>
      <c r="I26" s="226"/>
      <c r="J26" s="623" t="s">
        <v>114</v>
      </c>
      <c r="K26" s="623"/>
      <c r="L26" s="610">
        <v>100</v>
      </c>
      <c r="M26" s="230"/>
      <c r="N26" s="125"/>
      <c r="O26" s="568">
        <v>5</v>
      </c>
      <c r="P26" s="568"/>
      <c r="Q26" s="126"/>
      <c r="R26" s="125"/>
      <c r="S26" s="579"/>
      <c r="T26" s="638"/>
      <c r="U26" s="639"/>
      <c r="V26" s="639"/>
      <c r="W26" s="639"/>
      <c r="X26" s="640"/>
      <c r="Y26" s="126"/>
    </row>
    <row r="27" spans="1:26" x14ac:dyDescent="0.2">
      <c r="A27" s="125"/>
      <c r="B27" s="568" t="s">
        <v>57</v>
      </c>
      <c r="C27" s="568"/>
      <c r="D27" s="611">
        <v>530000</v>
      </c>
      <c r="E27" s="611"/>
      <c r="F27" s="611"/>
      <c r="G27" s="611"/>
      <c r="H27" s="126"/>
      <c r="I27" s="226"/>
      <c r="J27" s="623"/>
      <c r="K27" s="623"/>
      <c r="L27" s="610"/>
      <c r="M27" s="230"/>
      <c r="N27" s="125"/>
      <c r="O27" s="568">
        <v>6</v>
      </c>
      <c r="P27" s="568"/>
      <c r="Q27" s="126"/>
      <c r="R27" s="125"/>
      <c r="S27" s="5"/>
      <c r="T27" s="5"/>
      <c r="U27" s="5"/>
      <c r="V27" s="5"/>
      <c r="W27" s="5"/>
      <c r="X27" s="5"/>
      <c r="Y27" s="126"/>
    </row>
    <row r="28" spans="1:26" x14ac:dyDescent="0.2">
      <c r="A28" s="125"/>
      <c r="B28" s="568"/>
      <c r="C28" s="568"/>
      <c r="D28" s="611"/>
      <c r="E28" s="611"/>
      <c r="F28" s="611"/>
      <c r="G28" s="611"/>
      <c r="H28" s="126"/>
      <c r="I28" s="226"/>
      <c r="J28" s="229"/>
      <c r="K28" s="229"/>
      <c r="L28" s="229"/>
      <c r="M28" s="230"/>
      <c r="N28" s="125"/>
      <c r="O28" s="568">
        <v>7</v>
      </c>
      <c r="P28" s="568"/>
      <c r="Q28" s="126"/>
      <c r="R28" s="125"/>
      <c r="S28" s="5"/>
      <c r="T28" s="5"/>
      <c r="U28" s="5"/>
      <c r="V28" s="5"/>
      <c r="W28" s="5"/>
      <c r="X28" s="5"/>
      <c r="Y28" s="126"/>
    </row>
    <row r="29" spans="1:26" x14ac:dyDescent="0.2">
      <c r="A29" s="125"/>
      <c r="B29" s="568" t="s">
        <v>58</v>
      </c>
      <c r="C29" s="568"/>
      <c r="D29" s="611">
        <v>920000</v>
      </c>
      <c r="E29" s="611"/>
      <c r="F29" s="611"/>
      <c r="G29" s="611"/>
      <c r="H29" s="126"/>
      <c r="I29" s="226"/>
      <c r="J29" s="229"/>
      <c r="K29" s="229"/>
      <c r="L29" s="229"/>
      <c r="M29" s="230"/>
      <c r="N29" s="125"/>
      <c r="O29" s="568">
        <v>8</v>
      </c>
      <c r="P29" s="568"/>
      <c r="Q29" s="126"/>
      <c r="R29" s="125"/>
      <c r="S29" s="5"/>
      <c r="T29" s="5"/>
      <c r="U29" s="5"/>
      <c r="V29" s="5"/>
      <c r="W29" s="5"/>
      <c r="X29" s="5"/>
      <c r="Y29" s="126"/>
    </row>
    <row r="30" spans="1:26" x14ac:dyDescent="0.2">
      <c r="A30" s="125"/>
      <c r="B30" s="568"/>
      <c r="C30" s="568"/>
      <c r="D30" s="611"/>
      <c r="E30" s="611"/>
      <c r="F30" s="611"/>
      <c r="G30" s="611"/>
      <c r="H30" s="126"/>
      <c r="I30" s="226"/>
      <c r="J30" s="229"/>
      <c r="K30" s="229"/>
      <c r="L30" s="229"/>
      <c r="M30" s="230"/>
      <c r="N30" s="125"/>
      <c r="O30" s="568">
        <v>9</v>
      </c>
      <c r="P30" s="568"/>
      <c r="Q30" s="126"/>
      <c r="R30" s="125"/>
      <c r="S30" s="5"/>
      <c r="T30" s="5"/>
      <c r="U30" s="5"/>
      <c r="V30" s="5"/>
      <c r="W30" s="5"/>
      <c r="X30" s="5"/>
      <c r="Y30" s="126"/>
    </row>
    <row r="31" spans="1:26" x14ac:dyDescent="0.2">
      <c r="A31" s="125"/>
      <c r="B31" s="568" t="s">
        <v>59</v>
      </c>
      <c r="C31" s="568"/>
      <c r="D31" s="568" t="s">
        <v>64</v>
      </c>
      <c r="E31" s="568"/>
      <c r="F31" s="608">
        <v>0.3</v>
      </c>
      <c r="G31" s="608"/>
      <c r="H31" s="126"/>
      <c r="I31" s="226"/>
      <c r="J31" s="229"/>
      <c r="K31" s="229"/>
      <c r="L31" s="229"/>
      <c r="M31" s="230"/>
      <c r="N31" s="125"/>
      <c r="O31" s="568">
        <v>10</v>
      </c>
      <c r="P31" s="568"/>
      <c r="Q31" s="126"/>
      <c r="R31" s="125"/>
      <c r="S31" s="5"/>
      <c r="T31" s="5"/>
      <c r="U31" s="5"/>
      <c r="V31" s="5"/>
      <c r="W31" s="5"/>
      <c r="X31" s="5"/>
      <c r="Y31" s="126"/>
    </row>
    <row r="32" spans="1:26" x14ac:dyDescent="0.2">
      <c r="A32" s="125"/>
      <c r="B32" s="568"/>
      <c r="C32" s="568"/>
      <c r="D32" s="568"/>
      <c r="E32" s="568"/>
      <c r="F32" s="608"/>
      <c r="G32" s="608"/>
      <c r="H32" s="126"/>
      <c r="I32" s="226"/>
      <c r="J32" s="229"/>
      <c r="K32" s="229"/>
      <c r="L32" s="229"/>
      <c r="M32" s="230"/>
      <c r="N32" s="125"/>
      <c r="O32" s="5"/>
      <c r="P32" s="5"/>
      <c r="Q32" s="126"/>
      <c r="R32" s="125"/>
      <c r="S32" s="5"/>
      <c r="T32" s="5"/>
      <c r="U32" s="5"/>
      <c r="V32" s="5"/>
      <c r="W32" s="5"/>
      <c r="X32" s="5"/>
      <c r="Y32" s="126"/>
    </row>
    <row r="33" spans="1:31" x14ac:dyDescent="0.2">
      <c r="A33" s="125"/>
      <c r="B33" s="5"/>
      <c r="C33" s="5"/>
      <c r="D33" s="5"/>
      <c r="E33" s="5"/>
      <c r="F33" s="5"/>
      <c r="G33" s="5"/>
      <c r="H33" s="126"/>
      <c r="I33" s="226"/>
      <c r="J33" s="229"/>
      <c r="K33" s="229"/>
      <c r="L33" s="229"/>
      <c r="M33" s="230"/>
      <c r="N33" s="125"/>
      <c r="O33" s="5"/>
      <c r="P33" s="5"/>
      <c r="Q33" s="126"/>
      <c r="R33" s="125"/>
      <c r="S33" s="5"/>
      <c r="T33" s="5"/>
      <c r="U33" s="5"/>
      <c r="V33" s="5"/>
      <c r="W33" s="5"/>
      <c r="X33" s="5"/>
      <c r="Y33" s="126"/>
    </row>
    <row r="34" spans="1:31" x14ac:dyDescent="0.2">
      <c r="A34" s="127"/>
      <c r="B34" s="128"/>
      <c r="C34" s="128"/>
      <c r="D34" s="128"/>
      <c r="E34" s="128"/>
      <c r="F34" s="128"/>
      <c r="G34" s="128"/>
      <c r="H34" s="129"/>
      <c r="I34" s="232"/>
      <c r="J34" s="233"/>
      <c r="K34" s="233"/>
      <c r="L34" s="233"/>
      <c r="M34" s="234"/>
      <c r="N34" s="127"/>
      <c r="O34" s="128"/>
      <c r="P34" s="5"/>
      <c r="Q34" s="126"/>
      <c r="R34" s="125"/>
      <c r="S34" s="5"/>
      <c r="T34" s="5"/>
      <c r="U34" s="5"/>
      <c r="V34" s="5"/>
      <c r="W34" s="5"/>
      <c r="X34" s="5"/>
      <c r="Y34" s="126"/>
    </row>
    <row r="35" spans="1:31" x14ac:dyDescent="0.2">
      <c r="A35" s="568" t="s">
        <v>157</v>
      </c>
      <c r="B35" s="568"/>
      <c r="C35" s="568"/>
      <c r="D35" s="123"/>
      <c r="E35" s="124"/>
      <c r="F35" s="568" t="s">
        <v>158</v>
      </c>
      <c r="G35" s="568"/>
      <c r="H35" s="568"/>
      <c r="I35" s="123"/>
      <c r="J35" s="124"/>
      <c r="K35" s="568" t="s">
        <v>255</v>
      </c>
      <c r="L35" s="568"/>
      <c r="M35" s="568"/>
      <c r="N35" s="123"/>
      <c r="O35" s="124"/>
      <c r="P35" s="568" t="s">
        <v>258</v>
      </c>
      <c r="Q35" s="568"/>
      <c r="R35" s="568"/>
      <c r="S35" s="124"/>
      <c r="T35" s="595" t="s">
        <v>172</v>
      </c>
      <c r="U35" s="597"/>
      <c r="V35" s="123"/>
      <c r="W35" s="123"/>
      <c r="X35" s="123"/>
      <c r="Y35" s="123"/>
      <c r="Z35" s="123"/>
      <c r="AA35" s="123"/>
      <c r="AB35" s="123"/>
      <c r="AC35" s="123"/>
      <c r="AD35" s="123"/>
      <c r="AE35" s="124"/>
    </row>
    <row r="36" spans="1:31" x14ac:dyDescent="0.2">
      <c r="A36" s="568"/>
      <c r="B36" s="568"/>
      <c r="C36" s="568"/>
      <c r="D36" s="5"/>
      <c r="E36" s="126"/>
      <c r="F36" s="568"/>
      <c r="G36" s="568"/>
      <c r="H36" s="568"/>
      <c r="I36" s="5"/>
      <c r="J36" s="126"/>
      <c r="K36" s="568"/>
      <c r="L36" s="568"/>
      <c r="M36" s="568"/>
      <c r="N36" s="5"/>
      <c r="O36" s="126"/>
      <c r="P36" s="568"/>
      <c r="Q36" s="568"/>
      <c r="R36" s="568"/>
      <c r="S36" s="126"/>
      <c r="T36" s="598"/>
      <c r="U36" s="600"/>
      <c r="V36" s="5"/>
      <c r="W36" s="5"/>
      <c r="X36" s="5"/>
      <c r="Y36" s="5"/>
      <c r="Z36" s="5"/>
      <c r="AA36" s="5"/>
      <c r="AB36" s="5"/>
      <c r="AC36" s="5"/>
      <c r="AD36" s="5"/>
      <c r="AE36" s="126"/>
    </row>
    <row r="37" spans="1:31" x14ac:dyDescent="0.2">
      <c r="A37" s="125"/>
      <c r="B37" s="5"/>
      <c r="C37" s="5"/>
      <c r="D37" s="5"/>
      <c r="E37" s="126"/>
      <c r="F37" s="125"/>
      <c r="G37" s="5"/>
      <c r="H37" s="5"/>
      <c r="I37" s="5"/>
      <c r="J37" s="126"/>
      <c r="K37" s="125"/>
      <c r="L37" s="5"/>
      <c r="M37" s="5"/>
      <c r="N37" s="5"/>
      <c r="O37" s="126"/>
      <c r="P37" s="125"/>
      <c r="Q37" s="5"/>
      <c r="R37" s="5"/>
      <c r="S37" s="126"/>
      <c r="T37" s="125"/>
      <c r="U37" s="5"/>
      <c r="V37" s="5"/>
      <c r="W37" s="5"/>
      <c r="X37" s="5"/>
      <c r="Y37" s="5"/>
      <c r="Z37" s="5"/>
      <c r="AA37" s="5"/>
      <c r="AB37" s="5"/>
      <c r="AC37" s="5"/>
      <c r="AD37" s="5"/>
      <c r="AE37" s="126"/>
    </row>
    <row r="38" spans="1:31" ht="13.5" thickBot="1" x14ac:dyDescent="0.25">
      <c r="A38" s="125"/>
      <c r="B38" s="5"/>
      <c r="C38" s="5"/>
      <c r="D38" s="5"/>
      <c r="E38" s="126"/>
      <c r="F38" s="125"/>
      <c r="G38" s="5"/>
      <c r="H38" s="5"/>
      <c r="I38" s="5"/>
      <c r="J38" s="126"/>
      <c r="K38" s="125"/>
      <c r="L38" s="5"/>
      <c r="M38" s="5"/>
      <c r="N38" s="5"/>
      <c r="O38" s="126"/>
      <c r="P38" s="125"/>
      <c r="Q38" s="5"/>
      <c r="R38" s="5"/>
      <c r="S38" s="126"/>
      <c r="T38" s="125"/>
      <c r="U38" s="5"/>
      <c r="V38" s="5"/>
      <c r="W38" s="5"/>
      <c r="X38" s="5"/>
      <c r="Y38" s="5"/>
      <c r="Z38" s="5"/>
      <c r="AA38" s="5"/>
      <c r="AB38" s="5"/>
      <c r="AC38" s="5"/>
      <c r="AD38" s="5"/>
      <c r="AE38" s="126"/>
    </row>
    <row r="39" spans="1:31" x14ac:dyDescent="0.2">
      <c r="A39" s="125"/>
      <c r="B39" s="250" t="s">
        <v>154</v>
      </c>
      <c r="C39" s="250" t="s">
        <v>155</v>
      </c>
      <c r="D39" s="250" t="s">
        <v>156</v>
      </c>
      <c r="E39" s="126"/>
      <c r="F39" s="125"/>
      <c r="G39" s="260" t="s">
        <v>3</v>
      </c>
      <c r="H39" s="131" t="s">
        <v>61</v>
      </c>
      <c r="I39" s="131" t="s">
        <v>62</v>
      </c>
      <c r="J39" s="126"/>
      <c r="K39" s="125"/>
      <c r="L39" s="260" t="s">
        <v>3</v>
      </c>
      <c r="M39" s="131" t="s">
        <v>61</v>
      </c>
      <c r="N39" s="131" t="s">
        <v>62</v>
      </c>
      <c r="O39" s="126"/>
      <c r="P39" s="125"/>
      <c r="Q39" s="260" t="s">
        <v>4</v>
      </c>
      <c r="R39" s="131" t="s">
        <v>61</v>
      </c>
      <c r="S39" s="126"/>
      <c r="T39" s="125"/>
      <c r="U39" s="584" t="s">
        <v>278</v>
      </c>
      <c r="V39" s="585"/>
      <c r="W39" s="585"/>
      <c r="X39" s="606"/>
      <c r="Y39" s="584" t="s">
        <v>279</v>
      </c>
      <c r="Z39" s="585"/>
      <c r="AA39" s="585"/>
      <c r="AB39" s="644"/>
      <c r="AC39" s="584" t="s">
        <v>219</v>
      </c>
      <c r="AD39" s="606"/>
      <c r="AE39" s="126"/>
    </row>
    <row r="40" spans="1:31" x14ac:dyDescent="0.2">
      <c r="A40" s="125"/>
      <c r="B40" s="258">
        <v>1</v>
      </c>
      <c r="C40" s="259">
        <v>0</v>
      </c>
      <c r="D40" s="258">
        <v>0</v>
      </c>
      <c r="E40" s="126"/>
      <c r="F40" s="125"/>
      <c r="G40" s="261">
        <v>1</v>
      </c>
      <c r="H40" s="262">
        <v>0</v>
      </c>
      <c r="I40" s="263">
        <v>0</v>
      </c>
      <c r="J40" s="126"/>
      <c r="K40" s="125"/>
      <c r="L40" s="261">
        <v>1</v>
      </c>
      <c r="M40" s="262">
        <v>0</v>
      </c>
      <c r="N40" s="131">
        <v>0</v>
      </c>
      <c r="O40" s="126"/>
      <c r="P40" s="125"/>
      <c r="Q40" s="261">
        <v>1</v>
      </c>
      <c r="R40" s="316">
        <v>0</v>
      </c>
      <c r="S40" s="126"/>
      <c r="T40" s="125"/>
      <c r="U40" s="594"/>
      <c r="V40" s="568"/>
      <c r="W40" s="568"/>
      <c r="X40" s="607"/>
      <c r="Y40" s="594"/>
      <c r="Z40" s="568"/>
      <c r="AA40" s="568"/>
      <c r="AB40" s="645"/>
      <c r="AC40" s="594"/>
      <c r="AD40" s="607"/>
      <c r="AE40" s="126"/>
    </row>
    <row r="41" spans="1:31" x14ac:dyDescent="0.2">
      <c r="A41" s="125"/>
      <c r="B41" s="258">
        <v>551000</v>
      </c>
      <c r="C41" s="259">
        <v>1</v>
      </c>
      <c r="D41" s="258">
        <v>550000</v>
      </c>
      <c r="E41" s="126"/>
      <c r="F41" s="125"/>
      <c r="G41" s="263">
        <v>600001</v>
      </c>
      <c r="H41" s="262">
        <v>1</v>
      </c>
      <c r="I41" s="263">
        <v>600000</v>
      </c>
      <c r="J41" s="126"/>
      <c r="K41" s="125"/>
      <c r="L41" s="264">
        <v>1100001</v>
      </c>
      <c r="M41" s="265">
        <v>1</v>
      </c>
      <c r="N41" s="263">
        <v>1100000</v>
      </c>
      <c r="O41" s="126"/>
      <c r="P41" s="125"/>
      <c r="Q41" s="264">
        <v>10000001</v>
      </c>
      <c r="R41" s="317">
        <v>100000</v>
      </c>
      <c r="S41" s="126"/>
      <c r="T41" s="125"/>
      <c r="U41" s="594" t="s">
        <v>207</v>
      </c>
      <c r="V41" s="568"/>
      <c r="W41" s="569">
        <v>8500000</v>
      </c>
      <c r="X41" s="601"/>
      <c r="Y41" s="594" t="s">
        <v>213</v>
      </c>
      <c r="Z41" s="568"/>
      <c r="AA41" s="569">
        <v>100000</v>
      </c>
      <c r="AB41" s="646"/>
      <c r="AC41" s="318">
        <v>1</v>
      </c>
      <c r="AD41" s="319">
        <v>430000</v>
      </c>
      <c r="AE41" s="126"/>
    </row>
    <row r="42" spans="1:31" x14ac:dyDescent="0.2">
      <c r="A42" s="125"/>
      <c r="B42" s="258">
        <v>1619000</v>
      </c>
      <c r="C42" s="259">
        <v>0.6</v>
      </c>
      <c r="D42" s="258">
        <v>-97600</v>
      </c>
      <c r="E42" s="126"/>
      <c r="F42" s="125"/>
      <c r="G42" s="261">
        <v>1300001</v>
      </c>
      <c r="H42" s="262">
        <v>0.75</v>
      </c>
      <c r="I42" s="263">
        <v>275000</v>
      </c>
      <c r="J42" s="126"/>
      <c r="K42" s="125"/>
      <c r="L42" s="261">
        <v>3300001</v>
      </c>
      <c r="M42" s="262">
        <v>0.75</v>
      </c>
      <c r="N42" s="263">
        <v>275000</v>
      </c>
      <c r="O42" s="126"/>
      <c r="P42" s="125"/>
      <c r="Q42" s="261">
        <v>20000001</v>
      </c>
      <c r="R42" s="316">
        <v>200000</v>
      </c>
      <c r="S42" s="126"/>
      <c r="T42" s="125"/>
      <c r="U42" s="594"/>
      <c r="V42" s="568"/>
      <c r="W42" s="569"/>
      <c r="X42" s="601"/>
      <c r="Y42" s="594"/>
      <c r="Z42" s="568"/>
      <c r="AA42" s="569"/>
      <c r="AB42" s="646"/>
      <c r="AC42" s="318">
        <v>24000001</v>
      </c>
      <c r="AD42" s="319">
        <v>290000</v>
      </c>
      <c r="AE42" s="126"/>
    </row>
    <row r="43" spans="1:31" x14ac:dyDescent="0.2">
      <c r="A43" s="125"/>
      <c r="B43" s="258">
        <v>1620000</v>
      </c>
      <c r="C43" s="259">
        <v>0.6</v>
      </c>
      <c r="D43" s="258">
        <v>-98000</v>
      </c>
      <c r="E43" s="126"/>
      <c r="F43" s="125"/>
      <c r="G43" s="261">
        <v>4100001</v>
      </c>
      <c r="H43" s="262">
        <v>0.85</v>
      </c>
      <c r="I43" s="263">
        <v>685000</v>
      </c>
      <c r="J43" s="126"/>
      <c r="K43" s="125"/>
      <c r="L43" s="261">
        <v>4100001</v>
      </c>
      <c r="M43" s="262">
        <v>0.85</v>
      </c>
      <c r="N43" s="263">
        <v>685000</v>
      </c>
      <c r="O43" s="126"/>
      <c r="P43" s="125"/>
      <c r="Q43" s="261"/>
      <c r="R43" s="316"/>
      <c r="S43" s="126"/>
      <c r="T43" s="125"/>
      <c r="U43" s="594" t="s">
        <v>208</v>
      </c>
      <c r="V43" s="568"/>
      <c r="W43" s="569">
        <v>8500000</v>
      </c>
      <c r="X43" s="601"/>
      <c r="Y43" s="594" t="s">
        <v>215</v>
      </c>
      <c r="Z43" s="568"/>
      <c r="AA43" s="569">
        <v>100000</v>
      </c>
      <c r="AB43" s="646"/>
      <c r="AC43" s="318">
        <v>24500001</v>
      </c>
      <c r="AD43" s="321">
        <v>150000</v>
      </c>
      <c r="AE43" s="126"/>
    </row>
    <row r="44" spans="1:31" ht="13.5" thickBot="1" x14ac:dyDescent="0.25">
      <c r="A44" s="125"/>
      <c r="B44" s="258">
        <v>1622000</v>
      </c>
      <c r="C44" s="259">
        <v>0.6</v>
      </c>
      <c r="D44" s="258">
        <v>-98800</v>
      </c>
      <c r="E44" s="126"/>
      <c r="F44" s="125"/>
      <c r="G44" s="261">
        <v>7700001</v>
      </c>
      <c r="H44" s="262">
        <v>0.95</v>
      </c>
      <c r="I44" s="263">
        <v>1455000</v>
      </c>
      <c r="J44" s="126"/>
      <c r="K44" s="125"/>
      <c r="L44" s="261">
        <v>7700001</v>
      </c>
      <c r="M44" s="262">
        <v>0.95</v>
      </c>
      <c r="N44" s="263">
        <v>1455000</v>
      </c>
      <c r="O44" s="126"/>
      <c r="P44" s="125"/>
      <c r="Q44" s="261"/>
      <c r="R44" s="316"/>
      <c r="S44" s="126"/>
      <c r="T44" s="125"/>
      <c r="U44" s="594"/>
      <c r="V44" s="568"/>
      <c r="W44" s="569"/>
      <c r="X44" s="601"/>
      <c r="Y44" s="594"/>
      <c r="Z44" s="568"/>
      <c r="AA44" s="569"/>
      <c r="AB44" s="646"/>
      <c r="AC44" s="320">
        <v>25000001</v>
      </c>
      <c r="AD44" s="322">
        <v>0</v>
      </c>
      <c r="AE44" s="126"/>
    </row>
    <row r="45" spans="1:31" x14ac:dyDescent="0.2">
      <c r="A45" s="125"/>
      <c r="B45" s="258">
        <v>1624000</v>
      </c>
      <c r="C45" s="259">
        <v>0.6</v>
      </c>
      <c r="D45" s="258">
        <v>-99600</v>
      </c>
      <c r="E45" s="126"/>
      <c r="F45" s="125"/>
      <c r="G45" s="261">
        <v>10000001</v>
      </c>
      <c r="H45" s="262">
        <v>1</v>
      </c>
      <c r="I45" s="263">
        <v>1955000</v>
      </c>
      <c r="J45" s="126"/>
      <c r="K45" s="125"/>
      <c r="L45" s="261">
        <v>10000001</v>
      </c>
      <c r="M45" s="262">
        <v>1</v>
      </c>
      <c r="N45" s="266">
        <v>1955000</v>
      </c>
      <c r="O45" s="126"/>
      <c r="P45" s="125"/>
      <c r="Q45" s="261"/>
      <c r="R45" s="316"/>
      <c r="S45" s="126"/>
      <c r="T45" s="125"/>
      <c r="U45" s="594" t="s">
        <v>209</v>
      </c>
      <c r="V45" s="568"/>
      <c r="W45" s="569">
        <v>10000000</v>
      </c>
      <c r="X45" s="601"/>
      <c r="Y45" s="594" t="s">
        <v>216</v>
      </c>
      <c r="Z45" s="568"/>
      <c r="AA45" s="569">
        <v>100000</v>
      </c>
      <c r="AB45" s="601"/>
      <c r="AC45" s="5"/>
      <c r="AD45" s="5"/>
      <c r="AE45" s="126"/>
    </row>
    <row r="46" spans="1:31" x14ac:dyDescent="0.2">
      <c r="A46" s="125"/>
      <c r="B46" s="258">
        <v>1628000</v>
      </c>
      <c r="C46" s="259">
        <v>0.6</v>
      </c>
      <c r="D46" s="258">
        <v>-100000</v>
      </c>
      <c r="E46" s="126"/>
      <c r="F46" s="125"/>
      <c r="G46" s="5"/>
      <c r="H46" s="5"/>
      <c r="I46" s="5"/>
      <c r="J46" s="126"/>
      <c r="K46" s="125"/>
      <c r="L46" s="5"/>
      <c r="M46" s="5"/>
      <c r="N46" s="5"/>
      <c r="O46" s="126"/>
      <c r="P46" s="125"/>
      <c r="Q46" s="5"/>
      <c r="R46" s="5"/>
      <c r="S46" s="126"/>
      <c r="T46" s="125"/>
      <c r="U46" s="594"/>
      <c r="V46" s="568"/>
      <c r="W46" s="569"/>
      <c r="X46" s="601"/>
      <c r="Y46" s="594"/>
      <c r="Z46" s="568"/>
      <c r="AA46" s="569"/>
      <c r="AB46" s="601"/>
      <c r="AC46" s="5"/>
      <c r="AD46" s="5"/>
      <c r="AE46" s="126"/>
    </row>
    <row r="47" spans="1:31" x14ac:dyDescent="0.2">
      <c r="A47" s="125"/>
      <c r="B47" s="258">
        <v>1800000</v>
      </c>
      <c r="C47" s="259">
        <v>0.7</v>
      </c>
      <c r="D47" s="258">
        <v>80000</v>
      </c>
      <c r="E47" s="126"/>
      <c r="F47" s="125"/>
      <c r="G47" s="5"/>
      <c r="H47" s="5"/>
      <c r="I47" s="5"/>
      <c r="J47" s="126"/>
      <c r="K47" s="125"/>
      <c r="L47" s="620" t="s">
        <v>63</v>
      </c>
      <c r="M47" s="621"/>
      <c r="N47" s="5"/>
      <c r="O47" s="126"/>
      <c r="P47" s="125"/>
      <c r="Q47" s="5"/>
      <c r="R47" s="5"/>
      <c r="S47" s="126"/>
      <c r="T47" s="125"/>
      <c r="U47" s="683" t="s">
        <v>212</v>
      </c>
      <c r="V47" s="684"/>
      <c r="W47" s="608">
        <v>0.1</v>
      </c>
      <c r="X47" s="657"/>
      <c r="Y47" s="594" t="s">
        <v>214</v>
      </c>
      <c r="Z47" s="568"/>
      <c r="AA47" s="569">
        <v>100000</v>
      </c>
      <c r="AB47" s="601"/>
      <c r="AC47" s="5"/>
      <c r="AD47" s="5"/>
      <c r="AE47" s="126"/>
    </row>
    <row r="48" spans="1:31" ht="13.5" thickBot="1" x14ac:dyDescent="0.25">
      <c r="A48" s="125"/>
      <c r="B48" s="258">
        <v>3600000</v>
      </c>
      <c r="C48" s="259">
        <v>0.8</v>
      </c>
      <c r="D48" s="258">
        <v>440000</v>
      </c>
      <c r="E48" s="126"/>
      <c r="F48" s="125"/>
      <c r="G48" s="5"/>
      <c r="H48" s="5"/>
      <c r="I48" s="5"/>
      <c r="J48" s="126"/>
      <c r="K48" s="125"/>
      <c r="L48" s="569">
        <v>150000</v>
      </c>
      <c r="M48" s="569"/>
      <c r="N48" s="5"/>
      <c r="O48" s="126"/>
      <c r="P48" s="125"/>
      <c r="Q48" s="5"/>
      <c r="R48" s="5"/>
      <c r="S48" s="126"/>
      <c r="T48" s="125"/>
      <c r="U48" s="685"/>
      <c r="V48" s="686"/>
      <c r="W48" s="658"/>
      <c r="X48" s="659"/>
      <c r="Y48" s="588"/>
      <c r="Z48" s="589"/>
      <c r="AA48" s="590"/>
      <c r="AB48" s="591"/>
      <c r="AC48" s="5"/>
      <c r="AD48" s="5"/>
      <c r="AE48" s="126"/>
    </row>
    <row r="49" spans="1:69" x14ac:dyDescent="0.2">
      <c r="A49" s="125"/>
      <c r="B49" s="258">
        <v>6600000</v>
      </c>
      <c r="C49" s="259">
        <v>0.9</v>
      </c>
      <c r="D49" s="258">
        <v>1100000</v>
      </c>
      <c r="E49" s="126"/>
      <c r="F49" s="125"/>
      <c r="G49" s="5"/>
      <c r="H49" s="5"/>
      <c r="I49" s="5"/>
      <c r="J49" s="126"/>
      <c r="K49" s="125"/>
      <c r="L49" s="5"/>
      <c r="M49" s="5"/>
      <c r="N49" s="5"/>
      <c r="O49" s="126"/>
      <c r="P49" s="125"/>
      <c r="Q49" s="5"/>
      <c r="R49" s="5"/>
      <c r="S49" s="126"/>
      <c r="T49" s="125"/>
      <c r="U49" s="5"/>
      <c r="V49" s="5"/>
      <c r="W49" s="5"/>
      <c r="X49" s="5"/>
      <c r="Y49" s="5"/>
      <c r="Z49" s="5"/>
      <c r="AA49" s="5"/>
      <c r="AB49" s="5"/>
      <c r="AC49" s="5"/>
      <c r="AD49" s="5"/>
      <c r="AE49" s="126"/>
    </row>
    <row r="50" spans="1:69" x14ac:dyDescent="0.2">
      <c r="A50" s="125"/>
      <c r="B50" s="258">
        <v>8500000</v>
      </c>
      <c r="C50" s="259">
        <v>1</v>
      </c>
      <c r="D50" s="258">
        <v>1950000</v>
      </c>
      <c r="E50" s="126"/>
      <c r="F50" s="125"/>
      <c r="G50" s="5"/>
      <c r="H50" s="5"/>
      <c r="I50" s="5"/>
      <c r="J50" s="126"/>
      <c r="K50" s="125"/>
      <c r="L50" s="5"/>
      <c r="M50" s="5"/>
      <c r="N50" s="5"/>
      <c r="O50" s="126"/>
      <c r="P50" s="125"/>
      <c r="Q50" s="5"/>
      <c r="R50" s="5"/>
      <c r="S50" s="126"/>
      <c r="T50" s="125"/>
      <c r="U50" s="5"/>
      <c r="V50" s="5"/>
      <c r="W50" s="5"/>
      <c r="X50" s="5"/>
      <c r="Y50" s="5"/>
      <c r="Z50" s="5"/>
      <c r="AA50" s="5"/>
      <c r="AB50" s="5"/>
      <c r="AC50" s="5"/>
      <c r="AD50" s="5"/>
      <c r="AE50" s="126"/>
    </row>
    <row r="51" spans="1:69" x14ac:dyDescent="0.2">
      <c r="A51" s="125"/>
      <c r="B51" s="5"/>
      <c r="C51" s="5"/>
      <c r="D51" s="5"/>
      <c r="E51" s="126"/>
      <c r="F51" s="125"/>
      <c r="G51" s="5"/>
      <c r="H51" s="5"/>
      <c r="I51" s="5"/>
      <c r="J51" s="126"/>
      <c r="K51" s="125"/>
      <c r="L51" s="5"/>
      <c r="M51" s="5"/>
      <c r="N51" s="5"/>
      <c r="O51" s="126"/>
      <c r="P51" s="125"/>
      <c r="Q51" s="5"/>
      <c r="R51" s="5"/>
      <c r="S51" s="126"/>
      <c r="T51" s="125"/>
      <c r="U51" s="5"/>
      <c r="V51" s="5"/>
      <c r="W51" s="5"/>
      <c r="X51" s="5"/>
      <c r="Y51" s="5"/>
      <c r="Z51" s="5"/>
      <c r="AA51" s="5"/>
      <c r="AB51" s="5"/>
      <c r="AC51" s="5"/>
      <c r="AD51" s="5"/>
      <c r="AE51" s="126"/>
    </row>
    <row r="52" spans="1:69" x14ac:dyDescent="0.2">
      <c r="A52" s="127"/>
      <c r="B52" s="128"/>
      <c r="C52" s="128"/>
      <c r="D52" s="128"/>
      <c r="E52" s="129"/>
      <c r="F52" s="127"/>
      <c r="G52" s="128"/>
      <c r="H52" s="128"/>
      <c r="I52" s="128"/>
      <c r="J52" s="129"/>
      <c r="K52" s="127"/>
      <c r="L52" s="128"/>
      <c r="M52" s="128"/>
      <c r="N52" s="128"/>
      <c r="O52" s="129"/>
      <c r="P52" s="127"/>
      <c r="Q52" s="128"/>
      <c r="R52" s="128"/>
      <c r="S52" s="129"/>
      <c r="T52" s="127"/>
      <c r="U52" s="128"/>
      <c r="V52" s="128"/>
      <c r="W52" s="128"/>
      <c r="X52" s="128"/>
      <c r="Y52" s="128"/>
      <c r="Z52" s="128"/>
      <c r="AA52" s="128"/>
      <c r="AB52" s="128"/>
      <c r="AC52" s="128"/>
      <c r="AD52" s="128"/>
      <c r="AE52" s="129"/>
    </row>
    <row r="53" spans="1:69" x14ac:dyDescent="0.2">
      <c r="A53" s="568" t="s">
        <v>160</v>
      </c>
      <c r="B53" s="568"/>
      <c r="C53" s="568"/>
    </row>
    <row r="54" spans="1:69" x14ac:dyDescent="0.2">
      <c r="A54" s="568"/>
      <c r="B54" s="568"/>
      <c r="C54" s="568"/>
    </row>
    <row r="55" spans="1:69" ht="13.5" thickBot="1" x14ac:dyDescent="0.25"/>
    <row r="56" spans="1:69" ht="13.5" thickBot="1" x14ac:dyDescent="0.25">
      <c r="A56" s="603" t="str">
        <f>試算条件の入力!B5</f>
        <v>世帯主</v>
      </c>
      <c r="B56" s="604"/>
      <c r="C56" s="604"/>
      <c r="D56" s="604"/>
      <c r="E56" s="604"/>
      <c r="F56" s="604"/>
      <c r="G56" s="604"/>
      <c r="H56" s="604"/>
      <c r="I56" s="605"/>
      <c r="K56" s="603" t="str">
        <f>試算条件の入力!B14</f>
        <v>加入者１</v>
      </c>
      <c r="L56" s="604"/>
      <c r="M56" s="604"/>
      <c r="N56" s="604"/>
      <c r="O56" s="604"/>
      <c r="P56" s="604"/>
      <c r="Q56" s="604"/>
      <c r="R56" s="604"/>
      <c r="S56" s="605"/>
      <c r="U56" s="603" t="str">
        <f>試算条件の入力!B20</f>
        <v>加入者２</v>
      </c>
      <c r="V56" s="604"/>
      <c r="W56" s="604"/>
      <c r="X56" s="604"/>
      <c r="Y56" s="604"/>
      <c r="Z56" s="604"/>
      <c r="AA56" s="604"/>
      <c r="AB56" s="604"/>
      <c r="AC56" s="605"/>
      <c r="AE56" s="603" t="str">
        <f>試算条件の入力!B26</f>
        <v>加入者３</v>
      </c>
      <c r="AF56" s="604"/>
      <c r="AG56" s="604"/>
      <c r="AH56" s="604"/>
      <c r="AI56" s="604"/>
      <c r="AJ56" s="604"/>
      <c r="AK56" s="604"/>
      <c r="AL56" s="604"/>
      <c r="AM56" s="605"/>
      <c r="AO56" s="603" t="str">
        <f>試算条件の入力!B32</f>
        <v>加入者４</v>
      </c>
      <c r="AP56" s="604"/>
      <c r="AQ56" s="604"/>
      <c r="AR56" s="604"/>
      <c r="AS56" s="604"/>
      <c r="AT56" s="604"/>
      <c r="AU56" s="604"/>
      <c r="AV56" s="604"/>
      <c r="AW56" s="605"/>
      <c r="AY56" s="603" t="str">
        <f>試算条件の入力!B38</f>
        <v>加入者５</v>
      </c>
      <c r="AZ56" s="604"/>
      <c r="BA56" s="604"/>
      <c r="BB56" s="604"/>
      <c r="BC56" s="604"/>
      <c r="BD56" s="604"/>
      <c r="BE56" s="604"/>
      <c r="BF56" s="604"/>
      <c r="BG56" s="605"/>
      <c r="BI56" s="603" t="str">
        <f>試算条件の入力!B44</f>
        <v>加入者６</v>
      </c>
      <c r="BJ56" s="604"/>
      <c r="BK56" s="604"/>
      <c r="BL56" s="604"/>
      <c r="BM56" s="604"/>
      <c r="BN56" s="604"/>
      <c r="BO56" s="604"/>
      <c r="BP56" s="604"/>
      <c r="BQ56" s="605"/>
    </row>
    <row r="57" spans="1:69" x14ac:dyDescent="0.2">
      <c r="A57" s="584" t="s">
        <v>220</v>
      </c>
      <c r="B57" s="585" t="s">
        <v>161</v>
      </c>
      <c r="C57" s="585"/>
      <c r="D57" s="585" t="e">
        <f>VLOOKUP(H57,$B$6:$E$11,3,FALSE)</f>
        <v>#N/A</v>
      </c>
      <c r="E57" s="606"/>
      <c r="F57" s="603" t="s">
        <v>233</v>
      </c>
      <c r="G57" s="604"/>
      <c r="H57" s="604">
        <f>試算条件の入力!F7</f>
        <v>0</v>
      </c>
      <c r="I57" s="605"/>
      <c r="K57" s="584" t="s">
        <v>220</v>
      </c>
      <c r="L57" s="585" t="s">
        <v>2</v>
      </c>
      <c r="M57" s="585"/>
      <c r="N57" s="585" t="str">
        <f>VLOOKUP(R57,$B$6:$E$11,3,FALSE)</f>
        <v>資格なし</v>
      </c>
      <c r="O57" s="606"/>
      <c r="P57" s="603" t="s">
        <v>234</v>
      </c>
      <c r="Q57" s="604"/>
      <c r="R57" s="604" t="str">
        <f>試算条件の入力!$F$16</f>
        <v>　</v>
      </c>
      <c r="S57" s="605"/>
      <c r="U57" s="584" t="s">
        <v>69</v>
      </c>
      <c r="V57" s="585" t="s">
        <v>2</v>
      </c>
      <c r="W57" s="585"/>
      <c r="X57" s="585" t="str">
        <f>VLOOKUP(AB57,$B$6:$E$11,3,FALSE)</f>
        <v>資格なし</v>
      </c>
      <c r="Y57" s="606"/>
      <c r="Z57" s="603" t="s">
        <v>234</v>
      </c>
      <c r="AA57" s="604"/>
      <c r="AB57" s="604" t="str">
        <f>試算条件の入力!$F$22</f>
        <v>　</v>
      </c>
      <c r="AC57" s="605"/>
      <c r="AE57" s="584" t="s">
        <v>69</v>
      </c>
      <c r="AF57" s="585" t="s">
        <v>2</v>
      </c>
      <c r="AG57" s="585"/>
      <c r="AH57" s="585" t="str">
        <f>VLOOKUP(AL57,$B$6:$E$11,3,FALSE)</f>
        <v>資格なし</v>
      </c>
      <c r="AI57" s="606"/>
      <c r="AJ57" s="603" t="s">
        <v>234</v>
      </c>
      <c r="AK57" s="604"/>
      <c r="AL57" s="604" t="str">
        <f>試算条件の入力!$F$28</f>
        <v>　</v>
      </c>
      <c r="AM57" s="605"/>
      <c r="AO57" s="584" t="s">
        <v>69</v>
      </c>
      <c r="AP57" s="585" t="s">
        <v>2</v>
      </c>
      <c r="AQ57" s="585"/>
      <c r="AR57" s="585" t="str">
        <f>VLOOKUP(AV57,$B$6:$E$11,3,FALSE)</f>
        <v>資格なし</v>
      </c>
      <c r="AS57" s="606"/>
      <c r="AT57" s="603" t="s">
        <v>234</v>
      </c>
      <c r="AU57" s="604"/>
      <c r="AV57" s="604" t="str">
        <f>試算条件の入力!$F$34</f>
        <v>　</v>
      </c>
      <c r="AW57" s="605"/>
      <c r="AY57" s="584" t="s">
        <v>69</v>
      </c>
      <c r="AZ57" s="585" t="s">
        <v>2</v>
      </c>
      <c r="BA57" s="585"/>
      <c r="BB57" s="585" t="str">
        <f>VLOOKUP(BF57,$B$6:$E$11,3,FALSE)</f>
        <v>資格なし</v>
      </c>
      <c r="BC57" s="606"/>
      <c r="BD57" s="603" t="s">
        <v>234</v>
      </c>
      <c r="BE57" s="604"/>
      <c r="BF57" s="604" t="str">
        <f>試算条件の入力!$F$40</f>
        <v>　</v>
      </c>
      <c r="BG57" s="605"/>
      <c r="BI57" s="584" t="s">
        <v>69</v>
      </c>
      <c r="BJ57" s="585" t="s">
        <v>2</v>
      </c>
      <c r="BK57" s="585"/>
      <c r="BL57" s="585" t="str">
        <f>VLOOKUP(BP57,$B$6:$E$11,3,FALSE)</f>
        <v>資格なし</v>
      </c>
      <c r="BM57" s="606"/>
      <c r="BN57" s="603" t="s">
        <v>234</v>
      </c>
      <c r="BO57" s="604"/>
      <c r="BP57" s="604" t="str">
        <f>試算条件の入力!$F$46</f>
        <v>　</v>
      </c>
      <c r="BQ57" s="605"/>
    </row>
    <row r="58" spans="1:69" x14ac:dyDescent="0.2">
      <c r="A58" s="594"/>
      <c r="B58" s="568" t="s">
        <v>162</v>
      </c>
      <c r="C58" s="568"/>
      <c r="D58" s="569">
        <f>試算条件の入力!Z7</f>
        <v>0</v>
      </c>
      <c r="E58" s="601"/>
      <c r="F58" s="582" t="s">
        <v>163</v>
      </c>
      <c r="G58" s="582"/>
      <c r="H58" s="602">
        <f>IF(D58&lt;0,0,IF(D58&lt;$B$42,D58,IF(D58&lt;$B$43,D58-MOD(D58-$B$42,1000),IF(D58&lt;$B$45,D58-MOD(D58-$B$43,2000),IF(D58&lt;$B$49,D58-MOD(D58-$B$45,4000),D58)))))</f>
        <v>0</v>
      </c>
      <c r="I58" s="573"/>
      <c r="K58" s="594"/>
      <c r="L58" s="568" t="s">
        <v>149</v>
      </c>
      <c r="M58" s="568"/>
      <c r="N58" s="569">
        <f>試算条件の入力!$Z$16</f>
        <v>0</v>
      </c>
      <c r="O58" s="601"/>
      <c r="P58" s="582" t="s">
        <v>163</v>
      </c>
      <c r="Q58" s="582"/>
      <c r="R58" s="602">
        <f>IF(N58&lt;0,0,IF(N58&lt;$B$42,N58,IF(N58&lt;$B$43,N58-MOD(N58-$B$42,1000),IF(N58&lt;$B$45,N58-MOD(N58-$B$43,2000),IF(N58&lt;$B$49,N58-MOD(N58-$B$45,4000),N58)))))</f>
        <v>0</v>
      </c>
      <c r="S58" s="573"/>
      <c r="U58" s="594"/>
      <c r="V58" s="568" t="s">
        <v>149</v>
      </c>
      <c r="W58" s="568"/>
      <c r="X58" s="569">
        <f>試算条件の入力!$Z$22</f>
        <v>0</v>
      </c>
      <c r="Y58" s="601"/>
      <c r="Z58" s="582" t="s">
        <v>163</v>
      </c>
      <c r="AA58" s="582"/>
      <c r="AB58" s="602">
        <f>IF(X58&lt;0,0,IF(X58&lt;$B$42,X58,IF(X58&lt;$B$43,X58-MOD(X58-$B$42,1000),IF(X58&lt;$B$45,X58-MOD(X58-$B$43,2000),IF(X58&lt;$B$49,X58-MOD(X58-$B$45,4000),X58)))))</f>
        <v>0</v>
      </c>
      <c r="AC58" s="573"/>
      <c r="AE58" s="594"/>
      <c r="AF58" s="568" t="s">
        <v>149</v>
      </c>
      <c r="AG58" s="568"/>
      <c r="AH58" s="569">
        <f>試算条件の入力!$Z$28</f>
        <v>0</v>
      </c>
      <c r="AI58" s="601"/>
      <c r="AJ58" s="582" t="s">
        <v>163</v>
      </c>
      <c r="AK58" s="582"/>
      <c r="AL58" s="602">
        <f>IF(AH58&lt;0,0,IF(AH58&lt;$B$42,AH58,IF(AH58&lt;$B$43,AH58-MOD(AH58-$B$42,1000),IF(AH58&lt;$B$45,AH58-MOD(AH58-$B$43,2000),IF(AH58&lt;$B$49,AH58-MOD(AH58-$B$45,4000),AH58)))))</f>
        <v>0</v>
      </c>
      <c r="AM58" s="573"/>
      <c r="AO58" s="594"/>
      <c r="AP58" s="568" t="s">
        <v>149</v>
      </c>
      <c r="AQ58" s="568"/>
      <c r="AR58" s="569">
        <f>試算条件の入力!$Z$34</f>
        <v>0</v>
      </c>
      <c r="AS58" s="601"/>
      <c r="AT58" s="582" t="s">
        <v>163</v>
      </c>
      <c r="AU58" s="582"/>
      <c r="AV58" s="602">
        <f>IF(AR58&lt;0,0,IF(AR58&lt;$B$42,AR58,IF(AR58&lt;$B$43,AR58-MOD(AR58-$B$42,1000),IF(AR58&lt;$B$45,AR58-MOD(AR58-$B$43,2000),IF(AR58&lt;$B$49,AR58-MOD(AR58-$B$45,4000),AR58)))))</f>
        <v>0</v>
      </c>
      <c r="AW58" s="573"/>
      <c r="AY58" s="594"/>
      <c r="AZ58" s="568" t="s">
        <v>149</v>
      </c>
      <c r="BA58" s="568"/>
      <c r="BB58" s="569">
        <f>試算条件の入力!$Z$40</f>
        <v>0</v>
      </c>
      <c r="BC58" s="601"/>
      <c r="BD58" s="582" t="s">
        <v>163</v>
      </c>
      <c r="BE58" s="582"/>
      <c r="BF58" s="602">
        <f>IF(BB58&lt;0,0,IF(BB58&lt;$B$42,BB58,IF(BB58&lt;$B$43,BB58-MOD(BB58-$B$42,1000),IF(BB58&lt;$B$45,BB58-MOD(BB58-$B$43,2000),IF(BB58&lt;$B$49,BB58-MOD(BB58-$B$45,4000),BB58)))))</f>
        <v>0</v>
      </c>
      <c r="BG58" s="573"/>
      <c r="BI58" s="594"/>
      <c r="BJ58" s="568" t="s">
        <v>149</v>
      </c>
      <c r="BK58" s="568"/>
      <c r="BL58" s="569">
        <f>試算条件の入力!$Z$46</f>
        <v>0</v>
      </c>
      <c r="BM58" s="601"/>
      <c r="BN58" s="582" t="s">
        <v>163</v>
      </c>
      <c r="BO58" s="582"/>
      <c r="BP58" s="602">
        <f>IF(BL58&lt;0,0,IF(BL58&lt;$B$42,BL58,IF(BL58&lt;$B$43,BL58-MOD(BL58-$B$42,1000),IF(BL58&lt;$B$45,BL58-MOD(BL58-$B$43,2000),IF(BL58&lt;$B$49,BL58-MOD(BL58-$B$45,4000),BL58)))))</f>
        <v>0</v>
      </c>
      <c r="BQ58" s="573"/>
    </row>
    <row r="59" spans="1:69" x14ac:dyDescent="0.2">
      <c r="A59" s="594"/>
      <c r="B59" s="568" t="s">
        <v>211</v>
      </c>
      <c r="C59" s="568"/>
      <c r="D59" s="569">
        <f>IF(H58=0,0,ROUNDDOWN(H58*VLOOKUP(H58,$B$40:$D$50,2),0)-VLOOKUP(H58,$B$40:$D$50,3))</f>
        <v>0</v>
      </c>
      <c r="E59" s="601"/>
      <c r="F59" s="5"/>
      <c r="G59" s="5"/>
      <c r="H59" s="5"/>
      <c r="I59" s="278"/>
      <c r="K59" s="594"/>
      <c r="L59" s="568" t="s">
        <v>211</v>
      </c>
      <c r="M59" s="568"/>
      <c r="N59" s="569">
        <f>IF(R58=0,0,ROUNDDOWN(R58*VLOOKUP(R58,$B$40:$D$50,2),0)-VLOOKUP(R58,$B$40:$D$50,3))</f>
        <v>0</v>
      </c>
      <c r="O59" s="601"/>
      <c r="P59" s="5"/>
      <c r="Q59" s="5"/>
      <c r="R59" s="5"/>
      <c r="S59" s="278"/>
      <c r="U59" s="594"/>
      <c r="V59" s="568" t="s">
        <v>211</v>
      </c>
      <c r="W59" s="568"/>
      <c r="X59" s="569">
        <f>IF(AB58=0,0,ROUNDDOWN(AB58*VLOOKUP(AB58,$B$40:$D$50,2),0)-VLOOKUP(AB58,$B$40:$D$50,3))</f>
        <v>0</v>
      </c>
      <c r="Y59" s="601"/>
      <c r="Z59" s="5"/>
      <c r="AA59" s="5"/>
      <c r="AB59" s="5"/>
      <c r="AC59" s="278"/>
      <c r="AE59" s="594"/>
      <c r="AF59" s="568" t="s">
        <v>211</v>
      </c>
      <c r="AG59" s="568"/>
      <c r="AH59" s="569">
        <f>IF(AL58=0,0,ROUNDDOWN(AL58*VLOOKUP(AL58,$B$40:$D$50,2),0)-VLOOKUP(AL58,$B$40:$D$50,3))</f>
        <v>0</v>
      </c>
      <c r="AI59" s="601"/>
      <c r="AJ59" s="5"/>
      <c r="AK59" s="5"/>
      <c r="AL59" s="5"/>
      <c r="AM59" s="278"/>
      <c r="AO59" s="594"/>
      <c r="AP59" s="568" t="s">
        <v>211</v>
      </c>
      <c r="AQ59" s="568"/>
      <c r="AR59" s="569">
        <f>IF(AV58=0,0,ROUNDDOWN(AV58*VLOOKUP(AV58,$B$40:$D$50,2),0)-VLOOKUP(AV58,$B$40:$D$50,3))</f>
        <v>0</v>
      </c>
      <c r="AS59" s="601"/>
      <c r="AT59" s="5"/>
      <c r="AU59" s="5"/>
      <c r="AV59" s="5"/>
      <c r="AW59" s="278"/>
      <c r="AY59" s="594"/>
      <c r="AZ59" s="568" t="s">
        <v>211</v>
      </c>
      <c r="BA59" s="568"/>
      <c r="BB59" s="569">
        <f>IF(BF58=0,0,ROUNDDOWN(BF58*VLOOKUP(BF58,$B$40:$D$50,2),0)-VLOOKUP(BF58,$B$40:$D$50,3))</f>
        <v>0</v>
      </c>
      <c r="BC59" s="601"/>
      <c r="BD59" s="5"/>
      <c r="BE59" s="5"/>
      <c r="BF59" s="5"/>
      <c r="BG59" s="278"/>
      <c r="BI59" s="594"/>
      <c r="BJ59" s="568" t="s">
        <v>211</v>
      </c>
      <c r="BK59" s="568"/>
      <c r="BL59" s="569">
        <f>IF(BP58=0,0,ROUNDDOWN(BP58*VLOOKUP(BP58,$B$40:$D$50,2),0)-VLOOKUP(BP58,$B$40:$D$50,3))</f>
        <v>0</v>
      </c>
      <c r="BM59" s="601"/>
      <c r="BN59" s="5"/>
      <c r="BO59" s="5"/>
      <c r="BP59" s="5"/>
      <c r="BQ59" s="278"/>
    </row>
    <row r="60" spans="1:69" x14ac:dyDescent="0.2">
      <c r="A60" s="594"/>
      <c r="B60" s="568" t="s">
        <v>205</v>
      </c>
      <c r="C60" s="568"/>
      <c r="D60" s="569">
        <f>IF(H60=TRUE,ROUNDUP((IF(D58&gt;=$W$45,$W$45,D58)-$W$43)*$W$47,0),0)</f>
        <v>0</v>
      </c>
      <c r="E60" s="601"/>
      <c r="F60" s="582" t="s">
        <v>203</v>
      </c>
      <c r="G60" s="582"/>
      <c r="H60" s="582" t="b">
        <f>IF(AND(D58&gt;=$W$41,OR(試算条件の入力!BF7="該当する",COUNTIF(試算条件の入力!$DB$7:$DE$9,"あり")&gt;=1)),TRUE,FALSE)</f>
        <v>0</v>
      </c>
      <c r="I60" s="583"/>
      <c r="K60" s="594"/>
      <c r="L60" s="568" t="s">
        <v>205</v>
      </c>
      <c r="M60" s="568"/>
      <c r="N60" s="569">
        <f>IF(R60=TRUE,ROUNDUP((IF(N58&gt;=$W$45,$W$45,N58)-$W$43)*$W$47,0),0)</f>
        <v>0</v>
      </c>
      <c r="O60" s="601"/>
      <c r="P60" s="582" t="s">
        <v>203</v>
      </c>
      <c r="Q60" s="582"/>
      <c r="R60" s="582" t="b">
        <f>IF(AND(N58&gt;=$W$41,OR(試算条件の入力!BF16="該当する",COUNTIF(試算条件の入力!$DB$16:$DE$18,"あり")&gt;=1)),TRUE,FALSE)</f>
        <v>0</v>
      </c>
      <c r="S60" s="583"/>
      <c r="U60" s="594"/>
      <c r="V60" s="568" t="s">
        <v>205</v>
      </c>
      <c r="W60" s="568"/>
      <c r="X60" s="569">
        <f>IF(AB60=TRUE,ROUNDUP((IF(X58&gt;=$W$45,$W$45,X58)-$W$43)*$W$47,0),0)</f>
        <v>0</v>
      </c>
      <c r="Y60" s="601"/>
      <c r="Z60" s="582" t="s">
        <v>203</v>
      </c>
      <c r="AA60" s="582"/>
      <c r="AB60" s="582" t="b">
        <f>IF(AND(X58&gt;=$W$41,OR(試算条件の入力!BF22="該当する",COUNTIF(試算条件の入力!$DB$22:$DE$24,"あり")&gt;=1)),TRUE,FALSE)</f>
        <v>0</v>
      </c>
      <c r="AC60" s="583"/>
      <c r="AE60" s="594"/>
      <c r="AF60" s="568" t="s">
        <v>205</v>
      </c>
      <c r="AG60" s="568"/>
      <c r="AH60" s="569">
        <f>IF(AL60=TRUE,ROUNDUP((IF(AH58&gt;=$W$45,$W$45,AH58)-$W$43)*$W$47,0),0)</f>
        <v>0</v>
      </c>
      <c r="AI60" s="601"/>
      <c r="AJ60" s="582" t="s">
        <v>203</v>
      </c>
      <c r="AK60" s="582"/>
      <c r="AL60" s="582" t="b">
        <f>IF(AND(AH58&gt;=$W$41,OR(試算条件の入力!BF28="該当する",COUNTIF(試算条件の入力!$DB$28:$DE$30,"あり")&gt;=1)),TRUE,FALSE)</f>
        <v>0</v>
      </c>
      <c r="AM60" s="583"/>
      <c r="AO60" s="594"/>
      <c r="AP60" s="568" t="s">
        <v>205</v>
      </c>
      <c r="AQ60" s="568"/>
      <c r="AR60" s="569">
        <f>IF(AV60=TRUE,ROUNDUP((IF(AR58&gt;=$W$45,$W$45,AR58)-$W$43)*$W$47,0),0)</f>
        <v>0</v>
      </c>
      <c r="AS60" s="601"/>
      <c r="AT60" s="582" t="s">
        <v>203</v>
      </c>
      <c r="AU60" s="582"/>
      <c r="AV60" s="582" t="b">
        <f>IF(AND(AR58&gt;=$W$41,OR(試算条件の入力!BF34="該当する",COUNTIF(試算条件の入力!$DB$34:$DE$36,"あり")&gt;=1)),TRUE,FALSE)</f>
        <v>0</v>
      </c>
      <c r="AW60" s="583"/>
      <c r="AY60" s="594"/>
      <c r="AZ60" s="568" t="s">
        <v>205</v>
      </c>
      <c r="BA60" s="568"/>
      <c r="BB60" s="569">
        <f>IF(BF60=TRUE,ROUNDUP((IF(BB58&gt;=$W$45,$W$45,BB58)-$W$43)*$W$47,0),0)</f>
        <v>0</v>
      </c>
      <c r="BC60" s="601"/>
      <c r="BD60" s="582" t="s">
        <v>203</v>
      </c>
      <c r="BE60" s="582"/>
      <c r="BF60" s="582" t="b">
        <f>IF(AND(BB58&gt;=$W$41,OR(試算条件の入力!BF40="該当する",COUNTIF(試算条件の入力!$DB$40:$DE$42,"あり")&gt;=1)),TRUE,FALSE)</f>
        <v>0</v>
      </c>
      <c r="BG60" s="583"/>
      <c r="BI60" s="594"/>
      <c r="BJ60" s="568" t="s">
        <v>205</v>
      </c>
      <c r="BK60" s="568"/>
      <c r="BL60" s="569">
        <f>IF(BP60=TRUE,ROUNDUP((IF(BL58&gt;=$W$45,$W$45,BL58)-$W$43)*$W$47,0),0)</f>
        <v>0</v>
      </c>
      <c r="BM60" s="601"/>
      <c r="BN60" s="582" t="s">
        <v>203</v>
      </c>
      <c r="BO60" s="582"/>
      <c r="BP60" s="582" t="b">
        <f>IF(AND(BL58&gt;=$W$41,OR(試算条件の入力!$BF46="該当する",COUNTIF(試算条件の入力!$DB$46:$DE$48,"あり")&gt;=1)),TRUE,FALSE)</f>
        <v>0</v>
      </c>
      <c r="BQ60" s="583"/>
    </row>
    <row r="61" spans="1:69" x14ac:dyDescent="0.2">
      <c r="A61" s="594"/>
      <c r="B61" s="568" t="s">
        <v>206</v>
      </c>
      <c r="C61" s="568"/>
      <c r="D61" s="569" t="e">
        <f>IF(H61=TRUE,IF(D59&gt;$AA$43,$AA$43,D59)+IF(D65&gt;$AA$45,$AA$45,D65)-$AA$47,0)</f>
        <v>#N/A</v>
      </c>
      <c r="E61" s="601"/>
      <c r="F61" s="582" t="s">
        <v>204</v>
      </c>
      <c r="G61" s="582"/>
      <c r="H61" s="582" t="e">
        <f>IF(AND(D59&gt;0,D65&gt;0,D59+D65&gt;$AA$41),TRUE,FALSE)</f>
        <v>#N/A</v>
      </c>
      <c r="I61" s="583"/>
      <c r="K61" s="594"/>
      <c r="L61" s="568" t="s">
        <v>206</v>
      </c>
      <c r="M61" s="568"/>
      <c r="N61" s="569">
        <f>IF(R61=TRUE,IF(N59&gt;$AA$43,$AA$43,N59)+IF(N65&gt;$AA$45,$AA$45,N65)-$AA$47,0)</f>
        <v>0</v>
      </c>
      <c r="O61" s="601"/>
      <c r="P61" s="582" t="s">
        <v>204</v>
      </c>
      <c r="Q61" s="582"/>
      <c r="R61" s="582" t="b">
        <f>IF(AND(N59&gt;0,N65&gt;0,N59+N65&gt;$AA$41),TRUE,FALSE)</f>
        <v>0</v>
      </c>
      <c r="S61" s="583"/>
      <c r="U61" s="594"/>
      <c r="V61" s="568" t="s">
        <v>206</v>
      </c>
      <c r="W61" s="568"/>
      <c r="X61" s="569">
        <f>IF(AB61=TRUE,IF(X59&gt;$AA$43,$AA$43,X59)+IF(X65&gt;$AA$45,$AA$45,X65)-$AA$47,0)</f>
        <v>0</v>
      </c>
      <c r="Y61" s="601"/>
      <c r="Z61" s="582" t="s">
        <v>204</v>
      </c>
      <c r="AA61" s="582"/>
      <c r="AB61" s="582" t="b">
        <f>IF(AND(X59&gt;0,X65&gt;0,X59+X65&gt;$AA$41),TRUE,FALSE)</f>
        <v>0</v>
      </c>
      <c r="AC61" s="583"/>
      <c r="AE61" s="594"/>
      <c r="AF61" s="568" t="s">
        <v>206</v>
      </c>
      <c r="AG61" s="568"/>
      <c r="AH61" s="569">
        <f>IF(AL61=TRUE,IF(AH59&gt;$AA$43,$AA$43,AH59)+IF(AH65&gt;$AA$45,$AA$45,AH65)-$AA$47,0)</f>
        <v>0</v>
      </c>
      <c r="AI61" s="601"/>
      <c r="AJ61" s="582" t="s">
        <v>204</v>
      </c>
      <c r="AK61" s="582"/>
      <c r="AL61" s="582" t="b">
        <f>IF(AND(AH59&gt;0,AH65&gt;0,AH59+AH65&gt;$AA$41),TRUE,FALSE)</f>
        <v>0</v>
      </c>
      <c r="AM61" s="583"/>
      <c r="AO61" s="594"/>
      <c r="AP61" s="568" t="s">
        <v>206</v>
      </c>
      <c r="AQ61" s="568"/>
      <c r="AR61" s="569">
        <f>IF(AV61=TRUE,IF(AR59&gt;$AA$43,$AA$43,AR59)+IF(AR65&gt;$AA$45,$AA$45,AR65)-$AA$47,0)</f>
        <v>0</v>
      </c>
      <c r="AS61" s="601"/>
      <c r="AT61" s="582" t="s">
        <v>204</v>
      </c>
      <c r="AU61" s="582"/>
      <c r="AV61" s="582" t="b">
        <f>IF(AND(AR59&gt;0,AR65&gt;0,AR59+AR65&gt;$AA$41),TRUE,FALSE)</f>
        <v>0</v>
      </c>
      <c r="AW61" s="583"/>
      <c r="AY61" s="594"/>
      <c r="AZ61" s="568" t="s">
        <v>206</v>
      </c>
      <c r="BA61" s="568"/>
      <c r="BB61" s="569">
        <f>IF(BF61=TRUE,IF(BB59&gt;$AA$43,$AA$43,BB59)+IF(BB65&gt;$AA$45,$AA$45,BB65)-$AA$47,0)</f>
        <v>0</v>
      </c>
      <c r="BC61" s="601"/>
      <c r="BD61" s="582" t="s">
        <v>204</v>
      </c>
      <c r="BE61" s="582"/>
      <c r="BF61" s="582" t="b">
        <f>IF(AND(BB59&gt;0,BB65&gt;0,BB59+BB65&gt;$AA$41),TRUE,FALSE)</f>
        <v>0</v>
      </c>
      <c r="BG61" s="583"/>
      <c r="BI61" s="594"/>
      <c r="BJ61" s="568" t="s">
        <v>206</v>
      </c>
      <c r="BK61" s="568"/>
      <c r="BL61" s="569">
        <f>IF(BP61=TRUE,IF(BL59&gt;$AA$43,$AA$43,BL59)+IF(BL65&gt;$AA$45,$AA$45,BL65)-$AA$47,0)</f>
        <v>0</v>
      </c>
      <c r="BM61" s="601"/>
      <c r="BN61" s="582" t="s">
        <v>204</v>
      </c>
      <c r="BO61" s="582"/>
      <c r="BP61" s="582" t="b">
        <f>IF(AND(BL59&gt;0,BL65&gt;0,BL59+BL65&gt;$AA$41),TRUE,FALSE)</f>
        <v>0</v>
      </c>
      <c r="BQ61" s="583"/>
    </row>
    <row r="62" spans="1:69" x14ac:dyDescent="0.2">
      <c r="A62" s="594"/>
      <c r="B62" s="568" t="s">
        <v>210</v>
      </c>
      <c r="C62" s="568"/>
      <c r="D62" s="569" t="e">
        <f>D59-D60-D61</f>
        <v>#N/A</v>
      </c>
      <c r="E62" s="601"/>
      <c r="F62" s="276"/>
      <c r="G62" s="276"/>
      <c r="H62" s="276"/>
      <c r="I62" s="279"/>
      <c r="K62" s="594"/>
      <c r="L62" s="568" t="s">
        <v>210</v>
      </c>
      <c r="M62" s="568"/>
      <c r="N62" s="569">
        <f>N59-N60-N61</f>
        <v>0</v>
      </c>
      <c r="O62" s="601"/>
      <c r="P62" s="276"/>
      <c r="Q62" s="276"/>
      <c r="R62" s="276"/>
      <c r="S62" s="279"/>
      <c r="U62" s="594"/>
      <c r="V62" s="568" t="s">
        <v>210</v>
      </c>
      <c r="W62" s="568"/>
      <c r="X62" s="569">
        <f>X59-X60-X61</f>
        <v>0</v>
      </c>
      <c r="Y62" s="601"/>
      <c r="Z62" s="277"/>
      <c r="AA62" s="277"/>
      <c r="AB62" s="277"/>
      <c r="AC62" s="279"/>
      <c r="AE62" s="594"/>
      <c r="AF62" s="568" t="s">
        <v>210</v>
      </c>
      <c r="AG62" s="568"/>
      <c r="AH62" s="569">
        <f>AH59-AH60-AH61</f>
        <v>0</v>
      </c>
      <c r="AI62" s="601"/>
      <c r="AJ62" s="281"/>
      <c r="AK62" s="281"/>
      <c r="AL62" s="281"/>
      <c r="AM62" s="282"/>
      <c r="AO62" s="594"/>
      <c r="AP62" s="568" t="s">
        <v>210</v>
      </c>
      <c r="AQ62" s="568"/>
      <c r="AR62" s="569">
        <f>AR59-AR60-AR61</f>
        <v>0</v>
      </c>
      <c r="AS62" s="601"/>
      <c r="AT62" s="281"/>
      <c r="AU62" s="281"/>
      <c r="AV62" s="281"/>
      <c r="AW62" s="282"/>
      <c r="AY62" s="594"/>
      <c r="AZ62" s="568" t="s">
        <v>210</v>
      </c>
      <c r="BA62" s="568"/>
      <c r="BB62" s="569">
        <f>BB59-BB60-BB61</f>
        <v>0</v>
      </c>
      <c r="BC62" s="601"/>
      <c r="BD62" s="281"/>
      <c r="BE62" s="281"/>
      <c r="BF62" s="281"/>
      <c r="BG62" s="282"/>
      <c r="BI62" s="594"/>
      <c r="BJ62" s="568" t="s">
        <v>210</v>
      </c>
      <c r="BK62" s="568"/>
      <c r="BL62" s="569">
        <f>BL59-BL60-BL61</f>
        <v>0</v>
      </c>
      <c r="BM62" s="601"/>
      <c r="BN62" s="281"/>
      <c r="BO62" s="281"/>
      <c r="BP62" s="281"/>
      <c r="BQ62" s="282"/>
    </row>
    <row r="63" spans="1:69" x14ac:dyDescent="0.2">
      <c r="A63" s="594"/>
      <c r="B63" s="568" t="s">
        <v>164</v>
      </c>
      <c r="C63" s="568"/>
      <c r="D63" s="569" t="e">
        <f>IF(H63=TRUE,ROUNDDOWN(D59*F31,0)-SUM(D60:E61),D62)</f>
        <v>#N/A</v>
      </c>
      <c r="E63" s="601"/>
      <c r="F63" s="582" t="s">
        <v>165</v>
      </c>
      <c r="G63" s="582"/>
      <c r="H63" s="582" t="b">
        <f>IF(試算条件の入力!AK7="該当する",TRUE,FALSE)</f>
        <v>0</v>
      </c>
      <c r="I63" s="583"/>
      <c r="K63" s="594"/>
      <c r="L63" s="568" t="s">
        <v>164</v>
      </c>
      <c r="M63" s="568"/>
      <c r="N63" s="569">
        <f t="shared" ref="N63" si="3">IF(R63=TRUE,ROUNDDOWN(N59*$F$31,0)-SUM(N60:O61),N62)</f>
        <v>0</v>
      </c>
      <c r="O63" s="601"/>
      <c r="P63" s="582" t="s">
        <v>165</v>
      </c>
      <c r="Q63" s="582"/>
      <c r="R63" s="582" t="b">
        <f>IF(試算条件の入力!$AK$16="該当する",TRUE,FALSE)</f>
        <v>0</v>
      </c>
      <c r="S63" s="583"/>
      <c r="U63" s="594"/>
      <c r="V63" s="568" t="s">
        <v>164</v>
      </c>
      <c r="W63" s="568"/>
      <c r="X63" s="569">
        <f>IF(AB63=TRUE,ROUNDDOWN(X59*$F$31,0)-SUM(X60:Y61),X62)</f>
        <v>0</v>
      </c>
      <c r="Y63" s="601"/>
      <c r="Z63" s="582" t="s">
        <v>165</v>
      </c>
      <c r="AA63" s="582"/>
      <c r="AB63" s="582" t="b">
        <f>IF(試算条件の入力!$AK$22="該当する",TRUE,FALSE)</f>
        <v>0</v>
      </c>
      <c r="AC63" s="583"/>
      <c r="AE63" s="594"/>
      <c r="AF63" s="568" t="s">
        <v>164</v>
      </c>
      <c r="AG63" s="568"/>
      <c r="AH63" s="569">
        <f t="shared" ref="AH63" si="4">IF(AL63=TRUE,ROUNDDOWN(AH59*$F$31,0)-SUM(AH60:AI61),AH62)</f>
        <v>0</v>
      </c>
      <c r="AI63" s="601"/>
      <c r="AJ63" s="582" t="s">
        <v>165</v>
      </c>
      <c r="AK63" s="582"/>
      <c r="AL63" s="582" t="b">
        <f>IF(試算条件の入力!$AK$28="該当する",TRUE,FALSE)</f>
        <v>0</v>
      </c>
      <c r="AM63" s="583"/>
      <c r="AO63" s="594"/>
      <c r="AP63" s="568" t="s">
        <v>164</v>
      </c>
      <c r="AQ63" s="568"/>
      <c r="AR63" s="569">
        <f t="shared" ref="AR63" si="5">IF(AV63=TRUE,ROUNDDOWN(AR59*$F$31,0)-SUM(AR60:AS61),AR62)</f>
        <v>0</v>
      </c>
      <c r="AS63" s="601"/>
      <c r="AT63" s="582" t="s">
        <v>165</v>
      </c>
      <c r="AU63" s="582"/>
      <c r="AV63" s="582" t="b">
        <f>IF(試算条件の入力!$AK$34="該当する",TRUE,FALSE)</f>
        <v>0</v>
      </c>
      <c r="AW63" s="583"/>
      <c r="AY63" s="594"/>
      <c r="AZ63" s="568" t="s">
        <v>164</v>
      </c>
      <c r="BA63" s="568"/>
      <c r="BB63" s="569">
        <f t="shared" ref="BB63" si="6">IF(BF63=TRUE,ROUNDDOWN(BB59*$F$31,0)-SUM(BB60:BC61),BB62)</f>
        <v>0</v>
      </c>
      <c r="BC63" s="601"/>
      <c r="BD63" s="582" t="s">
        <v>165</v>
      </c>
      <c r="BE63" s="582"/>
      <c r="BF63" s="582" t="b">
        <f>IF(試算条件の入力!$AK$40="該当する",TRUE,FALSE)</f>
        <v>0</v>
      </c>
      <c r="BG63" s="583"/>
      <c r="BI63" s="594"/>
      <c r="BJ63" s="568" t="s">
        <v>164</v>
      </c>
      <c r="BK63" s="568"/>
      <c r="BL63" s="569">
        <f t="shared" ref="BL63" si="7">IF(BP63=TRUE,ROUNDDOWN(BL59*$F$31,0)-SUM(BL60:BM61),BL62)</f>
        <v>0</v>
      </c>
      <c r="BM63" s="601"/>
      <c r="BN63" s="582" t="s">
        <v>165</v>
      </c>
      <c r="BO63" s="582"/>
      <c r="BP63" s="582" t="b">
        <f>IF(試算条件の入力!$AK$46="該当する",TRUE,FALSE)</f>
        <v>0</v>
      </c>
      <c r="BQ63" s="583"/>
    </row>
    <row r="64" spans="1:69" x14ac:dyDescent="0.2">
      <c r="A64" s="594"/>
      <c r="B64" s="568" t="s">
        <v>166</v>
      </c>
      <c r="C64" s="568"/>
      <c r="D64" s="569">
        <f>試算条件の入力!Z8</f>
        <v>0</v>
      </c>
      <c r="E64" s="601"/>
      <c r="F64" s="582" t="s">
        <v>169</v>
      </c>
      <c r="G64" s="582"/>
      <c r="H64" s="582" t="e">
        <f>IF(D57=D10,TRUE,FALSE)</f>
        <v>#N/A</v>
      </c>
      <c r="I64" s="583"/>
      <c r="K64" s="594"/>
      <c r="L64" s="568" t="s">
        <v>3</v>
      </c>
      <c r="M64" s="568"/>
      <c r="N64" s="569">
        <f>試算条件の入力!$Z$17</f>
        <v>0</v>
      </c>
      <c r="O64" s="601"/>
      <c r="P64" s="582" t="s">
        <v>169</v>
      </c>
      <c r="Q64" s="582"/>
      <c r="R64" s="582" t="b">
        <f>IF(N57=$I$9,TRUE,FALSE)</f>
        <v>0</v>
      </c>
      <c r="S64" s="583"/>
      <c r="U64" s="594"/>
      <c r="V64" s="568" t="s">
        <v>3</v>
      </c>
      <c r="W64" s="568"/>
      <c r="X64" s="569">
        <f>試算条件の入力!$Z$23</f>
        <v>0</v>
      </c>
      <c r="Y64" s="601"/>
      <c r="Z64" s="582" t="s">
        <v>169</v>
      </c>
      <c r="AA64" s="582"/>
      <c r="AB64" s="582" t="b">
        <f>IF(X57=$I$9,TRUE,FALSE)</f>
        <v>0</v>
      </c>
      <c r="AC64" s="583"/>
      <c r="AE64" s="594"/>
      <c r="AF64" s="568" t="s">
        <v>3</v>
      </c>
      <c r="AG64" s="568"/>
      <c r="AH64" s="569">
        <f>試算条件の入力!$Z$29</f>
        <v>0</v>
      </c>
      <c r="AI64" s="601"/>
      <c r="AJ64" s="582" t="s">
        <v>169</v>
      </c>
      <c r="AK64" s="582"/>
      <c r="AL64" s="582" t="b">
        <f>IF(AH57=$I$9,TRUE,FALSE)</f>
        <v>0</v>
      </c>
      <c r="AM64" s="583"/>
      <c r="AO64" s="594"/>
      <c r="AP64" s="568" t="s">
        <v>3</v>
      </c>
      <c r="AQ64" s="568"/>
      <c r="AR64" s="569">
        <f>試算条件の入力!$Z$35</f>
        <v>0</v>
      </c>
      <c r="AS64" s="601"/>
      <c r="AT64" s="582" t="s">
        <v>169</v>
      </c>
      <c r="AU64" s="582"/>
      <c r="AV64" s="582" t="b">
        <f>IF(AR57=$I$9,TRUE,FALSE)</f>
        <v>0</v>
      </c>
      <c r="AW64" s="583"/>
      <c r="AY64" s="594"/>
      <c r="AZ64" s="568" t="s">
        <v>3</v>
      </c>
      <c r="BA64" s="568"/>
      <c r="BB64" s="569">
        <f>試算条件の入力!$Z$41</f>
        <v>0</v>
      </c>
      <c r="BC64" s="601"/>
      <c r="BD64" s="582" t="s">
        <v>169</v>
      </c>
      <c r="BE64" s="582"/>
      <c r="BF64" s="582" t="b">
        <f>IF(BB57=$I$9,TRUE,FALSE)</f>
        <v>0</v>
      </c>
      <c r="BG64" s="583"/>
      <c r="BI64" s="594"/>
      <c r="BJ64" s="568" t="s">
        <v>3</v>
      </c>
      <c r="BK64" s="568"/>
      <c r="BL64" s="569">
        <f>試算条件の入力!$Z$47</f>
        <v>0</v>
      </c>
      <c r="BM64" s="601"/>
      <c r="BN64" s="582" t="s">
        <v>169</v>
      </c>
      <c r="BO64" s="582"/>
      <c r="BP64" s="582" t="b">
        <f>IF(BL57=$I$9,TRUE,FALSE)</f>
        <v>0</v>
      </c>
      <c r="BQ64" s="583"/>
    </row>
    <row r="65" spans="1:69" x14ac:dyDescent="0.2">
      <c r="A65" s="594"/>
      <c r="B65" s="568" t="s">
        <v>167</v>
      </c>
      <c r="C65" s="568"/>
      <c r="D65" s="569" t="e">
        <f>VLOOKUP(H64,G65:I66,2,FALSE)</f>
        <v>#N/A</v>
      </c>
      <c r="E65" s="601"/>
      <c r="F65" s="130" t="s">
        <v>170</v>
      </c>
      <c r="G65" s="130" t="b">
        <v>1</v>
      </c>
      <c r="H65" s="602">
        <f>IF(D64&lt;=0,0,ROUNDDOWN(D64*VLOOKUP(D64,$L$40:$N$45,2)-VLOOKUP(D64,$L$40:$N$45,3)+IF(H67&lt;=0,0,VLOOKUP(H67,$Q$40:$R$45,2)),0))</f>
        <v>0</v>
      </c>
      <c r="I65" s="573"/>
      <c r="K65" s="594"/>
      <c r="L65" s="568" t="s">
        <v>67</v>
      </c>
      <c r="M65" s="568"/>
      <c r="N65" s="569">
        <f>VLOOKUP(R64,Q65:S66,2,FALSE)</f>
        <v>0</v>
      </c>
      <c r="O65" s="601"/>
      <c r="P65" s="130" t="s">
        <v>170</v>
      </c>
      <c r="Q65" s="130" t="b">
        <v>1</v>
      </c>
      <c r="R65" s="602">
        <f>IF(N64&lt;=0,0,ROUNDDOWN(N64*VLOOKUP(N64,$L$40:$N$45,2)-VLOOKUP(N64,$L$40:$N$45,3)+IF(R67&lt;=0,0,VLOOKUP(R67,$Q$40:$R$45,2)),0))</f>
        <v>0</v>
      </c>
      <c r="S65" s="573"/>
      <c r="U65" s="594"/>
      <c r="V65" s="568" t="s">
        <v>67</v>
      </c>
      <c r="W65" s="568"/>
      <c r="X65" s="569">
        <f>VLOOKUP(AB64,AA65:AC66,2,FALSE)</f>
        <v>0</v>
      </c>
      <c r="Y65" s="601"/>
      <c r="Z65" s="130" t="s">
        <v>170</v>
      </c>
      <c r="AA65" s="130" t="b">
        <v>1</v>
      </c>
      <c r="AB65" s="602">
        <f>IF(X64&lt;=0,0,ROUNDDOWN(X64*VLOOKUP(X64,$L$40:$N$45,2)-VLOOKUP(X64,$L$40:$N$45,3)+IF(AB67&lt;=0,0,VLOOKUP(AB67,$Q$40:$R$45,2)),0))</f>
        <v>0</v>
      </c>
      <c r="AC65" s="573"/>
      <c r="AE65" s="594"/>
      <c r="AF65" s="568" t="s">
        <v>67</v>
      </c>
      <c r="AG65" s="568"/>
      <c r="AH65" s="569">
        <f>VLOOKUP(AL64,AK65:AM66,2,FALSE)</f>
        <v>0</v>
      </c>
      <c r="AI65" s="601"/>
      <c r="AJ65" s="130" t="s">
        <v>170</v>
      </c>
      <c r="AK65" s="130" t="b">
        <v>1</v>
      </c>
      <c r="AL65" s="602">
        <f>IF(AH64&lt;=0,0,ROUNDDOWN(AH64*VLOOKUP(AH64,$L$40:$N$45,2)-VLOOKUP(AH64,$L$40:$N$45,3)+IF(AL67&lt;=0,0,VLOOKUP(AL67,$Q$40:$R$45,2)),0))</f>
        <v>0</v>
      </c>
      <c r="AM65" s="573"/>
      <c r="AO65" s="594"/>
      <c r="AP65" s="568" t="s">
        <v>67</v>
      </c>
      <c r="AQ65" s="568"/>
      <c r="AR65" s="569">
        <f>VLOOKUP(AV64,AU65:AW66,2,FALSE)</f>
        <v>0</v>
      </c>
      <c r="AS65" s="601"/>
      <c r="AT65" s="130" t="s">
        <v>170</v>
      </c>
      <c r="AU65" s="130" t="b">
        <v>1</v>
      </c>
      <c r="AV65" s="602">
        <f>IF(AR64&lt;=0,0,ROUNDDOWN(AR64*VLOOKUP(AR64,$L$40:$N$45,2)-VLOOKUP(AR64,$L$40:$N$45,3)+IF(AV67&lt;=0,0,VLOOKUP(AV67,$Q$40:$R$45,2)),0))</f>
        <v>0</v>
      </c>
      <c r="AW65" s="573"/>
      <c r="AY65" s="594"/>
      <c r="AZ65" s="568" t="s">
        <v>67</v>
      </c>
      <c r="BA65" s="568"/>
      <c r="BB65" s="569">
        <f>VLOOKUP(BF64,BE65:BG66,2,FALSE)</f>
        <v>0</v>
      </c>
      <c r="BC65" s="601"/>
      <c r="BD65" s="130" t="s">
        <v>170</v>
      </c>
      <c r="BE65" s="130" t="b">
        <v>1</v>
      </c>
      <c r="BF65" s="602">
        <f>IF(BB64&lt;=0,0,ROUNDDOWN(BB64*VLOOKUP(BB64,$L$40:$N$45,2)-VLOOKUP(BB64,$L$40:$N$45,3)+IF(BF67&lt;=0,0,VLOOKUP(BF67,$Q$40:$R$45,2)),0))</f>
        <v>0</v>
      </c>
      <c r="BG65" s="573"/>
      <c r="BI65" s="594"/>
      <c r="BJ65" s="568" t="s">
        <v>67</v>
      </c>
      <c r="BK65" s="568"/>
      <c r="BL65" s="569">
        <f>VLOOKUP(BP64,BO65:BQ66,2,FALSE)</f>
        <v>0</v>
      </c>
      <c r="BM65" s="601"/>
      <c r="BN65" s="130" t="s">
        <v>170</v>
      </c>
      <c r="BO65" s="130" t="b">
        <v>1</v>
      </c>
      <c r="BP65" s="602">
        <f>IF(BL64&lt;=0,0,ROUNDDOWN(BL64*VLOOKUP(BL64,$L$40:$N$45,2)-VLOOKUP(BL64,$L$40:$N$45,3)+IF(BP67&lt;=0,0,VLOOKUP(BP67,$Q$40:$R$45,2)),0))</f>
        <v>0</v>
      </c>
      <c r="BQ65" s="573"/>
    </row>
    <row r="66" spans="1:69" x14ac:dyDescent="0.2">
      <c r="A66" s="594"/>
      <c r="B66" s="568" t="s">
        <v>168</v>
      </c>
      <c r="C66" s="568"/>
      <c r="D66" s="569">
        <f>IF(試算条件の入力!Z9&lt;0,0,試算条件の入力!Z9)</f>
        <v>0</v>
      </c>
      <c r="E66" s="601"/>
      <c r="F66" s="130" t="s">
        <v>170</v>
      </c>
      <c r="G66" s="130" t="b">
        <v>0</v>
      </c>
      <c r="H66" s="602">
        <f>IF(D64&lt;=0,0,ROUNDDOWN(D64*VLOOKUP(D64,$G$40:$I$45,2)-VLOOKUP(D64,$G$40:$I$45,3)+IF(H67&lt;=0,0,VLOOKUP(H67,$Q$40:$R$45,2)),0))</f>
        <v>0</v>
      </c>
      <c r="I66" s="573"/>
      <c r="K66" s="594"/>
      <c r="L66" s="568" t="s">
        <v>4</v>
      </c>
      <c r="M66" s="568"/>
      <c r="N66" s="569">
        <f>IF(試算条件の入力!$Z$18&lt;0,0,試算条件の入力!$Z$18)</f>
        <v>0</v>
      </c>
      <c r="O66" s="601"/>
      <c r="P66" s="130" t="s">
        <v>170</v>
      </c>
      <c r="Q66" s="130" t="b">
        <v>0</v>
      </c>
      <c r="R66" s="602">
        <f>IF(N64&lt;=0,0,ROUNDDOWN(N64*VLOOKUP(N64,$G$40:$I$45,2)-VLOOKUP(N64,$G$40:$I$45,3)+IF(R67&lt;=0,0,VLOOKUP(R67,$Q$40:$R$45,2)),0))</f>
        <v>0</v>
      </c>
      <c r="S66" s="573"/>
      <c r="U66" s="594"/>
      <c r="V66" s="568" t="s">
        <v>4</v>
      </c>
      <c r="W66" s="568"/>
      <c r="X66" s="569">
        <f>IF(試算条件の入力!$Z$24&lt;0,0,試算条件の入力!$Z$24)</f>
        <v>0</v>
      </c>
      <c r="Y66" s="601"/>
      <c r="Z66" s="130" t="s">
        <v>170</v>
      </c>
      <c r="AA66" s="130" t="b">
        <v>0</v>
      </c>
      <c r="AB66" s="602">
        <f>IF(X64&lt;=0,0,ROUNDDOWN(X64*VLOOKUP(X64,$G$40:$I$45,2)-VLOOKUP(X64,$G$40:$I$45,3)+IF(AB67&lt;=0,0,VLOOKUP(AB67,$Q$40:$R$45,2)),0))</f>
        <v>0</v>
      </c>
      <c r="AC66" s="573"/>
      <c r="AE66" s="594"/>
      <c r="AF66" s="568" t="s">
        <v>4</v>
      </c>
      <c r="AG66" s="568"/>
      <c r="AH66" s="569">
        <f>IF(試算条件の入力!$Z$30&lt;0,0,試算条件の入力!$Z$30)</f>
        <v>0</v>
      </c>
      <c r="AI66" s="601"/>
      <c r="AJ66" s="130" t="s">
        <v>170</v>
      </c>
      <c r="AK66" s="130" t="b">
        <v>0</v>
      </c>
      <c r="AL66" s="602">
        <f>IF(AH64&lt;=0,0,ROUNDDOWN(AH64*VLOOKUP(AH64,$G$40:$I$45,2)-VLOOKUP(AH64,$G$40:$I$45,3)+IF(AL67&lt;=0,0,VLOOKUP(AL67,$Q$40:$R$45,2)),0))</f>
        <v>0</v>
      </c>
      <c r="AM66" s="573"/>
      <c r="AO66" s="594"/>
      <c r="AP66" s="568" t="s">
        <v>4</v>
      </c>
      <c r="AQ66" s="568"/>
      <c r="AR66" s="569">
        <f>IF(試算条件の入力!$Z$36&lt;0,0,試算条件の入力!$Z$36)</f>
        <v>0</v>
      </c>
      <c r="AS66" s="601"/>
      <c r="AT66" s="130" t="s">
        <v>170</v>
      </c>
      <c r="AU66" s="130" t="b">
        <v>0</v>
      </c>
      <c r="AV66" s="602">
        <f>IF(AR64&lt;=0,0,ROUNDDOWN(AR64*VLOOKUP(AR64,$G$40:$I$45,2)-VLOOKUP(AR64,$G$40:$I$45,3)+IF(AV67&lt;=0,0,VLOOKUP(AV67,$Q$40:$R$45,2)),0))</f>
        <v>0</v>
      </c>
      <c r="AW66" s="573"/>
      <c r="AY66" s="594"/>
      <c r="AZ66" s="568" t="s">
        <v>4</v>
      </c>
      <c r="BA66" s="568"/>
      <c r="BB66" s="569">
        <f>IF(試算条件の入力!$Z$42&lt;0,0,試算条件の入力!$Z$42)</f>
        <v>0</v>
      </c>
      <c r="BC66" s="601"/>
      <c r="BD66" s="130" t="s">
        <v>170</v>
      </c>
      <c r="BE66" s="130" t="b">
        <v>0</v>
      </c>
      <c r="BF66" s="602">
        <f>IF(BB64&lt;=0,0,ROUNDDOWN(BB64*VLOOKUP(BB64,$G$40:$I$45,2)-VLOOKUP(BB64,$G$40:$I$45,3)+IF(BF67&lt;=0,0,VLOOKUP(BF67,$Q$40:$R$45,2)),0))</f>
        <v>0</v>
      </c>
      <c r="BG66" s="573"/>
      <c r="BI66" s="594"/>
      <c r="BJ66" s="568" t="s">
        <v>4</v>
      </c>
      <c r="BK66" s="568"/>
      <c r="BL66" s="569">
        <f>IF(試算条件の入力!$Z$48&lt;0,0,試算条件の入力!$Z$48)</f>
        <v>0</v>
      </c>
      <c r="BM66" s="601"/>
      <c r="BN66" s="130" t="s">
        <v>170</v>
      </c>
      <c r="BO66" s="130" t="b">
        <v>0</v>
      </c>
      <c r="BP66" s="602">
        <f>IF(BL64&lt;=0,0,ROUNDDOWN(BL64*VLOOKUP(BL64,$G$40:$I$45,2)-VLOOKUP(BL64,$G$40:$I$45,3)+IF(BP67&lt;=0,0,VLOOKUP(BP67,$Q$40:$R$45,2)),0))</f>
        <v>0</v>
      </c>
      <c r="BQ66" s="573"/>
    </row>
    <row r="67" spans="1:69" x14ac:dyDescent="0.2">
      <c r="A67" s="594"/>
      <c r="B67" s="568" t="s">
        <v>171</v>
      </c>
      <c r="C67" s="568"/>
      <c r="D67" s="569" t="e">
        <f>D63+IF(H64=TRUE,IF(D65&lt;=$L$48,0,D65-$L$48),D65)+D66</f>
        <v>#N/A</v>
      </c>
      <c r="E67" s="601"/>
      <c r="F67" s="582" t="s">
        <v>259</v>
      </c>
      <c r="G67" s="582"/>
      <c r="H67" s="602">
        <f>D59-D60+D66</f>
        <v>0</v>
      </c>
      <c r="I67" s="583"/>
      <c r="K67" s="594"/>
      <c r="L67" s="568" t="s">
        <v>63</v>
      </c>
      <c r="M67" s="568"/>
      <c r="N67" s="569">
        <f>N63+IF(R64=TRUE,IF(N65&lt;=$L$48,0,N65-$L$48),N65)+N66</f>
        <v>0</v>
      </c>
      <c r="O67" s="601"/>
      <c r="P67" s="582" t="s">
        <v>259</v>
      </c>
      <c r="Q67" s="582"/>
      <c r="R67" s="602">
        <f t="shared" ref="R67" si="8">N59-N60+N66</f>
        <v>0</v>
      </c>
      <c r="S67" s="583"/>
      <c r="U67" s="594"/>
      <c r="V67" s="568" t="s">
        <v>63</v>
      </c>
      <c r="W67" s="568"/>
      <c r="X67" s="569">
        <f>X63+IF(AB64=TRUE,IF(X65&lt;=$L$48,0,X65-$L$48),X65)+X66</f>
        <v>0</v>
      </c>
      <c r="Y67" s="601"/>
      <c r="Z67" s="582" t="s">
        <v>259</v>
      </c>
      <c r="AA67" s="582"/>
      <c r="AB67" s="602">
        <f t="shared" ref="AB67" si="9">X59-X60+X66</f>
        <v>0</v>
      </c>
      <c r="AC67" s="583"/>
      <c r="AE67" s="594"/>
      <c r="AF67" s="568" t="s">
        <v>63</v>
      </c>
      <c r="AG67" s="568"/>
      <c r="AH67" s="569">
        <f>AH63+IF(AL64=TRUE,IF(AH65&lt;=$L$48,0,AH65-$L$48),AH65)+AH66</f>
        <v>0</v>
      </c>
      <c r="AI67" s="601"/>
      <c r="AJ67" s="582" t="s">
        <v>259</v>
      </c>
      <c r="AK67" s="582"/>
      <c r="AL67" s="602">
        <f t="shared" ref="AL67" si="10">AH59-AH60+AH66</f>
        <v>0</v>
      </c>
      <c r="AM67" s="583"/>
      <c r="AO67" s="594"/>
      <c r="AP67" s="568" t="s">
        <v>63</v>
      </c>
      <c r="AQ67" s="568"/>
      <c r="AR67" s="569">
        <f>AR63+IF(AV64=TRUE,IF(AR65&lt;=$L$48,0,AR65-$L$48),AR65)+AR66</f>
        <v>0</v>
      </c>
      <c r="AS67" s="601"/>
      <c r="AT67" s="582" t="s">
        <v>259</v>
      </c>
      <c r="AU67" s="582"/>
      <c r="AV67" s="602">
        <f t="shared" ref="AV67" si="11">AR59-AR60+AR66</f>
        <v>0</v>
      </c>
      <c r="AW67" s="583"/>
      <c r="AY67" s="594"/>
      <c r="AZ67" s="568" t="s">
        <v>63</v>
      </c>
      <c r="BA67" s="568"/>
      <c r="BB67" s="569">
        <f>BB63+IF(BF64=TRUE,IF(BB65&lt;=$L$48,0,BB65-$L$48),BB65)+BB66</f>
        <v>0</v>
      </c>
      <c r="BC67" s="601"/>
      <c r="BD67" s="582" t="s">
        <v>259</v>
      </c>
      <c r="BE67" s="582"/>
      <c r="BF67" s="602">
        <f t="shared" ref="BF67" si="12">BB59-BB60+BB66</f>
        <v>0</v>
      </c>
      <c r="BG67" s="583"/>
      <c r="BI67" s="594"/>
      <c r="BJ67" s="568" t="s">
        <v>63</v>
      </c>
      <c r="BK67" s="568"/>
      <c r="BL67" s="569">
        <f>BL63+IF(BP64=TRUE,IF(BL65&lt;=$L$48,0,BL65-$L$48),BL65)+BL66</f>
        <v>0</v>
      </c>
      <c r="BM67" s="601"/>
      <c r="BN67" s="582" t="s">
        <v>259</v>
      </c>
      <c r="BO67" s="582"/>
      <c r="BP67" s="602">
        <f>BL59-BL60+BL66</f>
        <v>0</v>
      </c>
      <c r="BQ67" s="583"/>
    </row>
    <row r="68" spans="1:69" ht="13.5" thickBot="1" x14ac:dyDescent="0.25">
      <c r="A68" s="588"/>
      <c r="B68" s="589" t="s">
        <v>218</v>
      </c>
      <c r="C68" s="589"/>
      <c r="D68" s="590" t="e">
        <f>IF(D63+D65+D66-$AC$41&lt;0,0,D63+D65+D66-VLOOKUP(D63+D65+D66,$AC$41:$AD$44,2))</f>
        <v>#N/A</v>
      </c>
      <c r="E68" s="591"/>
      <c r="F68" s="582"/>
      <c r="G68" s="582"/>
      <c r="H68" s="582"/>
      <c r="I68" s="583"/>
      <c r="K68" s="588"/>
      <c r="L68" s="589" t="s">
        <v>218</v>
      </c>
      <c r="M68" s="589"/>
      <c r="N68" s="590">
        <f>IF(N63+N65+N66-$AC$41&lt;0,0,N63+N65+N66-VLOOKUP(N63+N65+N66,$AC$41:$AD$44,2))</f>
        <v>0</v>
      </c>
      <c r="O68" s="591"/>
      <c r="P68" s="582"/>
      <c r="Q68" s="582"/>
      <c r="R68" s="582"/>
      <c r="S68" s="583"/>
      <c r="U68" s="588"/>
      <c r="V68" s="589" t="s">
        <v>218</v>
      </c>
      <c r="W68" s="589"/>
      <c r="X68" s="590">
        <f>IF(X63+X65+X66-$AC$41&lt;0,0,X63+X65+X66-VLOOKUP(X63+X65+X66,$AC$41:$AD$44,2))</f>
        <v>0</v>
      </c>
      <c r="Y68" s="591"/>
      <c r="Z68" s="582"/>
      <c r="AA68" s="582"/>
      <c r="AB68" s="582"/>
      <c r="AC68" s="583"/>
      <c r="AE68" s="588"/>
      <c r="AF68" s="589" t="s">
        <v>218</v>
      </c>
      <c r="AG68" s="589"/>
      <c r="AH68" s="590">
        <f>IF(AH63+AH65+AH66-$AC$41&lt;0,0,AH63+AH65+AH66-VLOOKUP(AH63+AH65+AH66,$AC$41:$AD$44,2))</f>
        <v>0</v>
      </c>
      <c r="AI68" s="591"/>
      <c r="AJ68" s="582"/>
      <c r="AK68" s="582"/>
      <c r="AL68" s="582"/>
      <c r="AM68" s="583"/>
      <c r="AO68" s="588"/>
      <c r="AP68" s="589" t="s">
        <v>218</v>
      </c>
      <c r="AQ68" s="589"/>
      <c r="AR68" s="590">
        <f>IF(AR63+AR65+AR66-$AC$41&lt;0,0,AR63+AR65+AR66-VLOOKUP(AR63+AR65+AR66,$AC$41:$AD$44,2))</f>
        <v>0</v>
      </c>
      <c r="AS68" s="591"/>
      <c r="AT68" s="582"/>
      <c r="AU68" s="582"/>
      <c r="AV68" s="582"/>
      <c r="AW68" s="583"/>
      <c r="AY68" s="588"/>
      <c r="AZ68" s="589" t="s">
        <v>218</v>
      </c>
      <c r="BA68" s="589"/>
      <c r="BB68" s="590">
        <f>IF(BB63+BB65+BB66-$AC$41&lt;0,0,BB63+BB65+BB66-VLOOKUP(BB63+BB65+BB66,$AC$41:$AD$44,2))</f>
        <v>0</v>
      </c>
      <c r="BC68" s="591"/>
      <c r="BD68" s="582"/>
      <c r="BE68" s="582"/>
      <c r="BF68" s="582"/>
      <c r="BG68" s="583"/>
      <c r="BI68" s="588"/>
      <c r="BJ68" s="589" t="s">
        <v>218</v>
      </c>
      <c r="BK68" s="589"/>
      <c r="BL68" s="590">
        <f>IF(BL63+BL65+BL66-$AC$41&lt;0,0,BL63+BL65+BL66-VLOOKUP(BL63+BL65+BL66,$AC$41:$AD$44,2))</f>
        <v>0</v>
      </c>
      <c r="BM68" s="591"/>
      <c r="BN68" s="582"/>
      <c r="BO68" s="582"/>
      <c r="BP68" s="582"/>
      <c r="BQ68" s="583"/>
    </row>
    <row r="69" spans="1:69" x14ac:dyDescent="0.2">
      <c r="A69" s="584" t="s">
        <v>226</v>
      </c>
      <c r="B69" s="585" t="s">
        <v>221</v>
      </c>
      <c r="C69" s="585"/>
      <c r="D69" s="586">
        <f>H69*$D$21</f>
        <v>0</v>
      </c>
      <c r="E69" s="587"/>
      <c r="F69" s="582" t="s">
        <v>227</v>
      </c>
      <c r="G69" s="582"/>
      <c r="H69" s="582">
        <f>IF(試算条件の入力!CA7&lt;0,0,試算条件の入力!CA7)</f>
        <v>0</v>
      </c>
      <c r="I69" s="583"/>
      <c r="K69" s="584" t="s">
        <v>226</v>
      </c>
      <c r="L69" s="585" t="s">
        <v>221</v>
      </c>
      <c r="M69" s="585"/>
      <c r="N69" s="586">
        <f>R69*$D$21</f>
        <v>0</v>
      </c>
      <c r="O69" s="587"/>
      <c r="P69" s="582" t="s">
        <v>227</v>
      </c>
      <c r="Q69" s="582"/>
      <c r="R69" s="582">
        <f>IF(試算条件の入力!$CA$16&lt;0,0,試算条件の入力!$CA$16)</f>
        <v>0</v>
      </c>
      <c r="S69" s="583"/>
      <c r="U69" s="584" t="s">
        <v>226</v>
      </c>
      <c r="V69" s="585" t="s">
        <v>68</v>
      </c>
      <c r="W69" s="585"/>
      <c r="X69" s="586">
        <f>AB69*$D$21</f>
        <v>0</v>
      </c>
      <c r="Y69" s="587"/>
      <c r="Z69" s="582" t="s">
        <v>227</v>
      </c>
      <c r="AA69" s="582"/>
      <c r="AB69" s="582">
        <f>IF(試算条件の入力!$CA$22&lt;0,0,試算条件の入力!$CA$22)</f>
        <v>0</v>
      </c>
      <c r="AC69" s="583"/>
      <c r="AE69" s="584" t="s">
        <v>226</v>
      </c>
      <c r="AF69" s="585" t="s">
        <v>68</v>
      </c>
      <c r="AG69" s="585"/>
      <c r="AH69" s="586">
        <f>AL69*$D$21</f>
        <v>0</v>
      </c>
      <c r="AI69" s="587"/>
      <c r="AJ69" s="582" t="s">
        <v>227</v>
      </c>
      <c r="AK69" s="582"/>
      <c r="AL69" s="582">
        <f>IF(試算条件の入力!$CA$28&lt;0,0,試算条件の入力!$CA$28)</f>
        <v>0</v>
      </c>
      <c r="AM69" s="583"/>
      <c r="AO69" s="584" t="s">
        <v>226</v>
      </c>
      <c r="AP69" s="585" t="s">
        <v>68</v>
      </c>
      <c r="AQ69" s="585"/>
      <c r="AR69" s="586">
        <f>AV69*$D$21</f>
        <v>0</v>
      </c>
      <c r="AS69" s="587"/>
      <c r="AT69" s="582" t="s">
        <v>227</v>
      </c>
      <c r="AU69" s="582"/>
      <c r="AV69" s="582">
        <f>IF(試算条件の入力!$CA$34&lt;0,0,試算条件の入力!$CA$34)</f>
        <v>0</v>
      </c>
      <c r="AW69" s="583"/>
      <c r="AY69" s="584" t="s">
        <v>226</v>
      </c>
      <c r="AZ69" s="585" t="s">
        <v>68</v>
      </c>
      <c r="BA69" s="585"/>
      <c r="BB69" s="586">
        <f>BF69*$D$21</f>
        <v>0</v>
      </c>
      <c r="BC69" s="587"/>
      <c r="BD69" s="582" t="s">
        <v>227</v>
      </c>
      <c r="BE69" s="582"/>
      <c r="BF69" s="582">
        <f>IF(試算条件の入力!$CA$40&lt;0,0,試算条件の入力!$CA$40)</f>
        <v>0</v>
      </c>
      <c r="BG69" s="583"/>
      <c r="BI69" s="584" t="s">
        <v>226</v>
      </c>
      <c r="BJ69" s="585" t="s">
        <v>68</v>
      </c>
      <c r="BK69" s="585"/>
      <c r="BL69" s="586">
        <f>BP69*$D$21</f>
        <v>0</v>
      </c>
      <c r="BM69" s="587"/>
      <c r="BN69" s="582" t="s">
        <v>227</v>
      </c>
      <c r="BO69" s="582"/>
      <c r="BP69" s="582">
        <f>IF(試算条件の入力!$CA$46&lt;0,0,試算条件の入力!$CA$46)</f>
        <v>0</v>
      </c>
      <c r="BQ69" s="583"/>
    </row>
    <row r="70" spans="1:69" x14ac:dyDescent="0.2">
      <c r="A70" s="594"/>
      <c r="B70" s="568" t="s">
        <v>224</v>
      </c>
      <c r="C70" s="568"/>
      <c r="D70" s="569">
        <f>IF(H70=TRUE,$D$23,0)</f>
        <v>0</v>
      </c>
      <c r="E70" s="601"/>
      <c r="F70" s="582" t="s">
        <v>228</v>
      </c>
      <c r="G70" s="582"/>
      <c r="H70" s="582" t="b">
        <f>IF(COUNTIF(試算条件の入力!BF7:BK9,"該当する")&gt;0,TRUE,FALSE)</f>
        <v>0</v>
      </c>
      <c r="I70" s="583"/>
      <c r="K70" s="594"/>
      <c r="L70" s="568" t="s">
        <v>224</v>
      </c>
      <c r="M70" s="568"/>
      <c r="N70" s="569">
        <f>IF(R70=TRUE,$D$23,0)</f>
        <v>0</v>
      </c>
      <c r="O70" s="601"/>
      <c r="P70" s="582" t="s">
        <v>228</v>
      </c>
      <c r="Q70" s="582"/>
      <c r="R70" s="582" t="b">
        <f>IF(COUNTIF(試算条件の入力!$BF$16:$BK$18,"該当する")&gt;0,TRUE,FALSE)</f>
        <v>0</v>
      </c>
      <c r="S70" s="583"/>
      <c r="U70" s="594"/>
      <c r="V70" s="568" t="s">
        <v>224</v>
      </c>
      <c r="W70" s="568"/>
      <c r="X70" s="569">
        <f>IF(AB70=TRUE,$D$23,0)</f>
        <v>0</v>
      </c>
      <c r="Y70" s="601"/>
      <c r="Z70" s="582" t="s">
        <v>228</v>
      </c>
      <c r="AA70" s="582"/>
      <c r="AB70" s="582" t="b">
        <f>IF(COUNTIF(試算条件の入力!$BF$22:$BK$24,"該当する")&gt;0,TRUE,FALSE)</f>
        <v>0</v>
      </c>
      <c r="AC70" s="583"/>
      <c r="AE70" s="594"/>
      <c r="AF70" s="568" t="s">
        <v>224</v>
      </c>
      <c r="AG70" s="568"/>
      <c r="AH70" s="569">
        <f>IF(AL70=TRUE,$D$23,0)</f>
        <v>0</v>
      </c>
      <c r="AI70" s="601"/>
      <c r="AJ70" s="582" t="s">
        <v>228</v>
      </c>
      <c r="AK70" s="582"/>
      <c r="AL70" s="582" t="b">
        <f>IF(COUNTIF(試算条件の入力!$BF$28:$BK$30,"該当する")&gt;0,TRUE,FALSE)</f>
        <v>0</v>
      </c>
      <c r="AM70" s="583"/>
      <c r="AO70" s="594"/>
      <c r="AP70" s="568" t="s">
        <v>224</v>
      </c>
      <c r="AQ70" s="568"/>
      <c r="AR70" s="569">
        <f>IF(AV70=TRUE,$D$23,0)</f>
        <v>0</v>
      </c>
      <c r="AS70" s="601"/>
      <c r="AT70" s="582" t="s">
        <v>228</v>
      </c>
      <c r="AU70" s="582"/>
      <c r="AV70" s="582" t="b">
        <f>IF(COUNTIF(試算条件の入力!$BF$34:$BK$36,"該当する")&gt;0,TRUE,FALSE)</f>
        <v>0</v>
      </c>
      <c r="AW70" s="583"/>
      <c r="AY70" s="594"/>
      <c r="AZ70" s="568" t="s">
        <v>224</v>
      </c>
      <c r="BA70" s="568"/>
      <c r="BB70" s="569">
        <f>IF(BF70=TRUE,$D$23,0)</f>
        <v>0</v>
      </c>
      <c r="BC70" s="601"/>
      <c r="BD70" s="582" t="s">
        <v>228</v>
      </c>
      <c r="BE70" s="582"/>
      <c r="BF70" s="582" t="b">
        <f>IF(COUNTIF(試算条件の入力!$BF$40:$BK$42,"該当する")&gt;0,TRUE,FALSE)</f>
        <v>0</v>
      </c>
      <c r="BG70" s="583"/>
      <c r="BI70" s="594"/>
      <c r="BJ70" s="568" t="s">
        <v>224</v>
      </c>
      <c r="BK70" s="568"/>
      <c r="BL70" s="569">
        <f>IF(BP70=TRUE,$D$23,0)</f>
        <v>0</v>
      </c>
      <c r="BM70" s="601"/>
      <c r="BN70" s="582" t="s">
        <v>228</v>
      </c>
      <c r="BO70" s="582"/>
      <c r="BP70" s="582" t="b">
        <f>IF(COUNTIF(試算条件の入力!$BF$46:$BK$48,"該当する")&gt;0,TRUE,FALSE)</f>
        <v>0</v>
      </c>
      <c r="BQ70" s="583"/>
    </row>
    <row r="71" spans="1:69" x14ac:dyDescent="0.2">
      <c r="A71" s="594"/>
      <c r="B71" s="568" t="s">
        <v>223</v>
      </c>
      <c r="C71" s="568"/>
      <c r="D71" s="569">
        <f>H71*$D$25</f>
        <v>0</v>
      </c>
      <c r="E71" s="601"/>
      <c r="F71" s="582" t="s">
        <v>227</v>
      </c>
      <c r="G71" s="582"/>
      <c r="H71" s="582">
        <f>IF(試算条件の入力!CA8-試算条件の入力!CA9&lt;0,0,試算条件の入力!CA8-試算条件の入力!CA9)</f>
        <v>0</v>
      </c>
      <c r="I71" s="583"/>
      <c r="K71" s="594"/>
      <c r="L71" s="568" t="s">
        <v>223</v>
      </c>
      <c r="M71" s="568"/>
      <c r="N71" s="569">
        <f>R71*$D$25</f>
        <v>0</v>
      </c>
      <c r="O71" s="601"/>
      <c r="P71" s="582" t="s">
        <v>227</v>
      </c>
      <c r="Q71" s="582"/>
      <c r="R71" s="582">
        <f>IF(試算条件の入力!$CA$17-試算条件の入力!$CA$18&lt;0,0,試算条件の入力!$CA$17-試算条件の入力!$CA$18)</f>
        <v>0</v>
      </c>
      <c r="S71" s="583"/>
      <c r="U71" s="594"/>
      <c r="V71" s="568" t="s">
        <v>223</v>
      </c>
      <c r="W71" s="568"/>
      <c r="X71" s="569">
        <f>AB71*$D$25</f>
        <v>0</v>
      </c>
      <c r="Y71" s="601"/>
      <c r="Z71" s="582" t="s">
        <v>227</v>
      </c>
      <c r="AA71" s="582"/>
      <c r="AB71" s="582">
        <f>IF(試算条件の入力!$CA$23-試算条件の入力!$CA$24&lt;0,0,試算条件の入力!$CA$23-試算条件の入力!$CA$24)</f>
        <v>0</v>
      </c>
      <c r="AC71" s="583"/>
      <c r="AE71" s="594"/>
      <c r="AF71" s="568" t="s">
        <v>223</v>
      </c>
      <c r="AG71" s="568"/>
      <c r="AH71" s="569">
        <f>AL71*$D$25</f>
        <v>0</v>
      </c>
      <c r="AI71" s="601"/>
      <c r="AJ71" s="582" t="s">
        <v>227</v>
      </c>
      <c r="AK71" s="582"/>
      <c r="AL71" s="582">
        <f>IF(試算条件の入力!$CA$29-試算条件の入力!$CA$30&lt;0,0,試算条件の入力!$CA$29-試算条件の入力!$CA$30)</f>
        <v>0</v>
      </c>
      <c r="AM71" s="583"/>
      <c r="AO71" s="594"/>
      <c r="AP71" s="568" t="s">
        <v>223</v>
      </c>
      <c r="AQ71" s="568"/>
      <c r="AR71" s="569">
        <f>AV71*$D$25</f>
        <v>0</v>
      </c>
      <c r="AS71" s="601"/>
      <c r="AT71" s="582" t="s">
        <v>227</v>
      </c>
      <c r="AU71" s="582"/>
      <c r="AV71" s="582">
        <f>IF(試算条件の入力!$CA$35-試算条件の入力!$CA$36&lt;0,0,試算条件の入力!$CA$35-試算条件の入力!$CA$36)</f>
        <v>0</v>
      </c>
      <c r="AW71" s="583"/>
      <c r="AY71" s="594"/>
      <c r="AZ71" s="568" t="s">
        <v>223</v>
      </c>
      <c r="BA71" s="568"/>
      <c r="BB71" s="569">
        <f>BF71*$D$25</f>
        <v>0</v>
      </c>
      <c r="BC71" s="601"/>
      <c r="BD71" s="582" t="s">
        <v>227</v>
      </c>
      <c r="BE71" s="582"/>
      <c r="BF71" s="582">
        <f>IF(試算条件の入力!$CA$41-試算条件の入力!$CA$42&lt;0,0,試算条件の入力!$CA$41-試算条件の入力!$CA$42)</f>
        <v>0</v>
      </c>
      <c r="BG71" s="583"/>
      <c r="BI71" s="594"/>
      <c r="BJ71" s="568" t="s">
        <v>223</v>
      </c>
      <c r="BK71" s="568"/>
      <c r="BL71" s="569">
        <f>BP71*$D$25</f>
        <v>0</v>
      </c>
      <c r="BM71" s="601"/>
      <c r="BN71" s="582" t="s">
        <v>227</v>
      </c>
      <c r="BO71" s="582"/>
      <c r="BP71" s="582">
        <f>IF(試算条件の入力!$CA$47-試算条件の入力!$CA$48&lt;0,0,試算条件の入力!$CA$47-試算条件の入力!$CA$48)</f>
        <v>0</v>
      </c>
      <c r="BQ71" s="583"/>
    </row>
    <row r="72" spans="1:69" x14ac:dyDescent="0.2">
      <c r="A72" s="594"/>
      <c r="B72" s="568" t="s">
        <v>222</v>
      </c>
      <c r="C72" s="568"/>
      <c r="D72" s="569">
        <f>H72*$D$27</f>
        <v>0</v>
      </c>
      <c r="E72" s="601"/>
      <c r="F72" s="582" t="s">
        <v>227</v>
      </c>
      <c r="G72" s="582"/>
      <c r="H72" s="582">
        <f>試算条件の入力!CA9</f>
        <v>0</v>
      </c>
      <c r="I72" s="583"/>
      <c r="K72" s="594"/>
      <c r="L72" s="568" t="s">
        <v>222</v>
      </c>
      <c r="M72" s="568"/>
      <c r="N72" s="569">
        <f>R72*$D$27</f>
        <v>0</v>
      </c>
      <c r="O72" s="601"/>
      <c r="P72" s="582" t="s">
        <v>227</v>
      </c>
      <c r="Q72" s="582"/>
      <c r="R72" s="582">
        <f>試算条件の入力!$CA$18</f>
        <v>0</v>
      </c>
      <c r="S72" s="583"/>
      <c r="U72" s="594"/>
      <c r="V72" s="568" t="s">
        <v>222</v>
      </c>
      <c r="W72" s="568"/>
      <c r="X72" s="569">
        <f>AB72*$D$27</f>
        <v>0</v>
      </c>
      <c r="Y72" s="601"/>
      <c r="Z72" s="582" t="s">
        <v>227</v>
      </c>
      <c r="AA72" s="582"/>
      <c r="AB72" s="582">
        <f>試算条件の入力!$CA$24</f>
        <v>0</v>
      </c>
      <c r="AC72" s="583"/>
      <c r="AE72" s="594"/>
      <c r="AF72" s="568" t="s">
        <v>222</v>
      </c>
      <c r="AG72" s="568"/>
      <c r="AH72" s="569">
        <f>AL72*$D$27</f>
        <v>0</v>
      </c>
      <c r="AI72" s="601"/>
      <c r="AJ72" s="582" t="s">
        <v>227</v>
      </c>
      <c r="AK72" s="582"/>
      <c r="AL72" s="582">
        <f>試算条件の入力!$CA$30</f>
        <v>0</v>
      </c>
      <c r="AM72" s="583"/>
      <c r="AO72" s="594"/>
      <c r="AP72" s="568" t="s">
        <v>222</v>
      </c>
      <c r="AQ72" s="568"/>
      <c r="AR72" s="569">
        <f>AV72*$D$27</f>
        <v>0</v>
      </c>
      <c r="AS72" s="601"/>
      <c r="AT72" s="582" t="s">
        <v>227</v>
      </c>
      <c r="AU72" s="582"/>
      <c r="AV72" s="582">
        <f>試算条件の入力!$CA$36</f>
        <v>0</v>
      </c>
      <c r="AW72" s="583"/>
      <c r="AY72" s="594"/>
      <c r="AZ72" s="568" t="s">
        <v>222</v>
      </c>
      <c r="BA72" s="568"/>
      <c r="BB72" s="569">
        <f>BF72*$D$27</f>
        <v>0</v>
      </c>
      <c r="BC72" s="601"/>
      <c r="BD72" s="582" t="s">
        <v>227</v>
      </c>
      <c r="BE72" s="582"/>
      <c r="BF72" s="582">
        <f>試算条件の入力!$CA$42</f>
        <v>0</v>
      </c>
      <c r="BG72" s="583"/>
      <c r="BI72" s="594"/>
      <c r="BJ72" s="568" t="s">
        <v>222</v>
      </c>
      <c r="BK72" s="568"/>
      <c r="BL72" s="569">
        <f>BP72*$D$27</f>
        <v>0</v>
      </c>
      <c r="BM72" s="601"/>
      <c r="BN72" s="582" t="s">
        <v>227</v>
      </c>
      <c r="BO72" s="582"/>
      <c r="BP72" s="582">
        <f>試算条件の入力!$CA$48</f>
        <v>0</v>
      </c>
      <c r="BQ72" s="583"/>
    </row>
    <row r="73" spans="1:69" x14ac:dyDescent="0.2">
      <c r="A73" s="594"/>
      <c r="B73" s="568" t="s">
        <v>225</v>
      </c>
      <c r="C73" s="568"/>
      <c r="D73" s="569">
        <f>IF(H73=TRUE,$D$29,0)</f>
        <v>0</v>
      </c>
      <c r="E73" s="601"/>
      <c r="F73" s="582" t="s">
        <v>228</v>
      </c>
      <c r="G73" s="582"/>
      <c r="H73" s="582" t="b">
        <f>IF(試算条件の入力!DG9="該当する",TRUE,FALSE)</f>
        <v>0</v>
      </c>
      <c r="I73" s="583"/>
      <c r="K73" s="594"/>
      <c r="L73" s="568" t="s">
        <v>225</v>
      </c>
      <c r="M73" s="568"/>
      <c r="N73" s="569">
        <f>IF(R73=TRUE,$D$29,0)</f>
        <v>0</v>
      </c>
      <c r="O73" s="601"/>
      <c r="P73" s="582" t="s">
        <v>228</v>
      </c>
      <c r="Q73" s="582"/>
      <c r="R73" s="582" t="b">
        <f>IF(試算条件の入力!DG18="該当する",TRUE,FALSE)</f>
        <v>0</v>
      </c>
      <c r="S73" s="583"/>
      <c r="U73" s="594"/>
      <c r="V73" s="568" t="s">
        <v>225</v>
      </c>
      <c r="W73" s="568"/>
      <c r="X73" s="569">
        <f>IF(AB73=TRUE,$D$29,0)</f>
        <v>0</v>
      </c>
      <c r="Y73" s="601"/>
      <c r="Z73" s="582" t="s">
        <v>228</v>
      </c>
      <c r="AA73" s="582"/>
      <c r="AB73" s="582" t="b">
        <f>IF(試算条件の入力!DG24="該当する",TRUE,FALSE)</f>
        <v>0</v>
      </c>
      <c r="AC73" s="583"/>
      <c r="AE73" s="594"/>
      <c r="AF73" s="568" t="s">
        <v>225</v>
      </c>
      <c r="AG73" s="568"/>
      <c r="AH73" s="569">
        <f>IF(AL73=TRUE,$D$29,0)</f>
        <v>0</v>
      </c>
      <c r="AI73" s="601"/>
      <c r="AJ73" s="582" t="s">
        <v>228</v>
      </c>
      <c r="AK73" s="582"/>
      <c r="AL73" s="582" t="b">
        <f>IF(試算条件の入力!DG30="該当する",TRUE,FALSE)</f>
        <v>0</v>
      </c>
      <c r="AM73" s="583"/>
      <c r="AO73" s="594"/>
      <c r="AP73" s="568" t="s">
        <v>225</v>
      </c>
      <c r="AQ73" s="568"/>
      <c r="AR73" s="569">
        <f>IF(AV73=TRUE,$D$29,0)</f>
        <v>0</v>
      </c>
      <c r="AS73" s="601"/>
      <c r="AT73" s="582" t="s">
        <v>228</v>
      </c>
      <c r="AU73" s="582"/>
      <c r="AV73" s="582" t="b">
        <f>IF(試算条件の入力!DG36="該当する",TRUE,FALSE)</f>
        <v>0</v>
      </c>
      <c r="AW73" s="583"/>
      <c r="AY73" s="594"/>
      <c r="AZ73" s="568" t="s">
        <v>225</v>
      </c>
      <c r="BA73" s="568"/>
      <c r="BB73" s="569">
        <f>IF(BF73=TRUE,$D$29,0)</f>
        <v>0</v>
      </c>
      <c r="BC73" s="601"/>
      <c r="BD73" s="582" t="s">
        <v>228</v>
      </c>
      <c r="BE73" s="582"/>
      <c r="BF73" s="582" t="b">
        <f>IF(試算条件の入力!DG42="該当する",TRUE,FALSE)</f>
        <v>0</v>
      </c>
      <c r="BG73" s="583"/>
      <c r="BI73" s="594"/>
      <c r="BJ73" s="568" t="s">
        <v>225</v>
      </c>
      <c r="BK73" s="568"/>
      <c r="BL73" s="569">
        <f>IF(BP73=TRUE,$D$29,0)</f>
        <v>0</v>
      </c>
      <c r="BM73" s="601"/>
      <c r="BN73" s="582" t="s">
        <v>228</v>
      </c>
      <c r="BO73" s="582"/>
      <c r="BP73" s="582" t="b">
        <f>IF(試算条件の入力!DG48="該当する",TRUE,FALSE)</f>
        <v>0</v>
      </c>
      <c r="BQ73" s="583"/>
    </row>
    <row r="74" spans="1:69" ht="13.5" thickBot="1" x14ac:dyDescent="0.25">
      <c r="A74" s="588"/>
      <c r="B74" s="589" t="s">
        <v>229</v>
      </c>
      <c r="C74" s="589"/>
      <c r="D74" s="590">
        <f>SUM(D69:E73)</f>
        <v>0</v>
      </c>
      <c r="E74" s="591"/>
      <c r="F74" s="582"/>
      <c r="G74" s="582"/>
      <c r="H74" s="582"/>
      <c r="I74" s="583"/>
      <c r="K74" s="588"/>
      <c r="L74" s="589" t="s">
        <v>229</v>
      </c>
      <c r="M74" s="589"/>
      <c r="N74" s="590">
        <f>SUM(N69:O73)</f>
        <v>0</v>
      </c>
      <c r="O74" s="591"/>
      <c r="P74" s="582"/>
      <c r="Q74" s="582"/>
      <c r="R74" s="582"/>
      <c r="S74" s="583"/>
      <c r="U74" s="588"/>
      <c r="V74" s="589" t="s">
        <v>71</v>
      </c>
      <c r="W74" s="589"/>
      <c r="X74" s="590">
        <f>SUM(X69:Y73)</f>
        <v>0</v>
      </c>
      <c r="Y74" s="591"/>
      <c r="Z74" s="582"/>
      <c r="AA74" s="582"/>
      <c r="AB74" s="582"/>
      <c r="AC74" s="583"/>
      <c r="AE74" s="588"/>
      <c r="AF74" s="589" t="s">
        <v>71</v>
      </c>
      <c r="AG74" s="589"/>
      <c r="AH74" s="590">
        <f>SUM(AH69:AI73)</f>
        <v>0</v>
      </c>
      <c r="AI74" s="591"/>
      <c r="AJ74" s="582"/>
      <c r="AK74" s="582"/>
      <c r="AL74" s="582"/>
      <c r="AM74" s="583"/>
      <c r="AO74" s="588"/>
      <c r="AP74" s="589" t="s">
        <v>71</v>
      </c>
      <c r="AQ74" s="589"/>
      <c r="AR74" s="590">
        <f>SUM(AR69:AS73)</f>
        <v>0</v>
      </c>
      <c r="AS74" s="591"/>
      <c r="AT74" s="582"/>
      <c r="AU74" s="582"/>
      <c r="AV74" s="582"/>
      <c r="AW74" s="583"/>
      <c r="AY74" s="588"/>
      <c r="AZ74" s="589" t="s">
        <v>71</v>
      </c>
      <c r="BA74" s="589"/>
      <c r="BB74" s="590">
        <f>SUM(BB69:BC73)</f>
        <v>0</v>
      </c>
      <c r="BC74" s="591"/>
      <c r="BD74" s="582"/>
      <c r="BE74" s="582"/>
      <c r="BF74" s="582"/>
      <c r="BG74" s="583"/>
      <c r="BI74" s="588"/>
      <c r="BJ74" s="589" t="s">
        <v>71</v>
      </c>
      <c r="BK74" s="589"/>
      <c r="BL74" s="590">
        <f>SUM(BL69:BM73)</f>
        <v>0</v>
      </c>
      <c r="BM74" s="591"/>
      <c r="BN74" s="582"/>
      <c r="BO74" s="582"/>
      <c r="BP74" s="582"/>
      <c r="BQ74" s="583"/>
    </row>
    <row r="75" spans="1:69" x14ac:dyDescent="0.2">
      <c r="A75" s="584" t="s">
        <v>230</v>
      </c>
      <c r="B75" s="585"/>
      <c r="C75" s="585"/>
      <c r="D75" s="586" t="e">
        <f>IF(D68-D74&lt;0,0,D68-D74)</f>
        <v>#N/A</v>
      </c>
      <c r="E75" s="587"/>
      <c r="F75" s="582"/>
      <c r="G75" s="582"/>
      <c r="H75" s="582"/>
      <c r="I75" s="583"/>
      <c r="K75" s="584" t="s">
        <v>230</v>
      </c>
      <c r="L75" s="585"/>
      <c r="M75" s="585"/>
      <c r="N75" s="586">
        <f>IF(N68-N74&lt;0,0,N68-N74)</f>
        <v>0</v>
      </c>
      <c r="O75" s="587"/>
      <c r="P75" s="582"/>
      <c r="Q75" s="582"/>
      <c r="R75" s="582"/>
      <c r="S75" s="583"/>
      <c r="U75" s="584" t="s">
        <v>230</v>
      </c>
      <c r="V75" s="585"/>
      <c r="W75" s="585"/>
      <c r="X75" s="586">
        <f>IF(X68-X74&lt;0,0,X68-X74)</f>
        <v>0</v>
      </c>
      <c r="Y75" s="587"/>
      <c r="Z75" s="582"/>
      <c r="AA75" s="582"/>
      <c r="AB75" s="582"/>
      <c r="AC75" s="583"/>
      <c r="AE75" s="584" t="s">
        <v>230</v>
      </c>
      <c r="AF75" s="585"/>
      <c r="AG75" s="585"/>
      <c r="AH75" s="586">
        <f>IF(AH68-AH74&lt;0,0,AH68-AH74)</f>
        <v>0</v>
      </c>
      <c r="AI75" s="587"/>
      <c r="AJ75" s="582"/>
      <c r="AK75" s="582"/>
      <c r="AL75" s="582"/>
      <c r="AM75" s="583"/>
      <c r="AO75" s="584" t="s">
        <v>230</v>
      </c>
      <c r="AP75" s="585"/>
      <c r="AQ75" s="585"/>
      <c r="AR75" s="586">
        <f>IF(AR68-AR74&lt;0,0,AR68-AR74)</f>
        <v>0</v>
      </c>
      <c r="AS75" s="587"/>
      <c r="AT75" s="582"/>
      <c r="AU75" s="582"/>
      <c r="AV75" s="582"/>
      <c r="AW75" s="583"/>
      <c r="AY75" s="584" t="s">
        <v>230</v>
      </c>
      <c r="AZ75" s="585"/>
      <c r="BA75" s="585"/>
      <c r="BB75" s="586">
        <f>IF(BB68-BB74&lt;0,0,BB68-BB74)</f>
        <v>0</v>
      </c>
      <c r="BC75" s="587"/>
      <c r="BD75" s="582"/>
      <c r="BE75" s="582"/>
      <c r="BF75" s="582"/>
      <c r="BG75" s="583"/>
      <c r="BI75" s="584" t="s">
        <v>230</v>
      </c>
      <c r="BJ75" s="585"/>
      <c r="BK75" s="585"/>
      <c r="BL75" s="586">
        <f>IF(BL68-BL74&lt;0,0,BL68-BL74)</f>
        <v>0</v>
      </c>
      <c r="BM75" s="587"/>
      <c r="BN75" s="582"/>
      <c r="BO75" s="582"/>
      <c r="BP75" s="582"/>
      <c r="BQ75" s="583"/>
    </row>
    <row r="76" spans="1:69" ht="13.5" thickBot="1" x14ac:dyDescent="0.25">
      <c r="A76" s="588" t="s">
        <v>232</v>
      </c>
      <c r="B76" s="589"/>
      <c r="C76" s="589"/>
      <c r="D76" s="590" t="e">
        <f>D67</f>
        <v>#N/A</v>
      </c>
      <c r="E76" s="591"/>
      <c r="F76" s="592"/>
      <c r="G76" s="592"/>
      <c r="H76" s="592"/>
      <c r="I76" s="593"/>
      <c r="K76" s="588" t="s">
        <v>232</v>
      </c>
      <c r="L76" s="589"/>
      <c r="M76" s="589"/>
      <c r="N76" s="590">
        <f>N67</f>
        <v>0</v>
      </c>
      <c r="O76" s="591"/>
      <c r="P76" s="592"/>
      <c r="Q76" s="592"/>
      <c r="R76" s="592"/>
      <c r="S76" s="593"/>
      <c r="U76" s="588" t="s">
        <v>232</v>
      </c>
      <c r="V76" s="589"/>
      <c r="W76" s="589"/>
      <c r="X76" s="590">
        <f>X67</f>
        <v>0</v>
      </c>
      <c r="Y76" s="591"/>
      <c r="Z76" s="592"/>
      <c r="AA76" s="592"/>
      <c r="AB76" s="592"/>
      <c r="AC76" s="593"/>
      <c r="AE76" s="588" t="s">
        <v>232</v>
      </c>
      <c r="AF76" s="589"/>
      <c r="AG76" s="589"/>
      <c r="AH76" s="590">
        <f>AH67</f>
        <v>0</v>
      </c>
      <c r="AI76" s="591"/>
      <c r="AJ76" s="592"/>
      <c r="AK76" s="592"/>
      <c r="AL76" s="592"/>
      <c r="AM76" s="593"/>
      <c r="AO76" s="588" t="s">
        <v>232</v>
      </c>
      <c r="AP76" s="589"/>
      <c r="AQ76" s="589"/>
      <c r="AR76" s="590">
        <f>AR67</f>
        <v>0</v>
      </c>
      <c r="AS76" s="591"/>
      <c r="AT76" s="592"/>
      <c r="AU76" s="592"/>
      <c r="AV76" s="592"/>
      <c r="AW76" s="593"/>
      <c r="AY76" s="588" t="s">
        <v>232</v>
      </c>
      <c r="AZ76" s="589"/>
      <c r="BA76" s="589"/>
      <c r="BB76" s="590">
        <f>BB67</f>
        <v>0</v>
      </c>
      <c r="BC76" s="591"/>
      <c r="BD76" s="592"/>
      <c r="BE76" s="592"/>
      <c r="BF76" s="592"/>
      <c r="BG76" s="593"/>
      <c r="BI76" s="588" t="s">
        <v>232</v>
      </c>
      <c r="BJ76" s="589"/>
      <c r="BK76" s="589"/>
      <c r="BL76" s="590">
        <f>BL67</f>
        <v>0</v>
      </c>
      <c r="BM76" s="591"/>
      <c r="BN76" s="592"/>
      <c r="BO76" s="592"/>
      <c r="BP76" s="592"/>
      <c r="BQ76" s="593"/>
    </row>
    <row r="77" spans="1:69" x14ac:dyDescent="0.2">
      <c r="B77" s="280"/>
      <c r="C77" s="280"/>
      <c r="D77" s="280"/>
      <c r="E77" s="280"/>
      <c r="F77" s="280"/>
      <c r="G77" s="280"/>
      <c r="H77" s="280"/>
      <c r="I77" s="280"/>
    </row>
    <row r="78" spans="1:69" ht="13.5" thickBot="1" x14ac:dyDescent="0.25"/>
    <row r="79" spans="1:69" ht="13.5" thickBot="1" x14ac:dyDescent="0.25">
      <c r="A79" s="333"/>
      <c r="B79" s="298"/>
      <c r="C79" s="309" t="s">
        <v>74</v>
      </c>
      <c r="D79" s="299" t="s">
        <v>239</v>
      </c>
      <c r="E79" s="336" t="s">
        <v>271</v>
      </c>
      <c r="F79" s="335" t="s">
        <v>272</v>
      </c>
      <c r="G79" s="570" t="s">
        <v>101</v>
      </c>
      <c r="H79" s="571"/>
      <c r="I79" s="571" t="s">
        <v>63</v>
      </c>
      <c r="J79" s="571"/>
      <c r="K79" s="571" t="s">
        <v>218</v>
      </c>
      <c r="L79" s="571"/>
      <c r="M79" s="571" t="s">
        <v>71</v>
      </c>
      <c r="N79" s="571"/>
      <c r="O79" s="571" t="s">
        <v>70</v>
      </c>
      <c r="P79" s="571"/>
      <c r="Q79" s="571" t="s">
        <v>251</v>
      </c>
      <c r="R79" s="672"/>
      <c r="T79" s="595" t="s">
        <v>80</v>
      </c>
      <c r="U79" s="596"/>
      <c r="V79" s="596"/>
      <c r="W79" s="596"/>
      <c r="X79" s="596"/>
      <c r="Y79" s="597"/>
    </row>
    <row r="80" spans="1:69" x14ac:dyDescent="0.2">
      <c r="A80" s="333"/>
      <c r="B80" s="310" t="str">
        <f>試算条件の入力!B5</f>
        <v>世帯主</v>
      </c>
      <c r="C80" s="286" t="e">
        <f>TEXT(D57,"@")</f>
        <v>#N/A</v>
      </c>
      <c r="D80" s="127" t="b">
        <f>H63</f>
        <v>0</v>
      </c>
      <c r="E80" s="337" t="b">
        <f>IF(D59&gt;0,TRUE,FALSE)</f>
        <v>0</v>
      </c>
      <c r="F80" s="338" t="e">
        <f>IF(D65&gt;0,TRUE,FALSE)</f>
        <v>#N/A</v>
      </c>
      <c r="G80" s="578" t="e">
        <f>$D$63+$D$65+$D$66</f>
        <v>#N/A</v>
      </c>
      <c r="H80" s="579"/>
      <c r="I80" s="580" t="e">
        <f>$D$67</f>
        <v>#N/A</v>
      </c>
      <c r="J80" s="579"/>
      <c r="K80" s="580" t="e">
        <f>D68</f>
        <v>#N/A</v>
      </c>
      <c r="L80" s="579"/>
      <c r="M80" s="580">
        <f>D74</f>
        <v>0</v>
      </c>
      <c r="N80" s="579"/>
      <c r="O80" s="580" t="e">
        <f>IF(OR($C$80=$D$6,$C$80=$D$7),0,D75)</f>
        <v>#N/A</v>
      </c>
      <c r="P80" s="579"/>
      <c r="Q80" s="580" t="e">
        <f>IF($C$80=$D$9,$D$75,0)</f>
        <v>#N/A</v>
      </c>
      <c r="R80" s="680"/>
      <c r="T80" s="598"/>
      <c r="U80" s="599"/>
      <c r="V80" s="599"/>
      <c r="W80" s="599"/>
      <c r="X80" s="599"/>
      <c r="Y80" s="600"/>
    </row>
    <row r="81" spans="1:25" x14ac:dyDescent="0.2">
      <c r="A81" s="333"/>
      <c r="B81" s="311" t="str">
        <f>試算条件の入力!B14</f>
        <v>加入者１</v>
      </c>
      <c r="C81" s="287" t="str">
        <f>TEXT(N57,"@")</f>
        <v>資格なし</v>
      </c>
      <c r="D81" s="255" t="b">
        <f>R63</f>
        <v>0</v>
      </c>
      <c r="E81" s="318" t="b">
        <f>IF(N59&gt;0,TRUE,FALSE)</f>
        <v>0</v>
      </c>
      <c r="F81" s="339" t="b">
        <f>IF(N65&gt;0,TRUE,FALSE)</f>
        <v>0</v>
      </c>
      <c r="G81" s="567">
        <f>$N$63+$N$65+$N$66</f>
        <v>0</v>
      </c>
      <c r="H81" s="568"/>
      <c r="I81" s="569">
        <f>$N$67</f>
        <v>0</v>
      </c>
      <c r="J81" s="568"/>
      <c r="K81" s="569">
        <f>$N$68</f>
        <v>0</v>
      </c>
      <c r="L81" s="568"/>
      <c r="M81" s="569">
        <f>$N$74</f>
        <v>0</v>
      </c>
      <c r="N81" s="568"/>
      <c r="O81" s="569">
        <f>$N$75</f>
        <v>0</v>
      </c>
      <c r="P81" s="568"/>
      <c r="Q81" s="569">
        <f>IF($C$81=$I$8,$N$75,0)</f>
        <v>0</v>
      </c>
      <c r="R81" s="607"/>
      <c r="T81" s="682" t="s">
        <v>81</v>
      </c>
      <c r="U81" s="682"/>
      <c r="V81" s="581">
        <f>$C$88</f>
        <v>1</v>
      </c>
      <c r="W81" s="581"/>
      <c r="X81" s="122" t="s">
        <v>243</v>
      </c>
      <c r="Y81" s="124"/>
    </row>
    <row r="82" spans="1:25" x14ac:dyDescent="0.2">
      <c r="A82" s="333"/>
      <c r="B82" s="311" t="str">
        <f>試算条件の入力!B20</f>
        <v>加入者２</v>
      </c>
      <c r="C82" s="287" t="str">
        <f>TEXT(X57,"@")</f>
        <v>資格なし</v>
      </c>
      <c r="D82" s="255" t="b">
        <f>AB63</f>
        <v>0</v>
      </c>
      <c r="E82" s="318" t="b">
        <f>IF(X59&gt;0,TRUE,FALSE)</f>
        <v>0</v>
      </c>
      <c r="F82" s="319" t="b">
        <f>IF(X65&gt;0,TRUE,FALSE)</f>
        <v>0</v>
      </c>
      <c r="G82" s="567">
        <f>$X$63+$X$65+$X$66</f>
        <v>0</v>
      </c>
      <c r="H82" s="568"/>
      <c r="I82" s="569">
        <f t="shared" ref="I82" si="13">$X$67</f>
        <v>0</v>
      </c>
      <c r="J82" s="568"/>
      <c r="K82" s="569">
        <f>$X$68</f>
        <v>0</v>
      </c>
      <c r="L82" s="568"/>
      <c r="M82" s="569">
        <f>$X$74</f>
        <v>0</v>
      </c>
      <c r="N82" s="568"/>
      <c r="O82" s="569">
        <f>$X$75</f>
        <v>0</v>
      </c>
      <c r="P82" s="568"/>
      <c r="Q82" s="569">
        <f>IF($C$82=$D$9,$X$75,0)</f>
        <v>0</v>
      </c>
      <c r="R82" s="607"/>
      <c r="T82" s="568" t="s">
        <v>82</v>
      </c>
      <c r="U82" s="568"/>
      <c r="V82" s="569" t="e">
        <f>I87</f>
        <v>#N/A</v>
      </c>
      <c r="W82" s="569"/>
      <c r="X82" s="125"/>
      <c r="Y82" s="126"/>
    </row>
    <row r="83" spans="1:25" x14ac:dyDescent="0.2">
      <c r="A83" s="333"/>
      <c r="B83" s="311" t="str">
        <f>試算条件の入力!B26</f>
        <v>加入者３</v>
      </c>
      <c r="C83" s="287" t="str">
        <f>TEXT(AH57,"@")</f>
        <v>資格なし</v>
      </c>
      <c r="D83" s="255" t="b">
        <f>AL63</f>
        <v>0</v>
      </c>
      <c r="E83" s="318" t="b">
        <f>IF(AH59&gt;0,TRUE,FALSE)</f>
        <v>0</v>
      </c>
      <c r="F83" s="319" t="b">
        <f>IF(AH65&gt;0,TRUE,FALSE)</f>
        <v>0</v>
      </c>
      <c r="G83" s="567">
        <f>$AH$63+$AH$65+$AH$66</f>
        <v>0</v>
      </c>
      <c r="H83" s="568"/>
      <c r="I83" s="569">
        <f t="shared" ref="I83" si="14">$AH$67</f>
        <v>0</v>
      </c>
      <c r="J83" s="568"/>
      <c r="K83" s="569">
        <f>$AH$68</f>
        <v>0</v>
      </c>
      <c r="L83" s="568"/>
      <c r="M83" s="569">
        <f>$AH$74</f>
        <v>0</v>
      </c>
      <c r="N83" s="568"/>
      <c r="O83" s="569">
        <f>$AH$75</f>
        <v>0</v>
      </c>
      <c r="P83" s="568"/>
      <c r="Q83" s="569">
        <f>IF($C$83=$D$9,$AH$75,0)</f>
        <v>0</v>
      </c>
      <c r="R83" s="607"/>
      <c r="T83" s="673">
        <f>AC8</f>
        <v>0.7</v>
      </c>
      <c r="U83" s="674"/>
      <c r="V83" s="652">
        <f>VLOOKUP($V$81,$AB$9:$AE$15,2,FALSE)</f>
        <v>430000</v>
      </c>
      <c r="W83" s="653"/>
      <c r="X83" s="125" t="e">
        <f>IF($V$82&lt;=V83,TRUE,FALSE)</f>
        <v>#N/A</v>
      </c>
      <c r="Y83" s="126"/>
    </row>
    <row r="84" spans="1:25" x14ac:dyDescent="0.2">
      <c r="A84" s="333"/>
      <c r="B84" s="311" t="str">
        <f>試算条件の入力!B32</f>
        <v>加入者４</v>
      </c>
      <c r="C84" s="287" t="str">
        <f>TEXT(AR57,"@")</f>
        <v>資格なし</v>
      </c>
      <c r="D84" s="255" t="b">
        <f>AV63</f>
        <v>0</v>
      </c>
      <c r="E84" s="318" t="b">
        <f>IF(AR59&gt;0,TRUE,FALSE)</f>
        <v>0</v>
      </c>
      <c r="F84" s="319" t="b">
        <f>IF(AR65&gt;0,TRUE,FALSE)</f>
        <v>0</v>
      </c>
      <c r="G84" s="567">
        <f>$AR$63+$AR$65+$AR$66</f>
        <v>0</v>
      </c>
      <c r="H84" s="568"/>
      <c r="I84" s="569">
        <f>$AR$67</f>
        <v>0</v>
      </c>
      <c r="J84" s="568"/>
      <c r="K84" s="569">
        <f>$AR$68</f>
        <v>0</v>
      </c>
      <c r="L84" s="568"/>
      <c r="M84" s="569">
        <f>$AR$74</f>
        <v>0</v>
      </c>
      <c r="N84" s="568"/>
      <c r="O84" s="569">
        <f>$AR$75</f>
        <v>0</v>
      </c>
      <c r="P84" s="568"/>
      <c r="Q84" s="569">
        <f>IF($C$84=$D$9,$AR$75,0)</f>
        <v>0</v>
      </c>
      <c r="R84" s="607"/>
      <c r="T84" s="675">
        <f>AD8</f>
        <v>0.5</v>
      </c>
      <c r="U84" s="676"/>
      <c r="V84" s="602">
        <f>VLOOKUP($V$81,$AB$9:$AE$15,3,FALSE)</f>
        <v>725000</v>
      </c>
      <c r="W84" s="654"/>
      <c r="X84" s="125" t="e">
        <f>IF($V$82&lt;=V84,TRUE,FALSE)</f>
        <v>#N/A</v>
      </c>
      <c r="Y84" s="126"/>
    </row>
    <row r="85" spans="1:25" x14ac:dyDescent="0.2">
      <c r="A85" s="333"/>
      <c r="B85" s="311" t="str">
        <f>試算条件の入力!B38</f>
        <v>加入者５</v>
      </c>
      <c r="C85" s="287" t="str">
        <f>TEXT(BB57,"@")</f>
        <v>資格なし</v>
      </c>
      <c r="D85" s="255" t="b">
        <f>BF63</f>
        <v>0</v>
      </c>
      <c r="E85" s="318" t="b">
        <f>IF(BB59&gt;0,TRUE,FALSE)</f>
        <v>0</v>
      </c>
      <c r="F85" s="319" t="b">
        <f>IF(BB65&gt;0,TRUE,FALSE)</f>
        <v>0</v>
      </c>
      <c r="G85" s="567">
        <f>$BB$63+$BB$65+$BB$66</f>
        <v>0</v>
      </c>
      <c r="H85" s="568"/>
      <c r="I85" s="569">
        <f t="shared" ref="I85" si="15">$BB$67</f>
        <v>0</v>
      </c>
      <c r="J85" s="568"/>
      <c r="K85" s="569">
        <f>$BB$68</f>
        <v>0</v>
      </c>
      <c r="L85" s="568"/>
      <c r="M85" s="569">
        <f>$BB$74</f>
        <v>0</v>
      </c>
      <c r="N85" s="568"/>
      <c r="O85" s="569">
        <f>$BB$75</f>
        <v>0</v>
      </c>
      <c r="P85" s="568"/>
      <c r="Q85" s="569">
        <f>IF($C$85=$D$9,$BB$75,0)</f>
        <v>0</v>
      </c>
      <c r="R85" s="607"/>
      <c r="T85" s="650">
        <f>AE8</f>
        <v>0.2</v>
      </c>
      <c r="U85" s="651"/>
      <c r="V85" s="655">
        <f>VLOOKUP($V$81,$AB$9:$AE$15,4,FALSE)</f>
        <v>975000</v>
      </c>
      <c r="W85" s="578"/>
      <c r="X85" s="125" t="e">
        <f>IF($V$82&lt;=V85,TRUE,FALSE)</f>
        <v>#N/A</v>
      </c>
      <c r="Y85" s="126"/>
    </row>
    <row r="86" spans="1:25" ht="13.5" thickBot="1" x14ac:dyDescent="0.25">
      <c r="A86" s="333"/>
      <c r="B86" s="312" t="str">
        <f>試算条件の入力!B44</f>
        <v>加入者６</v>
      </c>
      <c r="C86" s="285" t="str">
        <f>TEXT(BL57,"@")</f>
        <v>資格なし</v>
      </c>
      <c r="D86" s="122" t="b">
        <f>BP63</f>
        <v>0</v>
      </c>
      <c r="E86" s="320" t="b">
        <f>IF(BL59&gt;0,TRUE,FALSE)</f>
        <v>0</v>
      </c>
      <c r="F86" s="340" t="b">
        <f>IF(BL65&gt;0,TRUE,FALSE)</f>
        <v>0</v>
      </c>
      <c r="G86" s="653">
        <f>$BL$63+$BL$65+$BL$66</f>
        <v>0</v>
      </c>
      <c r="H86" s="649"/>
      <c r="I86" s="656">
        <f>$BL$67</f>
        <v>0</v>
      </c>
      <c r="J86" s="649"/>
      <c r="K86" s="656">
        <f>$BL$68</f>
        <v>0</v>
      </c>
      <c r="L86" s="649"/>
      <c r="M86" s="656">
        <f>$BL$74</f>
        <v>0</v>
      </c>
      <c r="N86" s="649"/>
      <c r="O86" s="656">
        <f>$BL$75</f>
        <v>0</v>
      </c>
      <c r="P86" s="649"/>
      <c r="Q86" s="656">
        <f>IF($C$86=$D$9,$BL$75,0)</f>
        <v>0</v>
      </c>
      <c r="R86" s="681"/>
      <c r="T86" s="568" t="s">
        <v>242</v>
      </c>
      <c r="U86" s="568"/>
      <c r="V86" s="608" t="e">
        <f>IF(X83=TRUE,T83,IF(X84=TRUE,T84,IF(X85=TRUE,T85,0)))</f>
        <v>#N/A</v>
      </c>
      <c r="W86" s="608"/>
      <c r="X86" s="127"/>
      <c r="Y86" s="129"/>
    </row>
    <row r="87" spans="1:25" ht="13.5" thickBot="1" x14ac:dyDescent="0.25">
      <c r="A87" s="333"/>
      <c r="B87" s="670" t="s">
        <v>79</v>
      </c>
      <c r="C87" s="561"/>
      <c r="D87" s="307"/>
      <c r="E87" s="561"/>
      <c r="F87" s="561"/>
      <c r="G87" s="577" t="e">
        <f>SUM(G80:H86)</f>
        <v>#N/A</v>
      </c>
      <c r="H87" s="571"/>
      <c r="I87" s="577" t="e">
        <f>SUM(I80:J86)</f>
        <v>#N/A</v>
      </c>
      <c r="J87" s="571"/>
      <c r="K87" s="561"/>
      <c r="L87" s="561"/>
      <c r="M87" s="561"/>
      <c r="N87" s="561"/>
      <c r="O87" s="577" t="e">
        <f>SUM(O80:P86)</f>
        <v>#N/A</v>
      </c>
      <c r="P87" s="571"/>
      <c r="Q87" s="577" t="e">
        <f>SUM(Q80:R86)</f>
        <v>#N/A</v>
      </c>
      <c r="R87" s="672"/>
    </row>
    <row r="88" spans="1:25" x14ac:dyDescent="0.2">
      <c r="B88" s="280" t="s">
        <v>100</v>
      </c>
      <c r="C88" s="289">
        <f>COUNTIFS($C$80:$C$86,"&lt;&gt;"&amp;$D$6,$C$80:$C$86,"&lt;&gt;"&amp;$D$7)</f>
        <v>1</v>
      </c>
      <c r="T88" s="568" t="s">
        <v>269</v>
      </c>
      <c r="U88" s="568"/>
    </row>
    <row r="89" spans="1:25" x14ac:dyDescent="0.2">
      <c r="B89" t="s">
        <v>238</v>
      </c>
      <c r="C89" s="290">
        <f>COUNTIFS($C$80:$C$86,$D$9)</f>
        <v>0</v>
      </c>
      <c r="T89" s="131" t="s">
        <v>266</v>
      </c>
      <c r="U89" s="292" t="e">
        <f>$O$9-ROUNDUP($O$9*$V$86,-1)</f>
        <v>#N/A</v>
      </c>
    </row>
    <row r="90" spans="1:25" x14ac:dyDescent="0.2">
      <c r="B90" t="s">
        <v>240</v>
      </c>
      <c r="C90" t="b">
        <f>IF(COUNTIFS($C$80:$C$86,"&lt;&gt;"&amp;$D$6,$D$80:$D$86,TRUE)&gt;=1,TRUE,FALSE)</f>
        <v>0</v>
      </c>
      <c r="T90" s="131" t="s">
        <v>267</v>
      </c>
      <c r="U90" s="292" t="e">
        <f>$Q$9-ROUNDUP($Q$9*$V$86,-1)</f>
        <v>#N/A</v>
      </c>
    </row>
    <row r="91" spans="1:25" x14ac:dyDescent="0.2">
      <c r="B91" t="s">
        <v>241</v>
      </c>
      <c r="C91">
        <f>試算条件の入力!$AQ$11</f>
        <v>0</v>
      </c>
      <c r="T91" s="131" t="s">
        <v>268</v>
      </c>
      <c r="U91" s="292" t="e">
        <f>$S$9-ROUNDUP($S$9*$V$86,-1)</f>
        <v>#N/A</v>
      </c>
    </row>
    <row r="92" spans="1:25" x14ac:dyDescent="0.2">
      <c r="B92" s="354" t="s">
        <v>281</v>
      </c>
      <c r="C92" s="355">
        <f>IF(試算条件の入力!$AQ$11&gt;=試算条件の入力!$AQ$12&gt;=0,試算条件の入力!$AQ$12,FALSE)</f>
        <v>0</v>
      </c>
      <c r="T92" s="5"/>
      <c r="U92" s="352"/>
    </row>
    <row r="93" spans="1:25" x14ac:dyDescent="0.2">
      <c r="B93" t="s">
        <v>252</v>
      </c>
      <c r="C93" t="b">
        <f>IF(C88&gt;=1,TRUE,FALSE)</f>
        <v>1</v>
      </c>
    </row>
    <row r="94" spans="1:25" x14ac:dyDescent="0.2">
      <c r="B94" t="s">
        <v>253</v>
      </c>
      <c r="C94" t="b">
        <f>IF(C89&gt;=1,TRUE,FALSE)</f>
        <v>0</v>
      </c>
    </row>
    <row r="95" spans="1:25" ht="13.5" thickBot="1" x14ac:dyDescent="0.25"/>
    <row r="96" spans="1:25" ht="13.5" thickBot="1" x14ac:dyDescent="0.25">
      <c r="C96" s="298"/>
      <c r="D96" s="296"/>
      <c r="E96" s="295" t="s">
        <v>123</v>
      </c>
      <c r="F96" s="295" t="s">
        <v>124</v>
      </c>
      <c r="G96" s="295" t="s">
        <v>250</v>
      </c>
      <c r="H96" s="295" t="s">
        <v>126</v>
      </c>
      <c r="I96" s="299" t="s">
        <v>256</v>
      </c>
      <c r="J96" s="303" t="s">
        <v>115</v>
      </c>
      <c r="K96" s="304" t="s">
        <v>125</v>
      </c>
      <c r="L96" s="306" t="s">
        <v>257</v>
      </c>
      <c r="M96" s="300" t="s">
        <v>116</v>
      </c>
      <c r="O96" s="671" t="s">
        <v>254</v>
      </c>
      <c r="P96" s="571"/>
      <c r="Q96" s="672"/>
    </row>
    <row r="97" spans="3:17" x14ac:dyDescent="0.2">
      <c r="C97" s="660" t="s">
        <v>244</v>
      </c>
      <c r="D97" s="286" t="s">
        <v>247</v>
      </c>
      <c r="E97" s="294" t="e">
        <f>IF($C$93=FALSE,0,ROUNDDOWN($O$87*$O$7,-1))</f>
        <v>#N/A</v>
      </c>
      <c r="F97" s="580" t="e">
        <f>SUM(E97:E99)</f>
        <v>#N/A</v>
      </c>
      <c r="G97" s="580" t="e">
        <f>$Q$98</f>
        <v>#N/A</v>
      </c>
      <c r="H97" s="580" t="e">
        <f>IF(F97-G97&gt;$O$13,$O$13,F97-G97)</f>
        <v>#N/A</v>
      </c>
      <c r="I97" s="668" t="e">
        <f>H97-'旧＿計算の基礎（作業用非公開）'!F97:F99</f>
        <v>#N/A</v>
      </c>
      <c r="J97" s="663" t="e">
        <f>IF(I97&lt;0,0,ROUNDDOWN(I97*$L$24,-1))</f>
        <v>#N/A</v>
      </c>
      <c r="K97" s="313" t="e">
        <f>J97-SUM(K98:K99)</f>
        <v>#N/A</v>
      </c>
      <c r="L97" s="572" t="e">
        <f>IF(SUM(J97:J105)&lt;$L$26,0,J97)</f>
        <v>#N/A</v>
      </c>
      <c r="M97" s="562" t="e">
        <f>IF(F97-G97-L97&gt;$O$13,$O$13,F97-G97-L97)</f>
        <v>#N/A</v>
      </c>
      <c r="O97" s="324"/>
      <c r="P97" s="323" t="s">
        <v>263</v>
      </c>
      <c r="Q97" s="353" t="s">
        <v>264</v>
      </c>
    </row>
    <row r="98" spans="3:17" x14ac:dyDescent="0.2">
      <c r="C98" s="661"/>
      <c r="D98" s="287" t="s">
        <v>248</v>
      </c>
      <c r="E98" s="368" t="e">
        <f>IF(C92&gt;=1,IF(P105-ROUNDUP(P105*V86,-1)&gt;=0,P105-ROUNDUP(P105*V86,-1),0),IF($C$93=FALSE,0,$C$88*$U$89))</f>
        <v>#N/A</v>
      </c>
      <c r="F98" s="569"/>
      <c r="G98" s="569"/>
      <c r="H98" s="569"/>
      <c r="I98" s="646"/>
      <c r="J98" s="664"/>
      <c r="K98" s="314" t="e">
        <f>ROUNDDOWN((J97/H97)*E98,-1)</f>
        <v>#N/A</v>
      </c>
      <c r="L98" s="573"/>
      <c r="M98" s="563"/>
      <c r="O98" s="301" t="s">
        <v>244</v>
      </c>
      <c r="P98" s="292">
        <f>ROUNDDOWN($C$91*$L$21*$O$7,-1)</f>
        <v>0</v>
      </c>
      <c r="Q98" s="314" t="e">
        <f>IF($E$97-$P$98&lt;0,$E$97,$P$98)</f>
        <v>#N/A</v>
      </c>
    </row>
    <row r="99" spans="3:17" x14ac:dyDescent="0.2">
      <c r="C99" s="661"/>
      <c r="D99" s="287" t="s">
        <v>249</v>
      </c>
      <c r="E99" s="292" t="e">
        <f>IF($C$93=FALSE,0,$O$11-ROUNDUP($O$11*$V$86,-1))</f>
        <v>#N/A</v>
      </c>
      <c r="F99" s="569"/>
      <c r="G99" s="569"/>
      <c r="H99" s="569"/>
      <c r="I99" s="646"/>
      <c r="J99" s="664"/>
      <c r="K99" s="314" t="e">
        <f>ROUNDDOWN((J97/H97)*E99,-1)</f>
        <v>#N/A</v>
      </c>
      <c r="L99" s="574"/>
      <c r="M99" s="563"/>
      <c r="O99" s="301" t="s">
        <v>245</v>
      </c>
      <c r="P99" s="292">
        <f>ROUNDDOWN($C$91*$L$21*$Q$7,-1)</f>
        <v>0</v>
      </c>
      <c r="Q99" s="314" t="e">
        <f>IF($E$100-$P$99&lt;0,$E$100,$P$99)</f>
        <v>#N/A</v>
      </c>
    </row>
    <row r="100" spans="3:17" ht="13.5" thickBot="1" x14ac:dyDescent="0.25">
      <c r="C100" s="661" t="s">
        <v>245</v>
      </c>
      <c r="D100" s="287" t="s">
        <v>247</v>
      </c>
      <c r="E100" s="292" t="e">
        <f>IF($C$93=FALSE,0,ROUNDDOWN($O$87*$Q$7,-1))</f>
        <v>#N/A</v>
      </c>
      <c r="F100" s="569" t="e">
        <f>SUM(E100:E102)</f>
        <v>#N/A</v>
      </c>
      <c r="G100" s="569" t="e">
        <f>$Q$99</f>
        <v>#N/A</v>
      </c>
      <c r="H100" s="569" t="e">
        <f>IF(F100-G100&gt;$Q$13,$Q$13,F100-G100)</f>
        <v>#N/A</v>
      </c>
      <c r="I100" s="646" t="e">
        <f>H100-'旧＿計算の基礎（作業用非公開）'!F100:F102</f>
        <v>#N/A</v>
      </c>
      <c r="J100" s="665" t="e">
        <f>IF(I100&lt;0,0,ROUNDDOWN(I100*$L$24,-1))</f>
        <v>#N/A</v>
      </c>
      <c r="K100" s="314" t="e">
        <f>J100-SUM(K101:K102)</f>
        <v>#N/A</v>
      </c>
      <c r="L100" s="575" t="e">
        <f>IF(SUM(J97:J105)&lt;$L$26,0,J100)</f>
        <v>#N/A</v>
      </c>
      <c r="M100" s="564" t="e">
        <f>IF(F100-G100-L100&gt;$Q$13,$Q$13,F100-G100-L100)</f>
        <v>#N/A</v>
      </c>
      <c r="O100" s="302" t="s">
        <v>246</v>
      </c>
      <c r="P100" s="293">
        <f>ROUNDDOWN($C$91*$L$21*$S$7,-1)</f>
        <v>0</v>
      </c>
      <c r="Q100" s="315">
        <f>IF($E$103-$P$100&lt;0,$E$103,$P$100)</f>
        <v>0</v>
      </c>
    </row>
    <row r="101" spans="3:17" x14ac:dyDescent="0.2">
      <c r="C101" s="661"/>
      <c r="D101" s="287" t="s">
        <v>248</v>
      </c>
      <c r="E101" s="368" t="e">
        <f>IF(C92&gt;=1,IF(P106-ROUNDUP(P106*V86,-1)&gt;=0,P106-ROUNDUP(P106*V86,-1),0),IF($C$93=FALSE,0,$C$88*$U$90))</f>
        <v>#N/A</v>
      </c>
      <c r="F101" s="569"/>
      <c r="G101" s="569"/>
      <c r="H101" s="569"/>
      <c r="I101" s="646"/>
      <c r="J101" s="666"/>
      <c r="K101" s="314" t="e">
        <f>ROUNDDOWN((J100/H100)*E101,-1)</f>
        <v>#N/A</v>
      </c>
      <c r="L101" s="573"/>
      <c r="M101" s="565"/>
    </row>
    <row r="102" spans="3:17" ht="13.5" thickBot="1" x14ac:dyDescent="0.25">
      <c r="C102" s="661"/>
      <c r="D102" s="287" t="s">
        <v>249</v>
      </c>
      <c r="E102" s="292" t="e">
        <f>IF(C93=FALSE,0,$Q$11-ROUNDUP($Q$11*$V$86,-1))</f>
        <v>#N/A</v>
      </c>
      <c r="F102" s="569"/>
      <c r="G102" s="569"/>
      <c r="H102" s="569"/>
      <c r="I102" s="646"/>
      <c r="J102" s="663"/>
      <c r="K102" s="314" t="e">
        <f>ROUNDDOWN((J100/H100)*E102,-1)</f>
        <v>#N/A</v>
      </c>
      <c r="L102" s="574"/>
      <c r="M102" s="562"/>
    </row>
    <row r="103" spans="3:17" ht="13.5" thickBot="1" x14ac:dyDescent="0.25">
      <c r="C103" s="661" t="s">
        <v>246</v>
      </c>
      <c r="D103" s="287" t="s">
        <v>247</v>
      </c>
      <c r="E103" s="292">
        <f>IF($C$94=FALSE,0,ROUNDDOWN($Q$87*$S$7,-1))</f>
        <v>0</v>
      </c>
      <c r="F103" s="569">
        <f>SUM(E103:E105)</f>
        <v>0</v>
      </c>
      <c r="G103" s="569">
        <f>$Q$100</f>
        <v>0</v>
      </c>
      <c r="H103" s="569">
        <f>IF(F103-G103&gt;$S$13,$S$13,F103-G103)</f>
        <v>0</v>
      </c>
      <c r="I103" s="646">
        <f>H103-'旧＿計算の基礎（作業用非公開）'!F103:F105</f>
        <v>0</v>
      </c>
      <c r="J103" s="664">
        <f>IF(I103&lt;0,0,ROUNDDOWN(I103*$L$24,-1))</f>
        <v>0</v>
      </c>
      <c r="K103" s="314" t="e">
        <f>J103-SUM(K104:K105)</f>
        <v>#DIV/0!</v>
      </c>
      <c r="L103" s="575" t="e">
        <f>IF(SUM(J97:J105)&lt;$L$26,0,J103)</f>
        <v>#N/A</v>
      </c>
      <c r="M103" s="563" t="e">
        <f>IF(F103-G103-L103&gt;$S$13,$S$13,F103-G103-L103)</f>
        <v>#N/A</v>
      </c>
      <c r="O103" s="677" t="s">
        <v>282</v>
      </c>
      <c r="P103" s="678"/>
      <c r="Q103" s="679"/>
    </row>
    <row r="104" spans="3:17" x14ac:dyDescent="0.2">
      <c r="C104" s="661"/>
      <c r="D104" s="287" t="s">
        <v>248</v>
      </c>
      <c r="E104" s="292">
        <f>IF($C$94=FALSE,0,$C$89*$U$91)</f>
        <v>0</v>
      </c>
      <c r="F104" s="569"/>
      <c r="G104" s="569"/>
      <c r="H104" s="569"/>
      <c r="I104" s="646"/>
      <c r="J104" s="664"/>
      <c r="K104" s="314" t="e">
        <f>ROUNDDOWN((J103/H103)*E104,-1)</f>
        <v>#DIV/0!</v>
      </c>
      <c r="L104" s="573"/>
      <c r="M104" s="563"/>
      <c r="O104" s="356"/>
      <c r="P104" s="357" t="s">
        <v>263</v>
      </c>
      <c r="Q104" s="364" t="s">
        <v>264</v>
      </c>
    </row>
    <row r="105" spans="3:17" ht="13.5" thickBot="1" x14ac:dyDescent="0.25">
      <c r="C105" s="662"/>
      <c r="D105" s="297" t="s">
        <v>249</v>
      </c>
      <c r="E105" s="293">
        <f>IF($C$94=FALSE,0,$S$11-ROUNDUP($S$11*$V$86,-1))</f>
        <v>0</v>
      </c>
      <c r="F105" s="590"/>
      <c r="G105" s="590"/>
      <c r="H105" s="590"/>
      <c r="I105" s="669"/>
      <c r="J105" s="667"/>
      <c r="K105" s="315" t="e">
        <f>ROUNDDOWN((J103/H103)*E105,-1)</f>
        <v>#DIV/0!</v>
      </c>
      <c r="L105" s="576"/>
      <c r="M105" s="566"/>
      <c r="O105" s="358" t="s">
        <v>50</v>
      </c>
      <c r="P105" s="359">
        <f>O9*C88-Q105</f>
        <v>34240</v>
      </c>
      <c r="Q105" s="360">
        <f>ROUNDUP(O9*1/2,-1)*C92</f>
        <v>0</v>
      </c>
    </row>
    <row r="106" spans="3:17" ht="13.5" thickBot="1" x14ac:dyDescent="0.25">
      <c r="O106" s="361" t="s">
        <v>245</v>
      </c>
      <c r="P106" s="362">
        <f>Q9*C88-Q106</f>
        <v>12970</v>
      </c>
      <c r="Q106" s="363">
        <f>ROUNDUP(Q9*1/2,-1)*C92</f>
        <v>0</v>
      </c>
    </row>
    <row r="107" spans="3:17" x14ac:dyDescent="0.2">
      <c r="O107" s="5"/>
      <c r="P107" s="352"/>
      <c r="Q107" s="352"/>
    </row>
  </sheetData>
  <mergeCells count="738">
    <mergeCell ref="O103:Q103"/>
    <mergeCell ref="T88:U88"/>
    <mergeCell ref="W5:W6"/>
    <mergeCell ref="W7:W8"/>
    <mergeCell ref="W9:W10"/>
    <mergeCell ref="Q79:R79"/>
    <mergeCell ref="Q80:R80"/>
    <mergeCell ref="Q81:R81"/>
    <mergeCell ref="Q82:R82"/>
    <mergeCell ref="Q83:R83"/>
    <mergeCell ref="Q84:R84"/>
    <mergeCell ref="Q85:R85"/>
    <mergeCell ref="Q86:R86"/>
    <mergeCell ref="R61:S61"/>
    <mergeCell ref="P64:Q64"/>
    <mergeCell ref="R64:S64"/>
    <mergeCell ref="R72:S72"/>
    <mergeCell ref="Q87:R87"/>
    <mergeCell ref="T81:U81"/>
    <mergeCell ref="T82:U82"/>
    <mergeCell ref="U76:W76"/>
    <mergeCell ref="V64:W64"/>
    <mergeCell ref="V62:W62"/>
    <mergeCell ref="U47:V48"/>
    <mergeCell ref="W47:X48"/>
    <mergeCell ref="C97:C99"/>
    <mergeCell ref="C100:C102"/>
    <mergeCell ref="C103:C105"/>
    <mergeCell ref="F97:F99"/>
    <mergeCell ref="F100:F102"/>
    <mergeCell ref="F103:F105"/>
    <mergeCell ref="G97:G99"/>
    <mergeCell ref="H97:H99"/>
    <mergeCell ref="J97:J99"/>
    <mergeCell ref="G100:G102"/>
    <mergeCell ref="H100:H102"/>
    <mergeCell ref="J100:J102"/>
    <mergeCell ref="G103:G105"/>
    <mergeCell ref="H103:H105"/>
    <mergeCell ref="J103:J105"/>
    <mergeCell ref="I97:I99"/>
    <mergeCell ref="I100:I102"/>
    <mergeCell ref="I103:I105"/>
    <mergeCell ref="B87:C87"/>
    <mergeCell ref="O87:P87"/>
    <mergeCell ref="O96:Q96"/>
    <mergeCell ref="T83:U83"/>
    <mergeCell ref="T84:U84"/>
    <mergeCell ref="T85:U85"/>
    <mergeCell ref="V83:W83"/>
    <mergeCell ref="V84:W84"/>
    <mergeCell ref="V85:W85"/>
    <mergeCell ref="V86:W86"/>
    <mergeCell ref="T86:U86"/>
    <mergeCell ref="M83:N83"/>
    <mergeCell ref="O83:P83"/>
    <mergeCell ref="G84:H84"/>
    <mergeCell ref="I84:J84"/>
    <mergeCell ref="K84:L84"/>
    <mergeCell ref="M84:N84"/>
    <mergeCell ref="O84:P84"/>
    <mergeCell ref="O85:P85"/>
    <mergeCell ref="G86:H86"/>
    <mergeCell ref="I86:J86"/>
    <mergeCell ref="K86:L86"/>
    <mergeCell ref="M86:N86"/>
    <mergeCell ref="O86:P86"/>
    <mergeCell ref="X76:Y76"/>
    <mergeCell ref="Z76:AA76"/>
    <mergeCell ref="AB76:AC76"/>
    <mergeCell ref="U69:U74"/>
    <mergeCell ref="V69:W69"/>
    <mergeCell ref="X69:Y69"/>
    <mergeCell ref="Z69:AA69"/>
    <mergeCell ref="AB69:AC69"/>
    <mergeCell ref="V70:W70"/>
    <mergeCell ref="X70:Y70"/>
    <mergeCell ref="Z70:AA70"/>
    <mergeCell ref="AB70:AC70"/>
    <mergeCell ref="V71:W71"/>
    <mergeCell ref="X71:Y71"/>
    <mergeCell ref="Z71:AA71"/>
    <mergeCell ref="AB71:AC71"/>
    <mergeCell ref="V72:W72"/>
    <mergeCell ref="X72:Y72"/>
    <mergeCell ref="V73:W73"/>
    <mergeCell ref="X73:Y73"/>
    <mergeCell ref="Z73:AA73"/>
    <mergeCell ref="AB73:AC73"/>
    <mergeCell ref="V74:W74"/>
    <mergeCell ref="X74:Y74"/>
    <mergeCell ref="Z74:AA74"/>
    <mergeCell ref="AB74:AC74"/>
    <mergeCell ref="U75:W75"/>
    <mergeCell ref="X75:Y75"/>
    <mergeCell ref="Z75:AA75"/>
    <mergeCell ref="AB75:AC75"/>
    <mergeCell ref="V67:W67"/>
    <mergeCell ref="X67:Y67"/>
    <mergeCell ref="Z67:AA67"/>
    <mergeCell ref="AB67:AC67"/>
    <mergeCell ref="V68:W68"/>
    <mergeCell ref="X68:Y68"/>
    <mergeCell ref="Z68:AA68"/>
    <mergeCell ref="AB68:AC68"/>
    <mergeCell ref="Z72:AA72"/>
    <mergeCell ref="AB72:AC72"/>
    <mergeCell ref="U57:U68"/>
    <mergeCell ref="V57:W57"/>
    <mergeCell ref="X57:Y57"/>
    <mergeCell ref="Z57:AA57"/>
    <mergeCell ref="AB57:AC57"/>
    <mergeCell ref="V58:W58"/>
    <mergeCell ref="X58:Y58"/>
    <mergeCell ref="AB63:AC63"/>
    <mergeCell ref="X64:Y64"/>
    <mergeCell ref="Z64:AA64"/>
    <mergeCell ref="AB64:AC64"/>
    <mergeCell ref="V65:W65"/>
    <mergeCell ref="X65:Y65"/>
    <mergeCell ref="AB65:AC65"/>
    <mergeCell ref="V66:W66"/>
    <mergeCell ref="X66:Y66"/>
    <mergeCell ref="AB66:AC66"/>
    <mergeCell ref="Z58:AA58"/>
    <mergeCell ref="AB58:AC58"/>
    <mergeCell ref="V59:W59"/>
    <mergeCell ref="X59:Y59"/>
    <mergeCell ref="V60:W60"/>
    <mergeCell ref="X60:Y60"/>
    <mergeCell ref="Z60:AA60"/>
    <mergeCell ref="AB60:AC60"/>
    <mergeCell ref="V61:W61"/>
    <mergeCell ref="X61:Y61"/>
    <mergeCell ref="Z61:AA61"/>
    <mergeCell ref="AB61:AC61"/>
    <mergeCell ref="X62:Y62"/>
    <mergeCell ref="V63:W63"/>
    <mergeCell ref="X63:Y63"/>
    <mergeCell ref="Z63:AA63"/>
    <mergeCell ref="W21:X22"/>
    <mergeCell ref="V21:V22"/>
    <mergeCell ref="T25:X26"/>
    <mergeCell ref="T23:X24"/>
    <mergeCell ref="S21:T22"/>
    <mergeCell ref="U39:X40"/>
    <mergeCell ref="Y39:AB40"/>
    <mergeCell ref="Y41:Z42"/>
    <mergeCell ref="AA41:AB42"/>
    <mergeCell ref="U21:U22"/>
    <mergeCell ref="S23:S24"/>
    <mergeCell ref="T35:U36"/>
    <mergeCell ref="Y47:Z48"/>
    <mergeCell ref="AA47:AB48"/>
    <mergeCell ref="Y43:Z44"/>
    <mergeCell ref="Y45:Z46"/>
    <mergeCell ref="AA43:AB44"/>
    <mergeCell ref="AA45:AB46"/>
    <mergeCell ref="U41:V42"/>
    <mergeCell ref="W41:X42"/>
    <mergeCell ref="U45:V46"/>
    <mergeCell ref="W45:X46"/>
    <mergeCell ref="U56:AC56"/>
    <mergeCell ref="V1:X2"/>
    <mergeCell ref="L1:N2"/>
    <mergeCell ref="M13:N14"/>
    <mergeCell ref="O13:P14"/>
    <mergeCell ref="Q13:R14"/>
    <mergeCell ref="S13:T14"/>
    <mergeCell ref="M11:N12"/>
    <mergeCell ref="O11:P12"/>
    <mergeCell ref="Q11:R12"/>
    <mergeCell ref="M5:N6"/>
    <mergeCell ref="O5:P6"/>
    <mergeCell ref="M7:N8"/>
    <mergeCell ref="O7:P8"/>
    <mergeCell ref="Q7:R8"/>
    <mergeCell ref="M9:N10"/>
    <mergeCell ref="O9:P10"/>
    <mergeCell ref="Y5:Y6"/>
    <mergeCell ref="Y7:Y8"/>
    <mergeCell ref="Y9:Y10"/>
    <mergeCell ref="L21:L22"/>
    <mergeCell ref="S5:T6"/>
    <mergeCell ref="A1:C2"/>
    <mergeCell ref="A17:C18"/>
    <mergeCell ref="B21:C22"/>
    <mergeCell ref="D21:G22"/>
    <mergeCell ref="I17:K18"/>
    <mergeCell ref="N17:P18"/>
    <mergeCell ref="R17:S18"/>
    <mergeCell ref="U43:V44"/>
    <mergeCell ref="W43:X44"/>
    <mergeCell ref="I5:J5"/>
    <mergeCell ref="D5:E5"/>
    <mergeCell ref="S25:S26"/>
    <mergeCell ref="S11:T12"/>
    <mergeCell ref="O27:P27"/>
    <mergeCell ref="O28:P28"/>
    <mergeCell ref="O21:P21"/>
    <mergeCell ref="O22:P22"/>
    <mergeCell ref="O23:P23"/>
    <mergeCell ref="O24:P24"/>
    <mergeCell ref="O25:P25"/>
    <mergeCell ref="J21:K22"/>
    <mergeCell ref="J24:K25"/>
    <mergeCell ref="J26:K27"/>
    <mergeCell ref="D27:G28"/>
    <mergeCell ref="S7:T8"/>
    <mergeCell ref="Q9:R10"/>
    <mergeCell ref="S9:T10"/>
    <mergeCell ref="Q5:R6"/>
    <mergeCell ref="N62:O62"/>
    <mergeCell ref="P57:Q57"/>
    <mergeCell ref="R57:S57"/>
    <mergeCell ref="B60:C60"/>
    <mergeCell ref="F70:G70"/>
    <mergeCell ref="H70:I70"/>
    <mergeCell ref="B68:C68"/>
    <mergeCell ref="D68:E68"/>
    <mergeCell ref="B69:C69"/>
    <mergeCell ref="D69:E69"/>
    <mergeCell ref="B70:C70"/>
    <mergeCell ref="H67:I67"/>
    <mergeCell ref="F68:G68"/>
    <mergeCell ref="H68:I68"/>
    <mergeCell ref="A53:C54"/>
    <mergeCell ref="K35:M36"/>
    <mergeCell ref="L47:M47"/>
    <mergeCell ref="L48:M48"/>
    <mergeCell ref="B31:C32"/>
    <mergeCell ref="D31:E32"/>
    <mergeCell ref="F31:G32"/>
    <mergeCell ref="F35:H36"/>
    <mergeCell ref="P35:R36"/>
    <mergeCell ref="A35:C36"/>
    <mergeCell ref="L24:L25"/>
    <mergeCell ref="L26:L27"/>
    <mergeCell ref="B23:C24"/>
    <mergeCell ref="D23:G24"/>
    <mergeCell ref="O31:P31"/>
    <mergeCell ref="B29:C30"/>
    <mergeCell ref="D29:G30"/>
    <mergeCell ref="O29:P29"/>
    <mergeCell ref="O30:P30"/>
    <mergeCell ref="O26:P26"/>
    <mergeCell ref="B25:C26"/>
    <mergeCell ref="D25:G26"/>
    <mergeCell ref="B27:C28"/>
    <mergeCell ref="X5:X6"/>
    <mergeCell ref="X7:X8"/>
    <mergeCell ref="X9:X10"/>
    <mergeCell ref="D70:E70"/>
    <mergeCell ref="B65:C65"/>
    <mergeCell ref="D65:E65"/>
    <mergeCell ref="B66:C66"/>
    <mergeCell ref="D66:E66"/>
    <mergeCell ref="B67:C67"/>
    <mergeCell ref="D67:E67"/>
    <mergeCell ref="B59:C59"/>
    <mergeCell ref="D59:E59"/>
    <mergeCell ref="D63:E63"/>
    <mergeCell ref="B63:C63"/>
    <mergeCell ref="B64:C64"/>
    <mergeCell ref="D64:E64"/>
    <mergeCell ref="F69:G69"/>
    <mergeCell ref="H69:I69"/>
    <mergeCell ref="F63:G63"/>
    <mergeCell ref="H63:I63"/>
    <mergeCell ref="F64:G64"/>
    <mergeCell ref="H64:I64"/>
    <mergeCell ref="H66:I66"/>
    <mergeCell ref="F67:G67"/>
    <mergeCell ref="D75:E75"/>
    <mergeCell ref="F75:G75"/>
    <mergeCell ref="H75:I75"/>
    <mergeCell ref="D76:E76"/>
    <mergeCell ref="F76:G76"/>
    <mergeCell ref="H76:I76"/>
    <mergeCell ref="B73:C73"/>
    <mergeCell ref="D73:E73"/>
    <mergeCell ref="F73:G73"/>
    <mergeCell ref="H73:I73"/>
    <mergeCell ref="B74:C74"/>
    <mergeCell ref="D74:E74"/>
    <mergeCell ref="F74:G74"/>
    <mergeCell ref="H74:I74"/>
    <mergeCell ref="A76:C76"/>
    <mergeCell ref="B72:C72"/>
    <mergeCell ref="D72:E72"/>
    <mergeCell ref="F72:G72"/>
    <mergeCell ref="H72:I72"/>
    <mergeCell ref="F71:G71"/>
    <mergeCell ref="H71:I71"/>
    <mergeCell ref="B71:C71"/>
    <mergeCell ref="D71:E71"/>
    <mergeCell ref="L62:M62"/>
    <mergeCell ref="L63:M63"/>
    <mergeCell ref="L66:M66"/>
    <mergeCell ref="L68:M68"/>
    <mergeCell ref="L65:M65"/>
    <mergeCell ref="H65:I65"/>
    <mergeCell ref="D60:E60"/>
    <mergeCell ref="F60:G60"/>
    <mergeCell ref="H60:I60"/>
    <mergeCell ref="B61:C61"/>
    <mergeCell ref="D61:E61"/>
    <mergeCell ref="F58:G58"/>
    <mergeCell ref="H58:I58"/>
    <mergeCell ref="D57:E57"/>
    <mergeCell ref="B57:C57"/>
    <mergeCell ref="B58:C58"/>
    <mergeCell ref="D58:E58"/>
    <mergeCell ref="F57:G57"/>
    <mergeCell ref="H57:I57"/>
    <mergeCell ref="F61:G61"/>
    <mergeCell ref="H61:I61"/>
    <mergeCell ref="L61:M61"/>
    <mergeCell ref="B62:C62"/>
    <mergeCell ref="D62:E62"/>
    <mergeCell ref="N61:O61"/>
    <mergeCell ref="P61:Q61"/>
    <mergeCell ref="AC39:AD40"/>
    <mergeCell ref="A57:A68"/>
    <mergeCell ref="A69:A74"/>
    <mergeCell ref="A75:C75"/>
    <mergeCell ref="A56:I56"/>
    <mergeCell ref="K56:S56"/>
    <mergeCell ref="K57:K68"/>
    <mergeCell ref="L57:M57"/>
    <mergeCell ref="N57:O57"/>
    <mergeCell ref="L58:M58"/>
    <mergeCell ref="N58:O58"/>
    <mergeCell ref="P58:Q58"/>
    <mergeCell ref="R58:S58"/>
    <mergeCell ref="L59:M59"/>
    <mergeCell ref="N59:O59"/>
    <mergeCell ref="L60:M60"/>
    <mergeCell ref="N60:O60"/>
    <mergeCell ref="P60:Q60"/>
    <mergeCell ref="R60:S60"/>
    <mergeCell ref="N63:O63"/>
    <mergeCell ref="P63:Q63"/>
    <mergeCell ref="R63:S63"/>
    <mergeCell ref="L64:M64"/>
    <mergeCell ref="N64:O64"/>
    <mergeCell ref="L74:M74"/>
    <mergeCell ref="N74:O74"/>
    <mergeCell ref="P74:Q74"/>
    <mergeCell ref="R74:S74"/>
    <mergeCell ref="K75:M75"/>
    <mergeCell ref="N75:O75"/>
    <mergeCell ref="P75:Q75"/>
    <mergeCell ref="R75:S75"/>
    <mergeCell ref="N65:O65"/>
    <mergeCell ref="R65:S65"/>
    <mergeCell ref="N66:O66"/>
    <mergeCell ref="R66:S66"/>
    <mergeCell ref="L67:M67"/>
    <mergeCell ref="N67:O67"/>
    <mergeCell ref="P67:Q67"/>
    <mergeCell ref="R67:S67"/>
    <mergeCell ref="N68:O68"/>
    <mergeCell ref="P68:Q68"/>
    <mergeCell ref="R68:S68"/>
    <mergeCell ref="K76:M76"/>
    <mergeCell ref="N76:O76"/>
    <mergeCell ref="P76:Q76"/>
    <mergeCell ref="R76:S76"/>
    <mergeCell ref="K69:K74"/>
    <mergeCell ref="L69:M69"/>
    <mergeCell ref="N69:O69"/>
    <mergeCell ref="P69:Q69"/>
    <mergeCell ref="R69:S69"/>
    <mergeCell ref="L70:M70"/>
    <mergeCell ref="N70:O70"/>
    <mergeCell ref="P70:Q70"/>
    <mergeCell ref="R70:S70"/>
    <mergeCell ref="L71:M71"/>
    <mergeCell ref="N71:O71"/>
    <mergeCell ref="P71:Q71"/>
    <mergeCell ref="R71:S71"/>
    <mergeCell ref="L72:M72"/>
    <mergeCell ref="N72:O72"/>
    <mergeCell ref="P72:Q72"/>
    <mergeCell ref="L73:M73"/>
    <mergeCell ref="N73:O73"/>
    <mergeCell ref="P73:Q73"/>
    <mergeCell ref="R73:S73"/>
    <mergeCell ref="AE56:AM56"/>
    <mergeCell ref="AE57:AE68"/>
    <mergeCell ref="AF57:AG57"/>
    <mergeCell ref="AH57:AI57"/>
    <mergeCell ref="AJ57:AK57"/>
    <mergeCell ref="AL57:AM57"/>
    <mergeCell ref="AF58:AG58"/>
    <mergeCell ref="AH58:AI58"/>
    <mergeCell ref="AJ58:AK58"/>
    <mergeCell ref="AL58:AM58"/>
    <mergeCell ref="AF59:AG59"/>
    <mergeCell ref="AH59:AI59"/>
    <mergeCell ref="AF60:AG60"/>
    <mergeCell ref="AH60:AI60"/>
    <mergeCell ref="AJ60:AK60"/>
    <mergeCell ref="AL60:AM60"/>
    <mergeCell ref="AF61:AG61"/>
    <mergeCell ref="AH61:AI61"/>
    <mergeCell ref="AJ61:AK61"/>
    <mergeCell ref="AL61:AM61"/>
    <mergeCell ref="AF62:AG62"/>
    <mergeCell ref="AH62:AI62"/>
    <mergeCell ref="AF63:AG63"/>
    <mergeCell ref="AH63:AI63"/>
    <mergeCell ref="AJ63:AK63"/>
    <mergeCell ref="AL63:AM63"/>
    <mergeCell ref="AF64:AG64"/>
    <mergeCell ref="AH64:AI64"/>
    <mergeCell ref="AJ64:AK64"/>
    <mergeCell ref="AL64:AM64"/>
    <mergeCell ref="AF65:AG65"/>
    <mergeCell ref="AH65:AI65"/>
    <mergeCell ref="AL65:AM65"/>
    <mergeCell ref="AF66:AG66"/>
    <mergeCell ref="AH66:AI66"/>
    <mergeCell ref="AL66:AM66"/>
    <mergeCell ref="AF67:AG67"/>
    <mergeCell ref="AH67:AI67"/>
    <mergeCell ref="AJ67:AK67"/>
    <mergeCell ref="AL67:AM67"/>
    <mergeCell ref="AF68:AG68"/>
    <mergeCell ref="AH68:AI68"/>
    <mergeCell ref="AJ68:AK68"/>
    <mergeCell ref="AL68:AM68"/>
    <mergeCell ref="AL72:AM72"/>
    <mergeCell ref="AF73:AG73"/>
    <mergeCell ref="AH73:AI73"/>
    <mergeCell ref="AJ73:AK73"/>
    <mergeCell ref="AL73:AM73"/>
    <mergeCell ref="AF74:AG74"/>
    <mergeCell ref="AH74:AI74"/>
    <mergeCell ref="AJ74:AK74"/>
    <mergeCell ref="AL74:AM74"/>
    <mergeCell ref="AE75:AG75"/>
    <mergeCell ref="AH75:AI75"/>
    <mergeCell ref="AJ75:AK75"/>
    <mergeCell ref="AL75:AM75"/>
    <mergeCell ref="AE76:AG76"/>
    <mergeCell ref="AH76:AI76"/>
    <mergeCell ref="AJ76:AK76"/>
    <mergeCell ref="AL76:AM76"/>
    <mergeCell ref="AE69:AE74"/>
    <mergeCell ref="AF69:AG69"/>
    <mergeCell ref="AH69:AI69"/>
    <mergeCell ref="AJ69:AK69"/>
    <mergeCell ref="AL69:AM69"/>
    <mergeCell ref="AF70:AG70"/>
    <mergeCell ref="AH70:AI70"/>
    <mergeCell ref="AJ70:AK70"/>
    <mergeCell ref="AL70:AM70"/>
    <mergeCell ref="AF71:AG71"/>
    <mergeCell ref="AH71:AI71"/>
    <mergeCell ref="AJ71:AK71"/>
    <mergeCell ref="AL71:AM71"/>
    <mergeCell ref="AF72:AG72"/>
    <mergeCell ref="AH72:AI72"/>
    <mergeCell ref="AJ72:AK72"/>
    <mergeCell ref="AO56:AW56"/>
    <mergeCell ref="AO57:AO68"/>
    <mergeCell ref="AP57:AQ57"/>
    <mergeCell ref="AR57:AS57"/>
    <mergeCell ref="AT57:AU57"/>
    <mergeCell ref="AV57:AW57"/>
    <mergeCell ref="AP58:AQ58"/>
    <mergeCell ref="AR58:AS58"/>
    <mergeCell ref="AT58:AU58"/>
    <mergeCell ref="AV58:AW58"/>
    <mergeCell ref="AP59:AQ59"/>
    <mergeCell ref="AR59:AS59"/>
    <mergeCell ref="AP60:AQ60"/>
    <mergeCell ref="AR60:AS60"/>
    <mergeCell ref="AT60:AU60"/>
    <mergeCell ref="AV60:AW60"/>
    <mergeCell ref="AP61:AQ61"/>
    <mergeCell ref="AR61:AS61"/>
    <mergeCell ref="AT61:AU61"/>
    <mergeCell ref="AV61:AW61"/>
    <mergeCell ref="AP62:AQ62"/>
    <mergeCell ref="AR62:AS62"/>
    <mergeCell ref="AP63:AQ63"/>
    <mergeCell ref="AR63:AS63"/>
    <mergeCell ref="AT63:AU63"/>
    <mergeCell ref="AV63:AW63"/>
    <mergeCell ref="AP64:AQ64"/>
    <mergeCell ref="AR64:AS64"/>
    <mergeCell ref="AT64:AU64"/>
    <mergeCell ref="AV64:AW64"/>
    <mergeCell ref="AP65:AQ65"/>
    <mergeCell ref="AR65:AS65"/>
    <mergeCell ref="AV65:AW65"/>
    <mergeCell ref="AP66:AQ66"/>
    <mergeCell ref="AR66:AS66"/>
    <mergeCell ref="AV66:AW66"/>
    <mergeCell ref="AP67:AQ67"/>
    <mergeCell ref="AR67:AS67"/>
    <mergeCell ref="AT67:AU67"/>
    <mergeCell ref="AV67:AW67"/>
    <mergeCell ref="AP68:AQ68"/>
    <mergeCell ref="AR68:AS68"/>
    <mergeCell ref="AT68:AU68"/>
    <mergeCell ref="AV68:AW68"/>
    <mergeCell ref="AV72:AW72"/>
    <mergeCell ref="AP73:AQ73"/>
    <mergeCell ref="AR73:AS73"/>
    <mergeCell ref="AT73:AU73"/>
    <mergeCell ref="AV73:AW73"/>
    <mergeCell ref="AP74:AQ74"/>
    <mergeCell ref="AR74:AS74"/>
    <mergeCell ref="AT74:AU74"/>
    <mergeCell ref="AV74:AW74"/>
    <mergeCell ref="AO75:AQ75"/>
    <mergeCell ref="AR75:AS75"/>
    <mergeCell ref="AT75:AU75"/>
    <mergeCell ref="AV75:AW75"/>
    <mergeCell ref="AO76:AQ76"/>
    <mergeCell ref="AR76:AS76"/>
    <mergeCell ref="AT76:AU76"/>
    <mergeCell ref="AV76:AW76"/>
    <mergeCell ref="AO69:AO74"/>
    <mergeCell ref="AP69:AQ69"/>
    <mergeCell ref="AR69:AS69"/>
    <mergeCell ref="AT69:AU69"/>
    <mergeCell ref="AV69:AW69"/>
    <mergeCell ref="AP70:AQ70"/>
    <mergeCell ref="AR70:AS70"/>
    <mergeCell ref="AT70:AU70"/>
    <mergeCell ref="AV70:AW70"/>
    <mergeCell ref="AP71:AQ71"/>
    <mergeCell ref="AR71:AS71"/>
    <mergeCell ref="AT71:AU71"/>
    <mergeCell ref="AV71:AW71"/>
    <mergeCell ref="AP72:AQ72"/>
    <mergeCell ref="AR72:AS72"/>
    <mergeCell ref="AT72:AU72"/>
    <mergeCell ref="AY56:BG56"/>
    <mergeCell ref="AY57:AY68"/>
    <mergeCell ref="AZ57:BA57"/>
    <mergeCell ref="BB57:BC57"/>
    <mergeCell ref="BD57:BE57"/>
    <mergeCell ref="BF57:BG57"/>
    <mergeCell ref="AZ58:BA58"/>
    <mergeCell ref="BB58:BC58"/>
    <mergeCell ref="BD58:BE58"/>
    <mergeCell ref="BF58:BG58"/>
    <mergeCell ref="AZ59:BA59"/>
    <mergeCell ref="BB59:BC59"/>
    <mergeCell ref="AZ60:BA60"/>
    <mergeCell ref="BB60:BC60"/>
    <mergeCell ref="BD60:BE60"/>
    <mergeCell ref="BF60:BG60"/>
    <mergeCell ref="AZ61:BA61"/>
    <mergeCell ref="BB61:BC61"/>
    <mergeCell ref="BD61:BE61"/>
    <mergeCell ref="BF61:BG61"/>
    <mergeCell ref="AZ62:BA62"/>
    <mergeCell ref="BB62:BC62"/>
    <mergeCell ref="AZ63:BA63"/>
    <mergeCell ref="BB63:BC63"/>
    <mergeCell ref="BD63:BE63"/>
    <mergeCell ref="BF63:BG63"/>
    <mergeCell ref="AZ64:BA64"/>
    <mergeCell ref="BB64:BC64"/>
    <mergeCell ref="BD64:BE64"/>
    <mergeCell ref="BF64:BG64"/>
    <mergeCell ref="AZ65:BA65"/>
    <mergeCell ref="BB65:BC65"/>
    <mergeCell ref="BF65:BG65"/>
    <mergeCell ref="BD74:BE74"/>
    <mergeCell ref="BF74:BG74"/>
    <mergeCell ref="AZ66:BA66"/>
    <mergeCell ref="BB66:BC66"/>
    <mergeCell ref="BF66:BG66"/>
    <mergeCell ref="AZ67:BA67"/>
    <mergeCell ref="BB67:BC67"/>
    <mergeCell ref="BD67:BE67"/>
    <mergeCell ref="BF67:BG67"/>
    <mergeCell ref="AZ68:BA68"/>
    <mergeCell ref="BB68:BC68"/>
    <mergeCell ref="BD68:BE68"/>
    <mergeCell ref="BF68:BG68"/>
    <mergeCell ref="BF71:BG71"/>
    <mergeCell ref="AZ72:BA72"/>
    <mergeCell ref="BB72:BC72"/>
    <mergeCell ref="BD72:BE72"/>
    <mergeCell ref="BF72:BG72"/>
    <mergeCell ref="AZ73:BA73"/>
    <mergeCell ref="BB73:BC73"/>
    <mergeCell ref="BD73:BE73"/>
    <mergeCell ref="BF73:BG73"/>
    <mergeCell ref="BL62:BM62"/>
    <mergeCell ref="BJ63:BK63"/>
    <mergeCell ref="BL63:BM63"/>
    <mergeCell ref="AY75:BA75"/>
    <mergeCell ref="BB75:BC75"/>
    <mergeCell ref="BD75:BE75"/>
    <mergeCell ref="BF75:BG75"/>
    <mergeCell ref="AY76:BA76"/>
    <mergeCell ref="BB76:BC76"/>
    <mergeCell ref="BD76:BE76"/>
    <mergeCell ref="BF76:BG76"/>
    <mergeCell ref="AY69:AY74"/>
    <mergeCell ref="AZ69:BA69"/>
    <mergeCell ref="BB69:BC69"/>
    <mergeCell ref="BD69:BE69"/>
    <mergeCell ref="BF69:BG69"/>
    <mergeCell ref="AZ70:BA70"/>
    <mergeCell ref="BB70:BC70"/>
    <mergeCell ref="BD70:BE70"/>
    <mergeCell ref="BF70:BG70"/>
    <mergeCell ref="AZ71:BA71"/>
    <mergeCell ref="BB71:BC71"/>
    <mergeCell ref="BD71:BE71"/>
    <mergeCell ref="AZ74:BA74"/>
    <mergeCell ref="BJ66:BK66"/>
    <mergeCell ref="BL66:BM66"/>
    <mergeCell ref="BP66:BQ66"/>
    <mergeCell ref="BI56:BQ56"/>
    <mergeCell ref="BI57:BI68"/>
    <mergeCell ref="BJ57:BK57"/>
    <mergeCell ref="BL57:BM57"/>
    <mergeCell ref="BN57:BO57"/>
    <mergeCell ref="BP57:BQ57"/>
    <mergeCell ref="BJ58:BK58"/>
    <mergeCell ref="BL58:BM58"/>
    <mergeCell ref="BN58:BO58"/>
    <mergeCell ref="BP58:BQ58"/>
    <mergeCell ref="BJ59:BK59"/>
    <mergeCell ref="BL59:BM59"/>
    <mergeCell ref="BJ60:BK60"/>
    <mergeCell ref="BL60:BM60"/>
    <mergeCell ref="BN60:BO60"/>
    <mergeCell ref="BP60:BQ60"/>
    <mergeCell ref="BJ61:BK61"/>
    <mergeCell ref="BL61:BM61"/>
    <mergeCell ref="BN61:BO61"/>
    <mergeCell ref="BP61:BQ61"/>
    <mergeCell ref="BJ62:BK62"/>
    <mergeCell ref="BN63:BO63"/>
    <mergeCell ref="BP63:BQ63"/>
    <mergeCell ref="BJ64:BK64"/>
    <mergeCell ref="BL64:BM64"/>
    <mergeCell ref="BN64:BO64"/>
    <mergeCell ref="BP64:BQ64"/>
    <mergeCell ref="BJ65:BK65"/>
    <mergeCell ref="BL65:BM65"/>
    <mergeCell ref="BP65:BQ65"/>
    <mergeCell ref="BJ67:BK67"/>
    <mergeCell ref="BL67:BM67"/>
    <mergeCell ref="BN67:BO67"/>
    <mergeCell ref="BP67:BQ67"/>
    <mergeCell ref="BJ68:BK68"/>
    <mergeCell ref="BL68:BM68"/>
    <mergeCell ref="BN68:BO68"/>
    <mergeCell ref="BP68:BQ68"/>
    <mergeCell ref="BP73:BQ73"/>
    <mergeCell ref="BP71:BQ71"/>
    <mergeCell ref="BJ72:BK72"/>
    <mergeCell ref="BL72:BM72"/>
    <mergeCell ref="BN72:BO72"/>
    <mergeCell ref="BP72:BQ72"/>
    <mergeCell ref="BJ73:BK73"/>
    <mergeCell ref="BL73:BM73"/>
    <mergeCell ref="BN73:BO73"/>
    <mergeCell ref="BL70:BM70"/>
    <mergeCell ref="BN70:BO70"/>
    <mergeCell ref="BP70:BQ70"/>
    <mergeCell ref="BJ71:BK71"/>
    <mergeCell ref="V81:W81"/>
    <mergeCell ref="V82:W82"/>
    <mergeCell ref="BP74:BQ74"/>
    <mergeCell ref="BI75:BK75"/>
    <mergeCell ref="BL75:BM75"/>
    <mergeCell ref="BN75:BO75"/>
    <mergeCell ref="BP75:BQ75"/>
    <mergeCell ref="BI76:BK76"/>
    <mergeCell ref="BL76:BM76"/>
    <mergeCell ref="BN76:BO76"/>
    <mergeCell ref="BP76:BQ76"/>
    <mergeCell ref="BI69:BI74"/>
    <mergeCell ref="BJ69:BK69"/>
    <mergeCell ref="BL69:BM69"/>
    <mergeCell ref="BN69:BO69"/>
    <mergeCell ref="BP69:BQ69"/>
    <mergeCell ref="BJ70:BK70"/>
    <mergeCell ref="T79:Y80"/>
    <mergeCell ref="BJ74:BK74"/>
    <mergeCell ref="BL74:BM74"/>
    <mergeCell ref="BN74:BO74"/>
    <mergeCell ref="BL71:BM71"/>
    <mergeCell ref="BN71:BO71"/>
    <mergeCell ref="BB74:BC74"/>
    <mergeCell ref="O79:P79"/>
    <mergeCell ref="G80:H80"/>
    <mergeCell ref="G81:H81"/>
    <mergeCell ref="I81:J81"/>
    <mergeCell ref="K81:L81"/>
    <mergeCell ref="M81:N81"/>
    <mergeCell ref="O81:P81"/>
    <mergeCell ref="G82:H82"/>
    <mergeCell ref="I82:J82"/>
    <mergeCell ref="K82:L82"/>
    <mergeCell ref="M82:N82"/>
    <mergeCell ref="O82:P82"/>
    <mergeCell ref="I80:J80"/>
    <mergeCell ref="K80:L80"/>
    <mergeCell ref="M80:N80"/>
    <mergeCell ref="O80:P80"/>
    <mergeCell ref="E87:F87"/>
    <mergeCell ref="M97:M99"/>
    <mergeCell ref="M100:M102"/>
    <mergeCell ref="M103:M105"/>
    <mergeCell ref="G83:H83"/>
    <mergeCell ref="I83:J83"/>
    <mergeCell ref="K83:L83"/>
    <mergeCell ref="G79:H79"/>
    <mergeCell ref="I79:J79"/>
    <mergeCell ref="K79:L79"/>
    <mergeCell ref="M79:N79"/>
    <mergeCell ref="G85:H85"/>
    <mergeCell ref="I85:J85"/>
    <mergeCell ref="K85:L85"/>
    <mergeCell ref="M85:N85"/>
    <mergeCell ref="L97:L99"/>
    <mergeCell ref="L100:L102"/>
    <mergeCell ref="L103:L105"/>
    <mergeCell ref="G87:H87"/>
    <mergeCell ref="I87:J87"/>
    <mergeCell ref="K87:L87"/>
    <mergeCell ref="M87:N87"/>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Q105"/>
  <sheetViews>
    <sheetView zoomScaleNormal="100" workbookViewId="0">
      <selection activeCell="O7" sqref="O7:P8"/>
    </sheetView>
  </sheetViews>
  <sheetFormatPr defaultColWidth="10.6328125" defaultRowHeight="13" x14ac:dyDescent="0.2"/>
  <cols>
    <col min="5" max="5" width="12.453125" bestFit="1" customWidth="1"/>
  </cols>
  <sheetData>
    <row r="1" spans="1:31" ht="13.5" thickBot="1" x14ac:dyDescent="0.25">
      <c r="A1" s="595" t="s">
        <v>141</v>
      </c>
      <c r="B1" s="596"/>
      <c r="C1" s="597"/>
      <c r="G1" s="123"/>
      <c r="H1" s="123"/>
      <c r="I1" s="123"/>
      <c r="J1" s="123"/>
      <c r="K1" s="124"/>
      <c r="L1" s="595" t="s">
        <v>60</v>
      </c>
      <c r="M1" s="596"/>
      <c r="N1" s="597"/>
      <c r="O1" s="123"/>
      <c r="P1" s="123"/>
      <c r="Q1" s="123"/>
      <c r="R1" s="123"/>
      <c r="S1" s="123"/>
      <c r="T1" s="123"/>
      <c r="U1" s="124"/>
      <c r="V1" s="595" t="s">
        <v>150</v>
      </c>
      <c r="W1" s="596"/>
      <c r="X1" s="597"/>
      <c r="Y1" s="123"/>
      <c r="Z1" s="251"/>
      <c r="AA1" s="251"/>
      <c r="AB1" s="251"/>
      <c r="AC1" s="123"/>
      <c r="AD1" s="123"/>
      <c r="AE1" s="124"/>
    </row>
    <row r="2" spans="1:31" x14ac:dyDescent="0.2">
      <c r="A2" s="598"/>
      <c r="B2" s="599"/>
      <c r="C2" s="600"/>
      <c r="G2" s="5"/>
      <c r="H2" s="5"/>
      <c r="I2" s="5"/>
      <c r="J2" s="5"/>
      <c r="K2" s="126"/>
      <c r="L2" s="598"/>
      <c r="M2" s="599"/>
      <c r="N2" s="600"/>
      <c r="O2" s="5"/>
      <c r="P2" s="5"/>
      <c r="Q2" s="5"/>
      <c r="R2" s="5"/>
      <c r="S2" s="5"/>
      <c r="T2" s="5"/>
      <c r="U2" s="126"/>
      <c r="V2" s="598"/>
      <c r="W2" s="599"/>
      <c r="X2" s="600"/>
      <c r="Y2" s="5"/>
      <c r="Z2" s="5"/>
      <c r="AA2" s="5"/>
      <c r="AB2" s="5"/>
      <c r="AC2" s="342" t="s">
        <v>275</v>
      </c>
      <c r="AD2" s="343">
        <f>COUNTIFS($E$80:$E$86,TRUE,$C$80:$C$86,"&lt;&gt;"&amp;$D$6)</f>
        <v>0</v>
      </c>
      <c r="AE2" s="126"/>
    </row>
    <row r="3" spans="1:31" x14ac:dyDescent="0.2">
      <c r="A3" s="125"/>
      <c r="B3" s="5"/>
      <c r="C3" s="5"/>
      <c r="D3" s="5"/>
      <c r="E3" s="5"/>
      <c r="F3" s="5"/>
      <c r="G3" s="5"/>
      <c r="H3" s="5"/>
      <c r="I3" s="5"/>
      <c r="J3" s="5"/>
      <c r="K3" s="126"/>
      <c r="L3" s="5"/>
      <c r="M3" s="5"/>
      <c r="N3" s="5"/>
      <c r="O3" s="5"/>
      <c r="P3" s="5"/>
      <c r="Q3" s="5"/>
      <c r="R3" s="5"/>
      <c r="S3" s="5"/>
      <c r="T3" s="5"/>
      <c r="U3" s="126"/>
      <c r="V3" s="125"/>
      <c r="W3" s="5"/>
      <c r="X3" s="5"/>
      <c r="Y3" s="5"/>
      <c r="Z3" s="5"/>
      <c r="AA3" s="5"/>
      <c r="AB3" s="5"/>
      <c r="AC3" s="301" t="s">
        <v>274</v>
      </c>
      <c r="AD3" s="344">
        <f>COUNTIFS($F$80:$F$86,TRUE,$C$80:$C$86,"&lt;&gt;"&amp;$D$6)</f>
        <v>0</v>
      </c>
      <c r="AE3" s="126"/>
    </row>
    <row r="4" spans="1:31" ht="13.5" thickBot="1" x14ac:dyDescent="0.25">
      <c r="A4" s="125"/>
      <c r="F4" s="5"/>
      <c r="K4" s="126"/>
      <c r="L4" s="5"/>
      <c r="U4" s="126"/>
      <c r="V4" s="125"/>
      <c r="W4" s="5" t="s">
        <v>147</v>
      </c>
      <c r="X4" s="5"/>
      <c r="Y4" s="5"/>
      <c r="Z4" s="5"/>
      <c r="AC4" s="345" t="s">
        <v>276</v>
      </c>
      <c r="AD4" s="346">
        <f>COUNTIFS($E$80:$E$86,TRUE,$F$80:$F$86,TRUE,$C$80:$C$86,"&lt;&gt;"&amp;$D$6)</f>
        <v>0</v>
      </c>
      <c r="AE4" s="126"/>
    </row>
    <row r="5" spans="1:31" ht="13.5" thickBot="1" x14ac:dyDescent="0.25">
      <c r="A5" s="125"/>
      <c r="B5" s="268" t="s">
        <v>142</v>
      </c>
      <c r="C5" s="268"/>
      <c r="D5" s="568" t="s">
        <v>143</v>
      </c>
      <c r="E5" s="568"/>
      <c r="F5" s="5"/>
      <c r="G5" s="268" t="s">
        <v>145</v>
      </c>
      <c r="H5" s="268"/>
      <c r="I5" s="568" t="s">
        <v>143</v>
      </c>
      <c r="J5" s="568"/>
      <c r="K5" s="126"/>
      <c r="L5" s="5"/>
      <c r="M5" s="628"/>
      <c r="N5" s="628"/>
      <c r="O5" s="568" t="s">
        <v>50</v>
      </c>
      <c r="P5" s="568"/>
      <c r="Q5" s="568" t="s">
        <v>51</v>
      </c>
      <c r="R5" s="568"/>
      <c r="S5" s="568" t="s">
        <v>52</v>
      </c>
      <c r="T5" s="568"/>
      <c r="U5" s="126"/>
      <c r="V5" s="125"/>
      <c r="W5" s="608" t="s">
        <v>235</v>
      </c>
      <c r="X5" s="629">
        <f>'新＿計算の基礎（作業用非公開）'!Y5:Y6</f>
        <v>430000</v>
      </c>
      <c r="Y5" s="5"/>
      <c r="Z5" s="5"/>
      <c r="AC5" s="347" t="s">
        <v>273</v>
      </c>
      <c r="AD5" s="348">
        <f>IF(AD2+AD3-AD4-1&lt;0,0,AD2+AD3-AD4-1)</f>
        <v>0</v>
      </c>
      <c r="AE5" s="126"/>
    </row>
    <row r="6" spans="1:31" x14ac:dyDescent="0.2">
      <c r="A6" s="125"/>
      <c r="B6" s="255" t="s">
        <v>231</v>
      </c>
      <c r="C6" s="269"/>
      <c r="D6" s="268" t="s">
        <v>75</v>
      </c>
      <c r="E6" s="268"/>
      <c r="F6" s="5"/>
      <c r="G6" s="132" t="s">
        <v>231</v>
      </c>
      <c r="H6" s="267"/>
      <c r="I6" s="268" t="s">
        <v>75</v>
      </c>
      <c r="J6" s="268"/>
      <c r="K6" s="126"/>
      <c r="L6" s="5"/>
      <c r="M6" s="628"/>
      <c r="N6" s="628"/>
      <c r="O6" s="568"/>
      <c r="P6" s="568"/>
      <c r="Q6" s="568"/>
      <c r="R6" s="568"/>
      <c r="S6" s="568"/>
      <c r="T6" s="568"/>
      <c r="U6" s="126"/>
      <c r="V6" s="125"/>
      <c r="W6" s="608"/>
      <c r="X6" s="630"/>
      <c r="Y6" s="5"/>
      <c r="Z6" s="5"/>
      <c r="AA6" s="255" t="s">
        <v>151</v>
      </c>
      <c r="AB6" s="256"/>
      <c r="AC6" s="256"/>
      <c r="AD6" s="257">
        <f>'新＿計算の基礎（作業用非公開）'!AE6</f>
        <v>100000</v>
      </c>
      <c r="AE6" s="126"/>
    </row>
    <row r="7" spans="1:31" x14ac:dyDescent="0.2">
      <c r="A7" s="125"/>
      <c r="B7" s="268" t="s">
        <v>47</v>
      </c>
      <c r="C7" s="268"/>
      <c r="D7" s="268" t="s">
        <v>144</v>
      </c>
      <c r="E7" s="268"/>
      <c r="F7" s="5"/>
      <c r="G7" s="268" t="s">
        <v>48</v>
      </c>
      <c r="H7" s="268"/>
      <c r="I7" s="268" t="s">
        <v>78</v>
      </c>
      <c r="J7" s="268"/>
      <c r="K7" s="126"/>
      <c r="L7" s="5"/>
      <c r="M7" s="568" t="s">
        <v>53</v>
      </c>
      <c r="N7" s="568"/>
      <c r="O7" s="612">
        <v>0.1027</v>
      </c>
      <c r="P7" s="613"/>
      <c r="Q7" s="612">
        <v>3.1199999999999999E-2</v>
      </c>
      <c r="R7" s="613"/>
      <c r="S7" s="612">
        <v>3.2300000000000002E-2</v>
      </c>
      <c r="T7" s="613"/>
      <c r="U7" s="126"/>
      <c r="V7" s="125"/>
      <c r="W7" s="608" t="s">
        <v>236</v>
      </c>
      <c r="X7" s="687">
        <f>'新＿計算の基礎（作業用非公開）'!Y7:Y8</f>
        <v>295000</v>
      </c>
      <c r="Y7" s="5"/>
      <c r="Z7" s="5"/>
      <c r="AE7" s="126"/>
    </row>
    <row r="8" spans="1:31" x14ac:dyDescent="0.2">
      <c r="A8" s="125"/>
      <c r="B8" s="268" t="s">
        <v>48</v>
      </c>
      <c r="C8" s="268"/>
      <c r="D8" s="268" t="s">
        <v>78</v>
      </c>
      <c r="E8" s="268"/>
      <c r="F8" s="5"/>
      <c r="G8" s="268" t="s">
        <v>49</v>
      </c>
      <c r="H8" s="268"/>
      <c r="I8" s="268" t="s">
        <v>76</v>
      </c>
      <c r="J8" s="268"/>
      <c r="K8" s="126"/>
      <c r="L8" s="5"/>
      <c r="M8" s="568"/>
      <c r="N8" s="568"/>
      <c r="O8" s="614"/>
      <c r="P8" s="615"/>
      <c r="Q8" s="614"/>
      <c r="R8" s="615"/>
      <c r="S8" s="614"/>
      <c r="T8" s="615"/>
      <c r="U8" s="126"/>
      <c r="V8" s="125"/>
      <c r="W8" s="608"/>
      <c r="X8" s="687"/>
      <c r="Y8" s="5"/>
      <c r="Z8" s="5"/>
      <c r="AA8" s="334" t="s">
        <v>148</v>
      </c>
      <c r="AB8" s="252">
        <v>0.7</v>
      </c>
      <c r="AC8" s="252">
        <v>0.5</v>
      </c>
      <c r="AD8" s="252">
        <v>0.2</v>
      </c>
      <c r="AE8" s="126"/>
    </row>
    <row r="9" spans="1:31" x14ac:dyDescent="0.2">
      <c r="A9" s="125"/>
      <c r="B9" s="268" t="s">
        <v>49</v>
      </c>
      <c r="C9" s="268"/>
      <c r="D9" s="268" t="s">
        <v>76</v>
      </c>
      <c r="E9" s="270"/>
      <c r="F9" s="5"/>
      <c r="G9" s="268" t="s">
        <v>73</v>
      </c>
      <c r="H9" s="268"/>
      <c r="I9" s="270" t="s">
        <v>77</v>
      </c>
      <c r="J9" s="270"/>
      <c r="K9" s="126"/>
      <c r="L9" s="5"/>
      <c r="M9" s="568" t="s">
        <v>54</v>
      </c>
      <c r="N9" s="568"/>
      <c r="O9" s="616">
        <v>23330</v>
      </c>
      <c r="P9" s="617"/>
      <c r="Q9" s="616">
        <v>7300</v>
      </c>
      <c r="R9" s="617"/>
      <c r="S9" s="616">
        <v>7940</v>
      </c>
      <c r="T9" s="617"/>
      <c r="U9" s="126"/>
      <c r="V9" s="125"/>
      <c r="W9" s="608" t="s">
        <v>237</v>
      </c>
      <c r="X9" s="687">
        <f>'新＿計算の基礎（作業用非公開）'!Y9:Y10</f>
        <v>545000</v>
      </c>
      <c r="Y9" s="5"/>
      <c r="Z9" s="5"/>
      <c r="AA9" s="253">
        <v>1</v>
      </c>
      <c r="AB9" s="254">
        <f t="shared" ref="AB9:AB15" si="0">$X$5+$AD$6*($AD$5)</f>
        <v>430000</v>
      </c>
      <c r="AC9" s="254">
        <f t="shared" ref="AC9:AC15" si="1">$X$5+$X$7*AA9+$AD$6*($AD$5)</f>
        <v>725000</v>
      </c>
      <c r="AD9" s="254">
        <f>$X$5+$X$9*AA9+$AD$6*($AD$5)</f>
        <v>975000</v>
      </c>
      <c r="AE9" s="126"/>
    </row>
    <row r="10" spans="1:31" x14ac:dyDescent="0.2">
      <c r="A10" s="125"/>
      <c r="B10" s="268" t="s">
        <v>73</v>
      </c>
      <c r="C10" s="268"/>
      <c r="D10" s="270" t="s">
        <v>77</v>
      </c>
      <c r="E10" s="270"/>
      <c r="F10" s="5"/>
      <c r="G10" s="255"/>
      <c r="H10" s="269"/>
      <c r="I10" s="255"/>
      <c r="J10" s="269"/>
      <c r="K10" s="126"/>
      <c r="L10" s="5"/>
      <c r="M10" s="568"/>
      <c r="N10" s="568"/>
      <c r="O10" s="618"/>
      <c r="P10" s="619"/>
      <c r="Q10" s="618"/>
      <c r="R10" s="619"/>
      <c r="S10" s="618"/>
      <c r="T10" s="619"/>
      <c r="U10" s="126"/>
      <c r="V10" s="125"/>
      <c r="W10" s="608"/>
      <c r="X10" s="687"/>
      <c r="Y10" s="5"/>
      <c r="Z10" s="5"/>
      <c r="AA10" s="253">
        <v>2</v>
      </c>
      <c r="AB10" s="254">
        <f t="shared" si="0"/>
        <v>430000</v>
      </c>
      <c r="AC10" s="254">
        <f t="shared" si="1"/>
        <v>1020000</v>
      </c>
      <c r="AD10" s="254">
        <f t="shared" ref="AD10:AD15" si="2">$X$5+$X$9*AA10+$AE$6*($AD$5)</f>
        <v>1520000</v>
      </c>
      <c r="AE10" s="126"/>
    </row>
    <row r="11" spans="1:31" x14ac:dyDescent="0.2">
      <c r="A11" s="125"/>
      <c r="B11" s="255"/>
      <c r="C11" s="269"/>
      <c r="D11" s="255"/>
      <c r="E11" s="269"/>
      <c r="F11" s="5"/>
      <c r="G11" s="5"/>
      <c r="H11" s="5"/>
      <c r="I11" s="5"/>
      <c r="J11" s="5"/>
      <c r="K11" s="126"/>
      <c r="L11" s="5"/>
      <c r="M11" s="568" t="s">
        <v>55</v>
      </c>
      <c r="N11" s="568"/>
      <c r="O11" s="616">
        <v>24790</v>
      </c>
      <c r="P11" s="617"/>
      <c r="Q11" s="616">
        <v>7760</v>
      </c>
      <c r="R11" s="617"/>
      <c r="S11" s="616">
        <v>6290</v>
      </c>
      <c r="T11" s="617"/>
      <c r="U11" s="126"/>
      <c r="V11" s="125"/>
      <c r="W11" s="5"/>
      <c r="X11" s="5"/>
      <c r="Y11" s="5"/>
      <c r="Z11" s="5"/>
      <c r="AA11" s="253">
        <v>3</v>
      </c>
      <c r="AB11" s="254">
        <f t="shared" si="0"/>
        <v>430000</v>
      </c>
      <c r="AC11" s="254">
        <f t="shared" si="1"/>
        <v>1315000</v>
      </c>
      <c r="AD11" s="254">
        <f t="shared" si="2"/>
        <v>2065000</v>
      </c>
      <c r="AE11" s="126"/>
    </row>
    <row r="12" spans="1:31" x14ac:dyDescent="0.2">
      <c r="A12" s="125"/>
      <c r="B12" s="5"/>
      <c r="C12" s="5"/>
      <c r="D12" s="5"/>
      <c r="E12" s="5"/>
      <c r="F12" s="5"/>
      <c r="G12" s="5"/>
      <c r="H12" s="5"/>
      <c r="I12" s="5"/>
      <c r="J12" s="5"/>
      <c r="K12" s="126"/>
      <c r="L12" s="5"/>
      <c r="M12" s="568"/>
      <c r="N12" s="568"/>
      <c r="O12" s="618"/>
      <c r="P12" s="619"/>
      <c r="Q12" s="618"/>
      <c r="R12" s="619"/>
      <c r="S12" s="618"/>
      <c r="T12" s="619"/>
      <c r="U12" s="126"/>
      <c r="V12" s="125"/>
      <c r="W12" s="5"/>
      <c r="X12" s="5"/>
      <c r="Y12" s="5"/>
      <c r="Z12" s="5"/>
      <c r="AA12" s="253">
        <v>4</v>
      </c>
      <c r="AB12" s="254">
        <f t="shared" si="0"/>
        <v>430000</v>
      </c>
      <c r="AC12" s="254">
        <f t="shared" si="1"/>
        <v>1610000</v>
      </c>
      <c r="AD12" s="254">
        <f t="shared" si="2"/>
        <v>2610000</v>
      </c>
      <c r="AE12" s="126"/>
    </row>
    <row r="13" spans="1:31" x14ac:dyDescent="0.2">
      <c r="A13" s="125"/>
      <c r="B13" s="5"/>
      <c r="C13" s="5"/>
      <c r="D13" s="5"/>
      <c r="E13" s="5"/>
      <c r="F13" s="5"/>
      <c r="G13" s="5"/>
      <c r="H13" s="5"/>
      <c r="I13" s="5"/>
      <c r="J13" s="5"/>
      <c r="K13" s="126"/>
      <c r="L13" s="5"/>
      <c r="M13" s="568" t="s">
        <v>146</v>
      </c>
      <c r="N13" s="568"/>
      <c r="O13" s="616">
        <v>630000</v>
      </c>
      <c r="P13" s="617"/>
      <c r="Q13" s="616">
        <v>190000</v>
      </c>
      <c r="R13" s="617"/>
      <c r="S13" s="616">
        <v>170000</v>
      </c>
      <c r="T13" s="617"/>
      <c r="U13" s="126"/>
      <c r="V13" s="125"/>
      <c r="W13" s="5"/>
      <c r="X13" s="5"/>
      <c r="Y13" s="5"/>
      <c r="Z13" s="5"/>
      <c r="AA13" s="253">
        <v>5</v>
      </c>
      <c r="AB13" s="254">
        <f t="shared" si="0"/>
        <v>430000</v>
      </c>
      <c r="AC13" s="254">
        <f t="shared" si="1"/>
        <v>1905000</v>
      </c>
      <c r="AD13" s="254">
        <f t="shared" si="2"/>
        <v>3155000</v>
      </c>
      <c r="AE13" s="126"/>
    </row>
    <row r="14" spans="1:31" x14ac:dyDescent="0.2">
      <c r="A14" s="125"/>
      <c r="B14" s="5"/>
      <c r="C14" s="5"/>
      <c r="D14" s="5"/>
      <c r="E14" s="5"/>
      <c r="F14" s="5"/>
      <c r="G14" s="5"/>
      <c r="H14" s="5"/>
      <c r="I14" s="5"/>
      <c r="J14" s="5"/>
      <c r="K14" s="126"/>
      <c r="L14" s="5"/>
      <c r="M14" s="568"/>
      <c r="N14" s="568"/>
      <c r="O14" s="618"/>
      <c r="P14" s="619"/>
      <c r="Q14" s="618"/>
      <c r="R14" s="619"/>
      <c r="S14" s="618"/>
      <c r="T14" s="619"/>
      <c r="U14" s="126"/>
      <c r="V14" s="125"/>
      <c r="W14" s="5"/>
      <c r="X14" s="5"/>
      <c r="Y14" s="5"/>
      <c r="Z14" s="5"/>
      <c r="AA14" s="253">
        <v>6</v>
      </c>
      <c r="AB14" s="254">
        <f t="shared" si="0"/>
        <v>430000</v>
      </c>
      <c r="AC14" s="254">
        <f t="shared" si="1"/>
        <v>2200000</v>
      </c>
      <c r="AD14" s="254">
        <f t="shared" si="2"/>
        <v>3700000</v>
      </c>
      <c r="AE14" s="126"/>
    </row>
    <row r="15" spans="1:31" x14ac:dyDescent="0.2">
      <c r="A15" s="125"/>
      <c r="B15" s="5"/>
      <c r="C15" s="5"/>
      <c r="D15" s="5"/>
      <c r="E15" s="5"/>
      <c r="F15" s="5"/>
      <c r="G15" s="5"/>
      <c r="H15" s="5"/>
      <c r="I15" s="5"/>
      <c r="J15" s="5"/>
      <c r="K15" s="126"/>
      <c r="L15" s="5"/>
      <c r="M15" s="5"/>
      <c r="N15" s="5"/>
      <c r="O15" s="5"/>
      <c r="P15" s="5"/>
      <c r="Q15" s="5"/>
      <c r="R15" s="5"/>
      <c r="S15" s="5"/>
      <c r="T15" s="5"/>
      <c r="U15" s="126"/>
      <c r="V15" s="125"/>
      <c r="W15" s="5"/>
      <c r="X15" s="5"/>
      <c r="Y15" s="5"/>
      <c r="Z15" s="5"/>
      <c r="AA15" s="253">
        <v>7</v>
      </c>
      <c r="AB15" s="254">
        <f t="shared" si="0"/>
        <v>430000</v>
      </c>
      <c r="AC15" s="254">
        <f t="shared" si="1"/>
        <v>2495000</v>
      </c>
      <c r="AD15" s="254">
        <f t="shared" si="2"/>
        <v>4245000</v>
      </c>
      <c r="AE15" s="126"/>
    </row>
    <row r="16" spans="1:31" x14ac:dyDescent="0.2">
      <c r="A16" s="127"/>
      <c r="B16" s="128"/>
      <c r="C16" s="128"/>
      <c r="D16" s="128"/>
      <c r="E16" s="128"/>
      <c r="F16" s="128"/>
      <c r="G16" s="128"/>
      <c r="H16" s="128"/>
      <c r="I16" s="128"/>
      <c r="J16" s="128"/>
      <c r="K16" s="129"/>
      <c r="L16" s="128"/>
      <c r="M16" s="128"/>
      <c r="N16" s="128"/>
      <c r="O16" s="128"/>
      <c r="P16" s="128"/>
      <c r="Q16" s="128"/>
      <c r="R16" s="128"/>
      <c r="S16" s="128"/>
      <c r="T16" s="128"/>
      <c r="U16" s="129"/>
      <c r="V16" s="127"/>
      <c r="W16" s="128"/>
      <c r="X16" s="128"/>
      <c r="Y16" s="128"/>
      <c r="Z16" s="128"/>
      <c r="AA16" s="128"/>
      <c r="AB16" s="128"/>
      <c r="AC16" s="128"/>
      <c r="AD16" s="128"/>
      <c r="AE16" s="129"/>
    </row>
    <row r="17" spans="1:13" x14ac:dyDescent="0.2">
      <c r="A17" s="595" t="s">
        <v>152</v>
      </c>
      <c r="B17" s="596"/>
      <c r="C17" s="597"/>
      <c r="D17" s="123"/>
      <c r="E17" s="123"/>
      <c r="F17" s="123"/>
      <c r="G17" s="123"/>
      <c r="H17" s="124"/>
      <c r="I17" s="568" t="s">
        <v>153</v>
      </c>
      <c r="J17" s="568"/>
      <c r="K17" s="568"/>
      <c r="L17" s="124"/>
    </row>
    <row r="18" spans="1:13" x14ac:dyDescent="0.2">
      <c r="A18" s="598"/>
      <c r="B18" s="599"/>
      <c r="C18" s="600"/>
      <c r="D18" s="5"/>
      <c r="E18" s="5"/>
      <c r="F18" s="5"/>
      <c r="G18" s="5"/>
      <c r="H18" s="126"/>
      <c r="I18" s="568"/>
      <c r="J18" s="568"/>
      <c r="K18" s="568"/>
      <c r="L18" s="126"/>
    </row>
    <row r="19" spans="1:13" x14ac:dyDescent="0.2">
      <c r="A19" s="125"/>
      <c r="B19" s="5"/>
      <c r="C19" s="5"/>
      <c r="D19" s="5"/>
      <c r="E19" s="5"/>
      <c r="F19" s="5"/>
      <c r="G19" s="5"/>
      <c r="H19" s="126"/>
      <c r="I19" s="125"/>
      <c r="J19" s="5"/>
      <c r="K19" s="5"/>
      <c r="L19" s="126"/>
    </row>
    <row r="20" spans="1:13" x14ac:dyDescent="0.2">
      <c r="A20" s="125"/>
      <c r="B20" s="5"/>
      <c r="C20" s="5"/>
      <c r="D20" s="5"/>
      <c r="E20" s="5"/>
      <c r="F20" s="5"/>
      <c r="G20" s="5"/>
      <c r="H20" s="126"/>
      <c r="I20" s="125"/>
      <c r="J20" s="5"/>
      <c r="K20" s="5"/>
      <c r="L20" s="126"/>
    </row>
    <row r="21" spans="1:13" x14ac:dyDescent="0.2">
      <c r="A21" s="125"/>
      <c r="B21" s="622" t="s">
        <v>56</v>
      </c>
      <c r="C21" s="622"/>
      <c r="D21" s="610">
        <v>330000</v>
      </c>
      <c r="E21" s="610"/>
      <c r="F21" s="610"/>
      <c r="G21" s="610"/>
      <c r="H21" s="126"/>
      <c r="I21" s="125"/>
      <c r="J21" s="568">
        <v>0</v>
      </c>
      <c r="K21" s="568"/>
      <c r="L21" s="126"/>
    </row>
    <row r="22" spans="1:13" x14ac:dyDescent="0.2">
      <c r="A22" s="125"/>
      <c r="B22" s="622"/>
      <c r="C22" s="622"/>
      <c r="D22" s="610"/>
      <c r="E22" s="610"/>
      <c r="F22" s="610"/>
      <c r="G22" s="610"/>
      <c r="H22" s="126"/>
      <c r="I22" s="125"/>
      <c r="J22" s="568">
        <v>1</v>
      </c>
      <c r="K22" s="568"/>
      <c r="L22" s="126"/>
    </row>
    <row r="23" spans="1:13" x14ac:dyDescent="0.2">
      <c r="A23" s="125"/>
      <c r="B23" s="568" t="s">
        <v>139</v>
      </c>
      <c r="C23" s="568"/>
      <c r="D23" s="611">
        <v>260000</v>
      </c>
      <c r="E23" s="611"/>
      <c r="F23" s="611"/>
      <c r="G23" s="611"/>
      <c r="H23" s="126"/>
      <c r="I23" s="125"/>
      <c r="J23" s="568">
        <v>2</v>
      </c>
      <c r="K23" s="568"/>
      <c r="L23" s="126"/>
      <c r="M23" s="283"/>
    </row>
    <row r="24" spans="1:13" x14ac:dyDescent="0.2">
      <c r="A24" s="125"/>
      <c r="B24" s="568"/>
      <c r="C24" s="568"/>
      <c r="D24" s="611"/>
      <c r="E24" s="611"/>
      <c r="F24" s="611"/>
      <c r="G24" s="611"/>
      <c r="H24" s="126"/>
      <c r="I24" s="125"/>
      <c r="J24" s="568">
        <v>3</v>
      </c>
      <c r="K24" s="568"/>
      <c r="L24" s="126"/>
      <c r="M24" s="283"/>
    </row>
    <row r="25" spans="1:13" x14ac:dyDescent="0.2">
      <c r="A25" s="125"/>
      <c r="B25" s="595" t="s">
        <v>72</v>
      </c>
      <c r="C25" s="597"/>
      <c r="D25" s="611">
        <v>260000</v>
      </c>
      <c r="E25" s="611"/>
      <c r="F25" s="611"/>
      <c r="G25" s="611"/>
      <c r="H25" s="126"/>
      <c r="I25" s="125"/>
      <c r="J25" s="568">
        <v>4</v>
      </c>
      <c r="K25" s="568"/>
      <c r="L25" s="126"/>
    </row>
    <row r="26" spans="1:13" x14ac:dyDescent="0.2">
      <c r="A26" s="125"/>
      <c r="B26" s="598"/>
      <c r="C26" s="600"/>
      <c r="D26" s="611"/>
      <c r="E26" s="611"/>
      <c r="F26" s="611"/>
      <c r="G26" s="611"/>
      <c r="H26" s="126"/>
      <c r="I26" s="125"/>
      <c r="J26" s="568">
        <v>5</v>
      </c>
      <c r="K26" s="568"/>
      <c r="L26" s="126"/>
    </row>
    <row r="27" spans="1:13" x14ac:dyDescent="0.2">
      <c r="A27" s="125"/>
      <c r="B27" s="568" t="s">
        <v>57</v>
      </c>
      <c r="C27" s="568"/>
      <c r="D27" s="611">
        <v>530000</v>
      </c>
      <c r="E27" s="611"/>
      <c r="F27" s="611"/>
      <c r="G27" s="611"/>
      <c r="H27" s="126"/>
      <c r="I27" s="125"/>
      <c r="J27" s="568">
        <v>6</v>
      </c>
      <c r="K27" s="568"/>
      <c r="L27" s="126"/>
    </row>
    <row r="28" spans="1:13" x14ac:dyDescent="0.2">
      <c r="A28" s="125"/>
      <c r="B28" s="568"/>
      <c r="C28" s="568"/>
      <c r="D28" s="611"/>
      <c r="E28" s="611"/>
      <c r="F28" s="611"/>
      <c r="G28" s="611"/>
      <c r="H28" s="126"/>
      <c r="I28" s="125"/>
      <c r="J28" s="568">
        <v>7</v>
      </c>
      <c r="K28" s="568"/>
      <c r="L28" s="126"/>
    </row>
    <row r="29" spans="1:13" x14ac:dyDescent="0.2">
      <c r="A29" s="125"/>
      <c r="B29" s="568" t="s">
        <v>58</v>
      </c>
      <c r="C29" s="568"/>
      <c r="D29" s="611">
        <v>920000</v>
      </c>
      <c r="E29" s="611"/>
      <c r="F29" s="611"/>
      <c r="G29" s="611"/>
      <c r="H29" s="126"/>
      <c r="I29" s="125"/>
      <c r="J29" s="568">
        <v>8</v>
      </c>
      <c r="K29" s="568"/>
      <c r="L29" s="126"/>
    </row>
    <row r="30" spans="1:13" x14ac:dyDescent="0.2">
      <c r="A30" s="125"/>
      <c r="B30" s="568"/>
      <c r="C30" s="568"/>
      <c r="D30" s="611"/>
      <c r="E30" s="611"/>
      <c r="F30" s="611"/>
      <c r="G30" s="611"/>
      <c r="H30" s="126"/>
      <c r="I30" s="125"/>
      <c r="J30" s="568">
        <v>9</v>
      </c>
      <c r="K30" s="568"/>
      <c r="L30" s="126"/>
    </row>
    <row r="31" spans="1:13" x14ac:dyDescent="0.2">
      <c r="A31" s="125"/>
      <c r="B31" s="568" t="s">
        <v>59</v>
      </c>
      <c r="C31" s="568"/>
      <c r="D31" s="568" t="s">
        <v>64</v>
      </c>
      <c r="E31" s="568"/>
      <c r="F31" s="608">
        <v>0.3</v>
      </c>
      <c r="G31" s="608"/>
      <c r="H31" s="126"/>
      <c r="I31" s="125"/>
      <c r="J31" s="568">
        <v>10</v>
      </c>
      <c r="K31" s="568"/>
      <c r="L31" s="126"/>
    </row>
    <row r="32" spans="1:13" x14ac:dyDescent="0.2">
      <c r="A32" s="125"/>
      <c r="B32" s="568"/>
      <c r="C32" s="568"/>
      <c r="D32" s="568"/>
      <c r="E32" s="568"/>
      <c r="F32" s="608"/>
      <c r="G32" s="608"/>
      <c r="H32" s="126"/>
      <c r="I32" s="125"/>
      <c r="J32" s="5"/>
      <c r="K32" s="5"/>
      <c r="L32" s="126"/>
    </row>
    <row r="33" spans="1:31" x14ac:dyDescent="0.2">
      <c r="A33" s="125"/>
      <c r="B33" s="5"/>
      <c r="C33" s="5"/>
      <c r="D33" s="5"/>
      <c r="E33" s="5"/>
      <c r="F33" s="5"/>
      <c r="G33" s="5"/>
      <c r="H33" s="126"/>
      <c r="I33" s="125"/>
      <c r="J33" s="5"/>
      <c r="K33" s="5"/>
      <c r="L33" s="126"/>
    </row>
    <row r="34" spans="1:31" x14ac:dyDescent="0.2">
      <c r="A34" s="127"/>
      <c r="B34" s="128"/>
      <c r="C34" s="128"/>
      <c r="D34" s="128"/>
      <c r="E34" s="128"/>
      <c r="F34" s="128"/>
      <c r="G34" s="128"/>
      <c r="H34" s="129"/>
      <c r="I34" s="127"/>
      <c r="J34" s="128"/>
      <c r="K34" s="5"/>
      <c r="L34" s="126"/>
    </row>
    <row r="35" spans="1:31" x14ac:dyDescent="0.2">
      <c r="A35" s="568" t="s">
        <v>157</v>
      </c>
      <c r="B35" s="568"/>
      <c r="C35" s="568"/>
      <c r="D35" s="123"/>
      <c r="E35" s="124"/>
      <c r="F35" s="568" t="s">
        <v>158</v>
      </c>
      <c r="G35" s="568"/>
      <c r="H35" s="568"/>
      <c r="I35" s="123"/>
      <c r="J35" s="124"/>
      <c r="K35" s="568" t="s">
        <v>255</v>
      </c>
      <c r="L35" s="568"/>
      <c r="M35" s="568"/>
      <c r="N35" s="123"/>
      <c r="O35" s="124"/>
      <c r="P35" s="568" t="s">
        <v>258</v>
      </c>
      <c r="Q35" s="568"/>
      <c r="R35" s="568"/>
      <c r="S35" s="124"/>
      <c r="T35" s="595" t="s">
        <v>172</v>
      </c>
      <c r="U35" s="597"/>
      <c r="V35" s="123"/>
      <c r="W35" s="123"/>
      <c r="X35" s="123"/>
      <c r="Y35" s="123"/>
      <c r="Z35" s="123"/>
      <c r="AA35" s="123"/>
      <c r="AB35" s="123"/>
      <c r="AC35" s="123"/>
      <c r="AD35" s="123"/>
      <c r="AE35" s="124"/>
    </row>
    <row r="36" spans="1:31" x14ac:dyDescent="0.2">
      <c r="A36" s="568"/>
      <c r="B36" s="568"/>
      <c r="C36" s="568"/>
      <c r="D36" s="5"/>
      <c r="E36" s="126"/>
      <c r="F36" s="568"/>
      <c r="G36" s="568"/>
      <c r="H36" s="568"/>
      <c r="I36" s="5"/>
      <c r="J36" s="126"/>
      <c r="K36" s="568"/>
      <c r="L36" s="568"/>
      <c r="M36" s="568"/>
      <c r="N36" s="5"/>
      <c r="O36" s="126"/>
      <c r="P36" s="568"/>
      <c r="Q36" s="568"/>
      <c r="R36" s="568"/>
      <c r="S36" s="126"/>
      <c r="T36" s="598"/>
      <c r="U36" s="600"/>
      <c r="V36" s="5"/>
      <c r="W36" s="5"/>
      <c r="X36" s="5"/>
      <c r="Y36" s="5"/>
      <c r="Z36" s="5"/>
      <c r="AA36" s="5"/>
      <c r="AB36" s="5"/>
      <c r="AC36" s="5"/>
      <c r="AD36" s="5"/>
      <c r="AE36" s="126"/>
    </row>
    <row r="37" spans="1:31" x14ac:dyDescent="0.2">
      <c r="A37" s="125"/>
      <c r="B37" s="5"/>
      <c r="C37" s="5"/>
      <c r="D37" s="5"/>
      <c r="E37" s="126"/>
      <c r="F37" s="125"/>
      <c r="G37" s="5"/>
      <c r="H37" s="5"/>
      <c r="I37" s="5"/>
      <c r="J37" s="126"/>
      <c r="K37" s="125"/>
      <c r="L37" s="5"/>
      <c r="M37" s="5"/>
      <c r="N37" s="5"/>
      <c r="O37" s="126"/>
      <c r="P37" s="125"/>
      <c r="Q37" s="5"/>
      <c r="R37" s="5"/>
      <c r="S37" s="126"/>
      <c r="T37" s="125"/>
      <c r="U37" s="5"/>
      <c r="V37" s="5"/>
      <c r="W37" s="5"/>
      <c r="X37" s="5"/>
      <c r="Y37" s="5"/>
      <c r="Z37" s="5"/>
      <c r="AA37" s="5"/>
      <c r="AB37" s="5"/>
      <c r="AC37" s="5"/>
      <c r="AD37" s="5"/>
      <c r="AE37" s="126"/>
    </row>
    <row r="38" spans="1:31" ht="13.5" thickBot="1" x14ac:dyDescent="0.25">
      <c r="A38" s="125"/>
      <c r="B38" s="5"/>
      <c r="C38" s="5"/>
      <c r="D38" s="5"/>
      <c r="E38" s="126"/>
      <c r="F38" s="125"/>
      <c r="G38" s="5"/>
      <c r="H38" s="5"/>
      <c r="I38" s="5"/>
      <c r="J38" s="126"/>
      <c r="K38" s="125"/>
      <c r="L38" s="5"/>
      <c r="M38" s="5"/>
      <c r="N38" s="5"/>
      <c r="O38" s="126"/>
      <c r="P38" s="125"/>
      <c r="Q38" s="5"/>
      <c r="R38" s="5"/>
      <c r="S38" s="126"/>
      <c r="T38" s="125"/>
      <c r="U38" s="5"/>
      <c r="V38" s="5"/>
      <c r="W38" s="5"/>
      <c r="X38" s="5"/>
      <c r="Y38" s="5"/>
      <c r="Z38" s="5"/>
      <c r="AA38" s="5"/>
      <c r="AB38" s="5"/>
      <c r="AC38" s="5"/>
      <c r="AD38" s="5"/>
      <c r="AE38" s="126"/>
    </row>
    <row r="39" spans="1:31" x14ac:dyDescent="0.2">
      <c r="A39" s="125"/>
      <c r="B39" s="284" t="s">
        <v>149</v>
      </c>
      <c r="C39" s="284" t="s">
        <v>155</v>
      </c>
      <c r="D39" s="284" t="s">
        <v>156</v>
      </c>
      <c r="E39" s="126"/>
      <c r="F39" s="125"/>
      <c r="G39" s="260" t="s">
        <v>3</v>
      </c>
      <c r="H39" s="131" t="s">
        <v>61</v>
      </c>
      <c r="I39" s="131" t="s">
        <v>62</v>
      </c>
      <c r="J39" s="126"/>
      <c r="K39" s="125"/>
      <c r="L39" s="260" t="s">
        <v>3</v>
      </c>
      <c r="M39" s="131" t="s">
        <v>61</v>
      </c>
      <c r="N39" s="131" t="s">
        <v>62</v>
      </c>
      <c r="O39" s="126"/>
      <c r="P39" s="125"/>
      <c r="Q39" s="260" t="s">
        <v>4</v>
      </c>
      <c r="R39" s="131" t="s">
        <v>270</v>
      </c>
      <c r="S39" s="126"/>
      <c r="T39" s="125"/>
      <c r="U39" s="584" t="s">
        <v>278</v>
      </c>
      <c r="V39" s="585"/>
      <c r="W39" s="585"/>
      <c r="X39" s="606"/>
      <c r="Y39" s="584" t="s">
        <v>279</v>
      </c>
      <c r="Z39" s="585"/>
      <c r="AA39" s="585"/>
      <c r="AB39" s="644"/>
      <c r="AC39" s="584" t="s">
        <v>219</v>
      </c>
      <c r="AD39" s="606"/>
      <c r="AE39" s="126"/>
    </row>
    <row r="40" spans="1:31" x14ac:dyDescent="0.2">
      <c r="A40" s="125"/>
      <c r="B40" s="258">
        <f>'新＿計算の基礎（作業用非公開）'!B40</f>
        <v>1</v>
      </c>
      <c r="C40" s="259">
        <f>'新＿計算の基礎（作業用非公開）'!C40</f>
        <v>0</v>
      </c>
      <c r="D40" s="258">
        <f>'新＿計算の基礎（作業用非公開）'!D40</f>
        <v>0</v>
      </c>
      <c r="E40" s="126"/>
      <c r="F40" s="125"/>
      <c r="G40" s="261">
        <f>'新＿計算の基礎（作業用非公開）'!G40</f>
        <v>1</v>
      </c>
      <c r="H40" s="262">
        <f>'新＿計算の基礎（作業用非公開）'!H40</f>
        <v>0</v>
      </c>
      <c r="I40" s="263">
        <f>'新＿計算の基礎（作業用非公開）'!I40</f>
        <v>0</v>
      </c>
      <c r="J40" s="126"/>
      <c r="K40" s="125"/>
      <c r="L40" s="261">
        <f>'新＿計算の基礎（作業用非公開）'!L40</f>
        <v>1</v>
      </c>
      <c r="M40" s="262">
        <f>'新＿計算の基礎（作業用非公開）'!M40</f>
        <v>0</v>
      </c>
      <c r="N40" s="292">
        <f>'新＿計算の基礎（作業用非公開）'!N40</f>
        <v>0</v>
      </c>
      <c r="O40" s="126"/>
      <c r="P40" s="125"/>
      <c r="Q40" s="261">
        <f>'新＿計算の基礎（作業用非公開）'!Q40</f>
        <v>1</v>
      </c>
      <c r="R40" s="261">
        <f>'新＿計算の基礎（作業用非公開）'!R40</f>
        <v>0</v>
      </c>
      <c r="S40" s="126"/>
      <c r="T40" s="125"/>
      <c r="U40" s="594"/>
      <c r="V40" s="568"/>
      <c r="W40" s="568"/>
      <c r="X40" s="607"/>
      <c r="Y40" s="594"/>
      <c r="Z40" s="568"/>
      <c r="AA40" s="568"/>
      <c r="AB40" s="645"/>
      <c r="AC40" s="594"/>
      <c r="AD40" s="607"/>
      <c r="AE40" s="126"/>
    </row>
    <row r="41" spans="1:31" x14ac:dyDescent="0.2">
      <c r="A41" s="125"/>
      <c r="B41" s="258">
        <f>'新＿計算の基礎（作業用非公開）'!B41</f>
        <v>551000</v>
      </c>
      <c r="C41" s="259">
        <f>'新＿計算の基礎（作業用非公開）'!C41</f>
        <v>1</v>
      </c>
      <c r="D41" s="258">
        <f>'新＿計算の基礎（作業用非公開）'!D41</f>
        <v>550000</v>
      </c>
      <c r="E41" s="126"/>
      <c r="F41" s="125"/>
      <c r="G41" s="261">
        <f>'新＿計算の基礎（作業用非公開）'!G41</f>
        <v>600001</v>
      </c>
      <c r="H41" s="262">
        <f>'新＿計算の基礎（作業用非公開）'!H41</f>
        <v>1</v>
      </c>
      <c r="I41" s="263">
        <f>'新＿計算の基礎（作業用非公開）'!I41</f>
        <v>600000</v>
      </c>
      <c r="J41" s="126"/>
      <c r="K41" s="125"/>
      <c r="L41" s="261">
        <f>'新＿計算の基礎（作業用非公開）'!L41</f>
        <v>1100001</v>
      </c>
      <c r="M41" s="262">
        <f>'新＿計算の基礎（作業用非公開）'!M41</f>
        <v>1</v>
      </c>
      <c r="N41" s="292">
        <f>'新＿計算の基礎（作業用非公開）'!N41</f>
        <v>1100000</v>
      </c>
      <c r="O41" s="126"/>
      <c r="P41" s="125"/>
      <c r="Q41" s="261">
        <f>'新＿計算の基礎（作業用非公開）'!Q41</f>
        <v>10000001</v>
      </c>
      <c r="R41" s="261">
        <f>'新＿計算の基礎（作業用非公開）'!R41</f>
        <v>100000</v>
      </c>
      <c r="S41" s="126"/>
      <c r="T41" s="125"/>
      <c r="U41" s="594" t="s">
        <v>207</v>
      </c>
      <c r="V41" s="568"/>
      <c r="W41" s="569">
        <f>'新＿計算の基礎（作業用非公開）'!W41:X42</f>
        <v>8500000</v>
      </c>
      <c r="X41" s="601"/>
      <c r="Y41" s="594" t="s">
        <v>213</v>
      </c>
      <c r="Z41" s="568"/>
      <c r="AA41" s="569">
        <f>'新＿計算の基礎（作業用非公開）'!AA41:AB42</f>
        <v>100000</v>
      </c>
      <c r="AB41" s="646"/>
      <c r="AC41" s="318">
        <f>'新＿計算の基礎（作業用非公開）'!AC41</f>
        <v>1</v>
      </c>
      <c r="AD41" s="319">
        <f>'新＿計算の基礎（作業用非公開）'!AD41</f>
        <v>430000</v>
      </c>
      <c r="AE41" s="126"/>
    </row>
    <row r="42" spans="1:31" x14ac:dyDescent="0.2">
      <c r="A42" s="125"/>
      <c r="B42" s="258">
        <f>'新＿計算の基礎（作業用非公開）'!B42</f>
        <v>1619000</v>
      </c>
      <c r="C42" s="259">
        <f>'新＿計算の基礎（作業用非公開）'!C42</f>
        <v>0.6</v>
      </c>
      <c r="D42" s="258">
        <f>'新＿計算の基礎（作業用非公開）'!D42</f>
        <v>-97600</v>
      </c>
      <c r="E42" s="126"/>
      <c r="F42" s="125"/>
      <c r="G42" s="261">
        <f>'新＿計算の基礎（作業用非公開）'!G42</f>
        <v>1300001</v>
      </c>
      <c r="H42" s="262">
        <f>'新＿計算の基礎（作業用非公開）'!H42</f>
        <v>0.75</v>
      </c>
      <c r="I42" s="263">
        <f>'新＿計算の基礎（作業用非公開）'!I42</f>
        <v>275000</v>
      </c>
      <c r="J42" s="126"/>
      <c r="K42" s="125"/>
      <c r="L42" s="261">
        <f>'新＿計算の基礎（作業用非公開）'!L42</f>
        <v>3300001</v>
      </c>
      <c r="M42" s="262">
        <f>'新＿計算の基礎（作業用非公開）'!M42</f>
        <v>0.75</v>
      </c>
      <c r="N42" s="292">
        <f>'新＿計算の基礎（作業用非公開）'!N42</f>
        <v>275000</v>
      </c>
      <c r="O42" s="126"/>
      <c r="P42" s="125"/>
      <c r="Q42" s="261">
        <f>'新＿計算の基礎（作業用非公開）'!Q42</f>
        <v>20000001</v>
      </c>
      <c r="R42" s="261">
        <f>'新＿計算の基礎（作業用非公開）'!R42</f>
        <v>200000</v>
      </c>
      <c r="S42" s="126"/>
      <c r="T42" s="125"/>
      <c r="U42" s="594"/>
      <c r="V42" s="568"/>
      <c r="W42" s="569"/>
      <c r="X42" s="601"/>
      <c r="Y42" s="594"/>
      <c r="Z42" s="568"/>
      <c r="AA42" s="569"/>
      <c r="AB42" s="646"/>
      <c r="AC42" s="318">
        <f>'新＿計算の基礎（作業用非公開）'!AC42</f>
        <v>24000001</v>
      </c>
      <c r="AD42" s="319">
        <f>'新＿計算の基礎（作業用非公開）'!AD42</f>
        <v>290000</v>
      </c>
      <c r="AE42" s="126"/>
    </row>
    <row r="43" spans="1:31" x14ac:dyDescent="0.2">
      <c r="A43" s="125"/>
      <c r="B43" s="258">
        <f>'新＿計算の基礎（作業用非公開）'!B43</f>
        <v>1620000</v>
      </c>
      <c r="C43" s="259">
        <f>'新＿計算の基礎（作業用非公開）'!C43</f>
        <v>0.6</v>
      </c>
      <c r="D43" s="258">
        <f>'新＿計算の基礎（作業用非公開）'!D43</f>
        <v>-98000</v>
      </c>
      <c r="E43" s="126"/>
      <c r="F43" s="125"/>
      <c r="G43" s="261">
        <f>'新＿計算の基礎（作業用非公開）'!G43</f>
        <v>4100001</v>
      </c>
      <c r="H43" s="262">
        <f>'新＿計算の基礎（作業用非公開）'!H43</f>
        <v>0.85</v>
      </c>
      <c r="I43" s="263">
        <f>'新＿計算の基礎（作業用非公開）'!I43</f>
        <v>685000</v>
      </c>
      <c r="J43" s="126"/>
      <c r="K43" s="125"/>
      <c r="L43" s="261">
        <f>'新＿計算の基礎（作業用非公開）'!L43</f>
        <v>4100001</v>
      </c>
      <c r="M43" s="262">
        <f>'新＿計算の基礎（作業用非公開）'!M43</f>
        <v>0.85</v>
      </c>
      <c r="N43" s="292">
        <f>'新＿計算の基礎（作業用非公開）'!N43</f>
        <v>685000</v>
      </c>
      <c r="O43" s="126"/>
      <c r="P43" s="125"/>
      <c r="Q43" s="261"/>
      <c r="R43" s="316"/>
      <c r="S43" s="126"/>
      <c r="T43" s="125"/>
      <c r="U43" s="594" t="s">
        <v>208</v>
      </c>
      <c r="V43" s="568"/>
      <c r="W43" s="569">
        <f>'新＿計算の基礎（作業用非公開）'!W43:X44</f>
        <v>8500000</v>
      </c>
      <c r="X43" s="601"/>
      <c r="Y43" s="594" t="s">
        <v>215</v>
      </c>
      <c r="Z43" s="568"/>
      <c r="AA43" s="569">
        <f>'新＿計算の基礎（作業用非公開）'!AA43:AB44</f>
        <v>100000</v>
      </c>
      <c r="AB43" s="646"/>
      <c r="AC43" s="318">
        <f>'新＿計算の基礎（作業用非公開）'!AC43</f>
        <v>24500001</v>
      </c>
      <c r="AD43" s="321">
        <f>'新＿計算の基礎（作業用非公開）'!AD43</f>
        <v>150000</v>
      </c>
      <c r="AE43" s="126"/>
    </row>
    <row r="44" spans="1:31" ht="13.5" thickBot="1" x14ac:dyDescent="0.25">
      <c r="A44" s="125"/>
      <c r="B44" s="258">
        <f>'新＿計算の基礎（作業用非公開）'!B44</f>
        <v>1622000</v>
      </c>
      <c r="C44" s="259">
        <f>'新＿計算の基礎（作業用非公開）'!C44</f>
        <v>0.6</v>
      </c>
      <c r="D44" s="258">
        <f>'新＿計算の基礎（作業用非公開）'!D44</f>
        <v>-98800</v>
      </c>
      <c r="E44" s="126"/>
      <c r="F44" s="125"/>
      <c r="G44" s="261">
        <f>'新＿計算の基礎（作業用非公開）'!G44</f>
        <v>7700001</v>
      </c>
      <c r="H44" s="262">
        <f>'新＿計算の基礎（作業用非公開）'!H44</f>
        <v>0.95</v>
      </c>
      <c r="I44" s="263">
        <f>'新＿計算の基礎（作業用非公開）'!I44</f>
        <v>1455000</v>
      </c>
      <c r="J44" s="126"/>
      <c r="K44" s="125"/>
      <c r="L44" s="261">
        <f>'新＿計算の基礎（作業用非公開）'!L44</f>
        <v>7700001</v>
      </c>
      <c r="M44" s="262">
        <f>'新＿計算の基礎（作業用非公開）'!M44</f>
        <v>0.95</v>
      </c>
      <c r="N44" s="292">
        <f>'新＿計算の基礎（作業用非公開）'!N44</f>
        <v>1455000</v>
      </c>
      <c r="O44" s="126"/>
      <c r="P44" s="125"/>
      <c r="Q44" s="261"/>
      <c r="R44" s="316"/>
      <c r="S44" s="126"/>
      <c r="T44" s="125"/>
      <c r="U44" s="594"/>
      <c r="V44" s="568"/>
      <c r="W44" s="569"/>
      <c r="X44" s="601"/>
      <c r="Y44" s="594"/>
      <c r="Z44" s="568"/>
      <c r="AA44" s="569"/>
      <c r="AB44" s="646"/>
      <c r="AC44" s="320">
        <f>'新＿計算の基礎（作業用非公開）'!AC44</f>
        <v>25000001</v>
      </c>
      <c r="AD44" s="322">
        <f>'新＿計算の基礎（作業用非公開）'!AD44</f>
        <v>0</v>
      </c>
      <c r="AE44" s="126"/>
    </row>
    <row r="45" spans="1:31" x14ac:dyDescent="0.2">
      <c r="A45" s="125"/>
      <c r="B45" s="258">
        <f>'新＿計算の基礎（作業用非公開）'!B45</f>
        <v>1624000</v>
      </c>
      <c r="C45" s="259">
        <f>'新＿計算の基礎（作業用非公開）'!C45</f>
        <v>0.6</v>
      </c>
      <c r="D45" s="258">
        <f>'新＿計算の基礎（作業用非公開）'!D45</f>
        <v>-99600</v>
      </c>
      <c r="E45" s="126"/>
      <c r="F45" s="125"/>
      <c r="G45" s="261">
        <f>'新＿計算の基礎（作業用非公開）'!G45</f>
        <v>10000001</v>
      </c>
      <c r="H45" s="262">
        <f>'新＿計算の基礎（作業用非公開）'!H45</f>
        <v>1</v>
      </c>
      <c r="I45" s="263">
        <f>'新＿計算の基礎（作業用非公開）'!I45</f>
        <v>1955000</v>
      </c>
      <c r="J45" s="126"/>
      <c r="K45" s="125"/>
      <c r="L45" s="261">
        <f>'新＿計算の基礎（作業用非公開）'!L45</f>
        <v>10000001</v>
      </c>
      <c r="M45" s="262">
        <f>'新＿計算の基礎（作業用非公開）'!M45</f>
        <v>1</v>
      </c>
      <c r="N45" s="292">
        <f>'新＿計算の基礎（作業用非公開）'!N45</f>
        <v>1955000</v>
      </c>
      <c r="O45" s="126"/>
      <c r="P45" s="125"/>
      <c r="Q45" s="261"/>
      <c r="R45" s="316"/>
      <c r="S45" s="126"/>
      <c r="T45" s="125"/>
      <c r="U45" s="594" t="s">
        <v>209</v>
      </c>
      <c r="V45" s="568"/>
      <c r="W45" s="569">
        <f>'新＿計算の基礎（作業用非公開）'!W45:X46</f>
        <v>10000000</v>
      </c>
      <c r="X45" s="601"/>
      <c r="Y45" s="594" t="s">
        <v>216</v>
      </c>
      <c r="Z45" s="568"/>
      <c r="AA45" s="569">
        <f>'新＿計算の基礎（作業用非公開）'!AA45:AB46</f>
        <v>100000</v>
      </c>
      <c r="AB45" s="601"/>
      <c r="AC45" s="5"/>
      <c r="AD45" s="5"/>
      <c r="AE45" s="126"/>
    </row>
    <row r="46" spans="1:31" x14ac:dyDescent="0.2">
      <c r="A46" s="125"/>
      <c r="B46" s="258">
        <f>'新＿計算の基礎（作業用非公開）'!B46</f>
        <v>1628000</v>
      </c>
      <c r="C46" s="259">
        <f>'新＿計算の基礎（作業用非公開）'!C46</f>
        <v>0.6</v>
      </c>
      <c r="D46" s="258">
        <f>'新＿計算の基礎（作業用非公開）'!D46</f>
        <v>-100000</v>
      </c>
      <c r="E46" s="126"/>
      <c r="F46" s="125"/>
      <c r="G46" s="5"/>
      <c r="H46" s="5"/>
      <c r="I46" s="5"/>
      <c r="J46" s="126"/>
      <c r="K46" s="125"/>
      <c r="L46" s="5"/>
      <c r="M46" s="5"/>
      <c r="N46" s="5"/>
      <c r="O46" s="126"/>
      <c r="P46" s="125"/>
      <c r="Q46" s="5"/>
      <c r="R46" s="5"/>
      <c r="S46" s="126"/>
      <c r="T46" s="125"/>
      <c r="U46" s="594"/>
      <c r="V46" s="568"/>
      <c r="W46" s="569"/>
      <c r="X46" s="601"/>
      <c r="Y46" s="594"/>
      <c r="Z46" s="568"/>
      <c r="AA46" s="569"/>
      <c r="AB46" s="601"/>
      <c r="AC46" s="5"/>
      <c r="AD46" s="5"/>
      <c r="AE46" s="126"/>
    </row>
    <row r="47" spans="1:31" x14ac:dyDescent="0.2">
      <c r="A47" s="125"/>
      <c r="B47" s="258">
        <f>'新＿計算の基礎（作業用非公開）'!B47</f>
        <v>1800000</v>
      </c>
      <c r="C47" s="259">
        <f>'新＿計算の基礎（作業用非公開）'!C47</f>
        <v>0.7</v>
      </c>
      <c r="D47" s="258">
        <f>'新＿計算の基礎（作業用非公開）'!D47</f>
        <v>80000</v>
      </c>
      <c r="E47" s="126"/>
      <c r="F47" s="125"/>
      <c r="G47" s="5"/>
      <c r="H47" s="5"/>
      <c r="I47" s="5"/>
      <c r="J47" s="126"/>
      <c r="K47" s="125"/>
      <c r="L47" s="620" t="s">
        <v>63</v>
      </c>
      <c r="M47" s="621"/>
      <c r="N47" s="5"/>
      <c r="O47" s="126"/>
      <c r="P47" s="125"/>
      <c r="Q47" s="5"/>
      <c r="R47" s="5"/>
      <c r="S47" s="126"/>
      <c r="T47" s="125"/>
      <c r="U47" s="683" t="s">
        <v>155</v>
      </c>
      <c r="V47" s="684"/>
      <c r="W47" s="608">
        <f>'新＿計算の基礎（作業用非公開）'!W47:X48</f>
        <v>0.1</v>
      </c>
      <c r="X47" s="657"/>
      <c r="Y47" s="594" t="s">
        <v>62</v>
      </c>
      <c r="Z47" s="568"/>
      <c r="AA47" s="569">
        <f>'新＿計算の基礎（作業用非公開）'!AA47:AB48</f>
        <v>100000</v>
      </c>
      <c r="AB47" s="601"/>
      <c r="AC47" s="5"/>
      <c r="AD47" s="5"/>
      <c r="AE47" s="126"/>
    </row>
    <row r="48" spans="1:31" ht="13.5" thickBot="1" x14ac:dyDescent="0.25">
      <c r="A48" s="125"/>
      <c r="B48" s="258">
        <f>'新＿計算の基礎（作業用非公開）'!B48</f>
        <v>3600000</v>
      </c>
      <c r="C48" s="259">
        <f>'新＿計算の基礎（作業用非公開）'!C48</f>
        <v>0.8</v>
      </c>
      <c r="D48" s="258">
        <f>'新＿計算の基礎（作業用非公開）'!D48</f>
        <v>440000</v>
      </c>
      <c r="E48" s="126"/>
      <c r="F48" s="125"/>
      <c r="G48" s="5"/>
      <c r="H48" s="5"/>
      <c r="I48" s="5"/>
      <c r="J48" s="126"/>
      <c r="K48" s="125"/>
      <c r="L48" s="569">
        <f>'新＿計算の基礎（作業用非公開）'!L48:M48</f>
        <v>150000</v>
      </c>
      <c r="M48" s="569"/>
      <c r="N48" s="5"/>
      <c r="O48" s="126"/>
      <c r="P48" s="125"/>
      <c r="Q48" s="5"/>
      <c r="R48" s="5"/>
      <c r="S48" s="126"/>
      <c r="T48" s="125"/>
      <c r="U48" s="685"/>
      <c r="V48" s="686"/>
      <c r="W48" s="658"/>
      <c r="X48" s="659"/>
      <c r="Y48" s="588"/>
      <c r="Z48" s="589"/>
      <c r="AA48" s="590"/>
      <c r="AB48" s="591"/>
      <c r="AC48" s="5"/>
      <c r="AD48" s="5"/>
      <c r="AE48" s="126"/>
    </row>
    <row r="49" spans="1:69" x14ac:dyDescent="0.2">
      <c r="A49" s="125"/>
      <c r="B49" s="258">
        <f>'新＿計算の基礎（作業用非公開）'!B49</f>
        <v>6600000</v>
      </c>
      <c r="C49" s="259">
        <f>'新＿計算の基礎（作業用非公開）'!C49</f>
        <v>0.9</v>
      </c>
      <c r="D49" s="258">
        <f>'新＿計算の基礎（作業用非公開）'!D49</f>
        <v>1100000</v>
      </c>
      <c r="E49" s="126"/>
      <c r="F49" s="125"/>
      <c r="G49" s="5"/>
      <c r="H49" s="5"/>
      <c r="I49" s="5"/>
      <c r="J49" s="126"/>
      <c r="K49" s="125"/>
      <c r="L49" s="5"/>
      <c r="M49" s="5"/>
      <c r="N49" s="5"/>
      <c r="O49" s="126"/>
      <c r="P49" s="125"/>
      <c r="Q49" s="5"/>
      <c r="R49" s="5"/>
      <c r="S49" s="126"/>
      <c r="T49" s="125"/>
      <c r="U49" s="5"/>
      <c r="V49" s="5"/>
      <c r="W49" s="5"/>
      <c r="X49" s="5"/>
      <c r="Y49" s="5"/>
      <c r="Z49" s="5"/>
      <c r="AA49" s="5"/>
      <c r="AB49" s="5"/>
      <c r="AC49" s="5"/>
      <c r="AD49" s="5"/>
      <c r="AE49" s="126"/>
    </row>
    <row r="50" spans="1:69" x14ac:dyDescent="0.2">
      <c r="A50" s="125"/>
      <c r="B50" s="258">
        <f>'新＿計算の基礎（作業用非公開）'!B50</f>
        <v>8500000</v>
      </c>
      <c r="C50" s="259">
        <f>'新＿計算の基礎（作業用非公開）'!C50</f>
        <v>1</v>
      </c>
      <c r="D50" s="258">
        <f>'新＿計算の基礎（作業用非公開）'!D50</f>
        <v>1950000</v>
      </c>
      <c r="E50" s="126"/>
      <c r="F50" s="125"/>
      <c r="G50" s="5"/>
      <c r="H50" s="5"/>
      <c r="I50" s="5"/>
      <c r="J50" s="126"/>
      <c r="K50" s="125"/>
      <c r="L50" s="5"/>
      <c r="M50" s="5"/>
      <c r="N50" s="5"/>
      <c r="O50" s="126"/>
      <c r="P50" s="125"/>
      <c r="Q50" s="5"/>
      <c r="R50" s="5"/>
      <c r="S50" s="126"/>
      <c r="T50" s="125"/>
      <c r="U50" s="5"/>
      <c r="V50" s="5"/>
      <c r="W50" s="5"/>
      <c r="X50" s="5"/>
      <c r="Y50" s="5"/>
      <c r="Z50" s="5"/>
      <c r="AA50" s="5"/>
      <c r="AB50" s="5"/>
      <c r="AC50" s="5"/>
      <c r="AD50" s="5"/>
      <c r="AE50" s="126"/>
    </row>
    <row r="51" spans="1:69" x14ac:dyDescent="0.2">
      <c r="A51" s="125"/>
      <c r="B51" s="5"/>
      <c r="C51" s="5"/>
      <c r="D51" s="5"/>
      <c r="E51" s="126"/>
      <c r="F51" s="125"/>
      <c r="G51" s="5"/>
      <c r="H51" s="5"/>
      <c r="I51" s="5"/>
      <c r="J51" s="126"/>
      <c r="K51" s="125"/>
      <c r="L51" s="5"/>
      <c r="M51" s="5"/>
      <c r="N51" s="5"/>
      <c r="O51" s="126"/>
      <c r="P51" s="125"/>
      <c r="Q51" s="5"/>
      <c r="R51" s="5"/>
      <c r="S51" s="126"/>
      <c r="T51" s="125"/>
      <c r="U51" s="5"/>
      <c r="V51" s="5"/>
      <c r="W51" s="5"/>
      <c r="X51" s="5"/>
      <c r="Y51" s="5"/>
      <c r="Z51" s="5"/>
      <c r="AA51" s="5"/>
      <c r="AB51" s="5"/>
      <c r="AC51" s="5"/>
      <c r="AD51" s="5"/>
      <c r="AE51" s="126"/>
    </row>
    <row r="52" spans="1:69" x14ac:dyDescent="0.2">
      <c r="A52" s="127"/>
      <c r="B52" s="128"/>
      <c r="C52" s="128"/>
      <c r="D52" s="128"/>
      <c r="E52" s="129"/>
      <c r="F52" s="127"/>
      <c r="G52" s="128"/>
      <c r="H52" s="128"/>
      <c r="I52" s="128"/>
      <c r="J52" s="129"/>
      <c r="K52" s="127"/>
      <c r="L52" s="128"/>
      <c r="M52" s="128"/>
      <c r="N52" s="128"/>
      <c r="O52" s="129"/>
      <c r="P52" s="127"/>
      <c r="Q52" s="128"/>
      <c r="R52" s="128"/>
      <c r="S52" s="129"/>
      <c r="T52" s="127"/>
      <c r="U52" s="128"/>
      <c r="V52" s="128"/>
      <c r="W52" s="128"/>
      <c r="X52" s="128"/>
      <c r="Y52" s="128"/>
      <c r="Z52" s="128"/>
      <c r="AA52" s="128"/>
      <c r="AB52" s="128"/>
      <c r="AC52" s="128"/>
      <c r="AD52" s="128"/>
      <c r="AE52" s="129"/>
    </row>
    <row r="53" spans="1:69" x14ac:dyDescent="0.2">
      <c r="A53" s="568" t="s">
        <v>65</v>
      </c>
      <c r="B53" s="568"/>
      <c r="C53" s="568"/>
    </row>
    <row r="54" spans="1:69" x14ac:dyDescent="0.2">
      <c r="A54" s="568"/>
      <c r="B54" s="568"/>
      <c r="C54" s="568"/>
    </row>
    <row r="55" spans="1:69" ht="13.5" thickBot="1" x14ac:dyDescent="0.25"/>
    <row r="56" spans="1:69" ht="13.5" thickBot="1" x14ac:dyDescent="0.25">
      <c r="A56" s="603" t="str">
        <f>試算条件の入力!B5</f>
        <v>世帯主</v>
      </c>
      <c r="B56" s="604"/>
      <c r="C56" s="604"/>
      <c r="D56" s="604"/>
      <c r="E56" s="604"/>
      <c r="F56" s="604"/>
      <c r="G56" s="604"/>
      <c r="H56" s="604"/>
      <c r="I56" s="605"/>
      <c r="K56" s="603" t="str">
        <f>試算条件の入力!B14</f>
        <v>加入者１</v>
      </c>
      <c r="L56" s="604"/>
      <c r="M56" s="604"/>
      <c r="N56" s="604"/>
      <c r="O56" s="604"/>
      <c r="P56" s="604"/>
      <c r="Q56" s="604"/>
      <c r="R56" s="604"/>
      <c r="S56" s="605"/>
      <c r="U56" s="603" t="str">
        <f>試算条件の入力!B20</f>
        <v>加入者２</v>
      </c>
      <c r="V56" s="604"/>
      <c r="W56" s="604"/>
      <c r="X56" s="604"/>
      <c r="Y56" s="604"/>
      <c r="Z56" s="604"/>
      <c r="AA56" s="604"/>
      <c r="AB56" s="604"/>
      <c r="AC56" s="605"/>
      <c r="AE56" s="603" t="str">
        <f>試算条件の入力!B26</f>
        <v>加入者３</v>
      </c>
      <c r="AF56" s="604"/>
      <c r="AG56" s="604"/>
      <c r="AH56" s="604"/>
      <c r="AI56" s="604"/>
      <c r="AJ56" s="604"/>
      <c r="AK56" s="604"/>
      <c r="AL56" s="604"/>
      <c r="AM56" s="605"/>
      <c r="AO56" s="603" t="str">
        <f>試算条件の入力!B32</f>
        <v>加入者４</v>
      </c>
      <c r="AP56" s="604"/>
      <c r="AQ56" s="604"/>
      <c r="AR56" s="604"/>
      <c r="AS56" s="604"/>
      <c r="AT56" s="604"/>
      <c r="AU56" s="604"/>
      <c r="AV56" s="604"/>
      <c r="AW56" s="605"/>
      <c r="AY56" s="603" t="str">
        <f>試算条件の入力!B38</f>
        <v>加入者５</v>
      </c>
      <c r="AZ56" s="604"/>
      <c r="BA56" s="604"/>
      <c r="BB56" s="604"/>
      <c r="BC56" s="604"/>
      <c r="BD56" s="604"/>
      <c r="BE56" s="604"/>
      <c r="BF56" s="604"/>
      <c r="BG56" s="605"/>
      <c r="BI56" s="603" t="str">
        <f>試算条件の入力!B44</f>
        <v>加入者６</v>
      </c>
      <c r="BJ56" s="604"/>
      <c r="BK56" s="604"/>
      <c r="BL56" s="604"/>
      <c r="BM56" s="604"/>
      <c r="BN56" s="604"/>
      <c r="BO56" s="604"/>
      <c r="BP56" s="604"/>
      <c r="BQ56" s="605"/>
    </row>
    <row r="57" spans="1:69" x14ac:dyDescent="0.2">
      <c r="A57" s="584" t="s">
        <v>69</v>
      </c>
      <c r="B57" s="585" t="s">
        <v>2</v>
      </c>
      <c r="C57" s="585"/>
      <c r="D57" s="585" t="e">
        <f>'新＿計算の基礎（作業用非公開）'!D57:E57</f>
        <v>#N/A</v>
      </c>
      <c r="E57" s="606"/>
      <c r="F57" s="603" t="str">
        <f>'新＿計算の基礎（作業用非公開）'!F57:G57</f>
        <v>年齢区分</v>
      </c>
      <c r="G57" s="689"/>
      <c r="H57" s="689">
        <f>'新＿計算の基礎（作業用非公開）'!H57:I57</f>
        <v>0</v>
      </c>
      <c r="I57" s="690"/>
      <c r="K57" s="584" t="s">
        <v>69</v>
      </c>
      <c r="L57" s="585" t="s">
        <v>2</v>
      </c>
      <c r="M57" s="585"/>
      <c r="N57" s="585" t="str">
        <f>'新＿計算の基礎（作業用非公開）'!N57:O57</f>
        <v>資格なし</v>
      </c>
      <c r="O57" s="606"/>
      <c r="P57" s="603" t="str">
        <f>'新＿計算の基礎（作業用非公開）'!P57:Q57</f>
        <v>年齢区分</v>
      </c>
      <c r="Q57" s="689"/>
      <c r="R57" s="689" t="str">
        <f>'新＿計算の基礎（作業用非公開）'!R57:S57</f>
        <v>　</v>
      </c>
      <c r="S57" s="690"/>
      <c r="U57" s="584" t="s">
        <v>69</v>
      </c>
      <c r="V57" s="585" t="s">
        <v>2</v>
      </c>
      <c r="W57" s="585"/>
      <c r="X57" s="585" t="str">
        <f>'新＿計算の基礎（作業用非公開）'!X57:Y57</f>
        <v>資格なし</v>
      </c>
      <c r="Y57" s="606"/>
      <c r="Z57" s="603" t="str">
        <f>'新＿計算の基礎（作業用非公開）'!Z57:AA57</f>
        <v>年齢区分</v>
      </c>
      <c r="AA57" s="689"/>
      <c r="AB57" s="689" t="str">
        <f>'新＿計算の基礎（作業用非公開）'!AB57:AC57</f>
        <v>　</v>
      </c>
      <c r="AC57" s="690"/>
      <c r="AE57" s="584" t="s">
        <v>69</v>
      </c>
      <c r="AF57" s="585" t="s">
        <v>2</v>
      </c>
      <c r="AG57" s="585"/>
      <c r="AH57" s="585" t="str">
        <f>'新＿計算の基礎（作業用非公開）'!AH57:AI57</f>
        <v>資格なし</v>
      </c>
      <c r="AI57" s="606"/>
      <c r="AJ57" s="603" t="str">
        <f>'新＿計算の基礎（作業用非公開）'!AJ57:AK57</f>
        <v>年齢区分</v>
      </c>
      <c r="AK57" s="689"/>
      <c r="AL57" s="689" t="str">
        <f>'新＿計算の基礎（作業用非公開）'!AL57:AM57</f>
        <v>　</v>
      </c>
      <c r="AM57" s="690"/>
      <c r="AO57" s="584" t="s">
        <v>69</v>
      </c>
      <c r="AP57" s="585" t="s">
        <v>2</v>
      </c>
      <c r="AQ57" s="585"/>
      <c r="AR57" s="585" t="str">
        <f>'新＿計算の基礎（作業用非公開）'!AR57:AS57</f>
        <v>資格なし</v>
      </c>
      <c r="AS57" s="606"/>
      <c r="AT57" s="603" t="str">
        <f>'新＿計算の基礎（作業用非公開）'!AT57:AU57</f>
        <v>年齢区分</v>
      </c>
      <c r="AU57" s="689"/>
      <c r="AV57" s="689" t="str">
        <f>'新＿計算の基礎（作業用非公開）'!AV57:AW57</f>
        <v>　</v>
      </c>
      <c r="AW57" s="690"/>
      <c r="AY57" s="584" t="s">
        <v>69</v>
      </c>
      <c r="AZ57" s="585" t="s">
        <v>2</v>
      </c>
      <c r="BA57" s="585"/>
      <c r="BB57" s="585" t="str">
        <f>'新＿計算の基礎（作業用非公開）'!BB57:BC57</f>
        <v>資格なし</v>
      </c>
      <c r="BC57" s="606"/>
      <c r="BD57" s="603" t="str">
        <f>'新＿計算の基礎（作業用非公開）'!BD57:BE57</f>
        <v>年齢区分</v>
      </c>
      <c r="BE57" s="689"/>
      <c r="BF57" s="689" t="str">
        <f>'新＿計算の基礎（作業用非公開）'!BF57:BG57</f>
        <v>　</v>
      </c>
      <c r="BG57" s="690"/>
      <c r="BI57" s="584" t="s">
        <v>69</v>
      </c>
      <c r="BJ57" s="585" t="s">
        <v>2</v>
      </c>
      <c r="BK57" s="585"/>
      <c r="BL57" s="585" t="str">
        <f>'新＿計算の基礎（作業用非公開）'!BL57:BM57</f>
        <v>資格なし</v>
      </c>
      <c r="BM57" s="606"/>
      <c r="BN57" s="603" t="str">
        <f>'新＿計算の基礎（作業用非公開）'!BN57:BO57</f>
        <v>年齢区分</v>
      </c>
      <c r="BO57" s="689"/>
      <c r="BP57" s="689" t="str">
        <f>'新＿計算の基礎（作業用非公開）'!BP57:BQ57</f>
        <v>　</v>
      </c>
      <c r="BQ57" s="690"/>
    </row>
    <row r="58" spans="1:69" x14ac:dyDescent="0.2">
      <c r="A58" s="594"/>
      <c r="B58" s="568" t="s">
        <v>149</v>
      </c>
      <c r="C58" s="568"/>
      <c r="D58" s="569">
        <f>'新＿計算の基礎（作業用非公開）'!D58:E58</f>
        <v>0</v>
      </c>
      <c r="E58" s="601"/>
      <c r="F58" s="688" t="str">
        <f>'新＿計算の基礎（作業用非公開）'!F58:G58</f>
        <v>給与所得判定値</v>
      </c>
      <c r="G58" s="582"/>
      <c r="H58" s="602">
        <f>'新＿計算の基礎（作業用非公開）'!H58:I58</f>
        <v>0</v>
      </c>
      <c r="I58" s="573"/>
      <c r="K58" s="594"/>
      <c r="L58" s="568" t="s">
        <v>149</v>
      </c>
      <c r="M58" s="568"/>
      <c r="N58" s="569">
        <f>'新＿計算の基礎（作業用非公開）'!N58:O58</f>
        <v>0</v>
      </c>
      <c r="O58" s="601"/>
      <c r="P58" s="688" t="str">
        <f>'新＿計算の基礎（作業用非公開）'!P58:Q58</f>
        <v>給与所得判定値</v>
      </c>
      <c r="Q58" s="582"/>
      <c r="R58" s="602">
        <f>'新＿計算の基礎（作業用非公開）'!R58:S58</f>
        <v>0</v>
      </c>
      <c r="S58" s="573"/>
      <c r="U58" s="594"/>
      <c r="V58" s="568" t="s">
        <v>149</v>
      </c>
      <c r="W58" s="568"/>
      <c r="X58" s="569">
        <f>'新＿計算の基礎（作業用非公開）'!X58:Y58</f>
        <v>0</v>
      </c>
      <c r="Y58" s="601"/>
      <c r="Z58" s="688" t="str">
        <f>'新＿計算の基礎（作業用非公開）'!Z58:AA58</f>
        <v>給与所得判定値</v>
      </c>
      <c r="AA58" s="582"/>
      <c r="AB58" s="602">
        <f>'新＿計算の基礎（作業用非公開）'!AB58:AC58</f>
        <v>0</v>
      </c>
      <c r="AC58" s="573"/>
      <c r="AE58" s="594"/>
      <c r="AF58" s="568" t="s">
        <v>149</v>
      </c>
      <c r="AG58" s="568"/>
      <c r="AH58" s="569">
        <f>'新＿計算の基礎（作業用非公開）'!AH58:AI58</f>
        <v>0</v>
      </c>
      <c r="AI58" s="601"/>
      <c r="AJ58" s="688" t="str">
        <f>'新＿計算の基礎（作業用非公開）'!AJ58:AK58</f>
        <v>給与所得判定値</v>
      </c>
      <c r="AK58" s="582"/>
      <c r="AL58" s="602">
        <f>'新＿計算の基礎（作業用非公開）'!AL58:AM58</f>
        <v>0</v>
      </c>
      <c r="AM58" s="573"/>
      <c r="AO58" s="594"/>
      <c r="AP58" s="568" t="s">
        <v>149</v>
      </c>
      <c r="AQ58" s="568"/>
      <c r="AR58" s="569">
        <f>'新＿計算の基礎（作業用非公開）'!AR58:AS58</f>
        <v>0</v>
      </c>
      <c r="AS58" s="601"/>
      <c r="AT58" s="688" t="str">
        <f>'新＿計算の基礎（作業用非公開）'!AT58:AU58</f>
        <v>給与所得判定値</v>
      </c>
      <c r="AU58" s="582"/>
      <c r="AV58" s="602">
        <f>'新＿計算の基礎（作業用非公開）'!AV58:AW58</f>
        <v>0</v>
      </c>
      <c r="AW58" s="573"/>
      <c r="AY58" s="594"/>
      <c r="AZ58" s="568" t="s">
        <v>149</v>
      </c>
      <c r="BA58" s="568"/>
      <c r="BB58" s="569">
        <f>'新＿計算の基礎（作業用非公開）'!BB58:BC58</f>
        <v>0</v>
      </c>
      <c r="BC58" s="601"/>
      <c r="BD58" s="688" t="str">
        <f>'新＿計算の基礎（作業用非公開）'!BD58:BE58</f>
        <v>給与所得判定値</v>
      </c>
      <c r="BE58" s="582"/>
      <c r="BF58" s="602">
        <f>'新＿計算の基礎（作業用非公開）'!BF58:BG58</f>
        <v>0</v>
      </c>
      <c r="BG58" s="573"/>
      <c r="BI58" s="594"/>
      <c r="BJ58" s="568" t="s">
        <v>149</v>
      </c>
      <c r="BK58" s="568"/>
      <c r="BL58" s="569">
        <f>'新＿計算の基礎（作業用非公開）'!BL58:BM58</f>
        <v>0</v>
      </c>
      <c r="BM58" s="601"/>
      <c r="BN58" s="688" t="str">
        <f>'新＿計算の基礎（作業用非公開）'!BN58:BO58</f>
        <v>給与所得判定値</v>
      </c>
      <c r="BO58" s="582"/>
      <c r="BP58" s="602">
        <f>'新＿計算の基礎（作業用非公開）'!BP58:BQ58</f>
        <v>0</v>
      </c>
      <c r="BQ58" s="573"/>
    </row>
    <row r="59" spans="1:69" x14ac:dyDescent="0.2">
      <c r="A59" s="594"/>
      <c r="B59" s="568" t="s">
        <v>211</v>
      </c>
      <c r="C59" s="568"/>
      <c r="D59" s="569">
        <f>'新＿計算の基礎（作業用非公開）'!D59:E59</f>
        <v>0</v>
      </c>
      <c r="E59" s="601"/>
      <c r="F59" s="331"/>
      <c r="G59" s="5"/>
      <c r="H59" s="5"/>
      <c r="I59" s="278"/>
      <c r="K59" s="594"/>
      <c r="L59" s="568" t="s">
        <v>211</v>
      </c>
      <c r="M59" s="568"/>
      <c r="N59" s="569">
        <f>'新＿計算の基礎（作業用非公開）'!N59:O59</f>
        <v>0</v>
      </c>
      <c r="O59" s="601"/>
      <c r="P59" s="331"/>
      <c r="Q59" s="5"/>
      <c r="R59" s="5"/>
      <c r="S59" s="278"/>
      <c r="U59" s="594"/>
      <c r="V59" s="568" t="s">
        <v>211</v>
      </c>
      <c r="W59" s="568"/>
      <c r="X59" s="569">
        <f>'新＿計算の基礎（作業用非公開）'!X59:Y59</f>
        <v>0</v>
      </c>
      <c r="Y59" s="601"/>
      <c r="Z59" s="331"/>
      <c r="AA59" s="5"/>
      <c r="AB59" s="5"/>
      <c r="AC59" s="278"/>
      <c r="AE59" s="594"/>
      <c r="AF59" s="568" t="s">
        <v>211</v>
      </c>
      <c r="AG59" s="568"/>
      <c r="AH59" s="569">
        <f>'新＿計算の基礎（作業用非公開）'!AH59:AI59</f>
        <v>0</v>
      </c>
      <c r="AI59" s="601"/>
      <c r="AJ59" s="331"/>
      <c r="AK59" s="5"/>
      <c r="AL59" s="5"/>
      <c r="AM59" s="278"/>
      <c r="AO59" s="594"/>
      <c r="AP59" s="568" t="s">
        <v>211</v>
      </c>
      <c r="AQ59" s="568"/>
      <c r="AR59" s="569">
        <f>'新＿計算の基礎（作業用非公開）'!AR59:AS59</f>
        <v>0</v>
      </c>
      <c r="AS59" s="601"/>
      <c r="AT59" s="331"/>
      <c r="AU59" s="5"/>
      <c r="AV59" s="5"/>
      <c r="AW59" s="278"/>
      <c r="AY59" s="594"/>
      <c r="AZ59" s="568" t="s">
        <v>211</v>
      </c>
      <c r="BA59" s="568"/>
      <c r="BB59" s="569">
        <f>'新＿計算の基礎（作業用非公開）'!BB59:BC59</f>
        <v>0</v>
      </c>
      <c r="BC59" s="601"/>
      <c r="BD59" s="331"/>
      <c r="BE59" s="5"/>
      <c r="BF59" s="5"/>
      <c r="BG59" s="278"/>
      <c r="BI59" s="594"/>
      <c r="BJ59" s="568" t="s">
        <v>211</v>
      </c>
      <c r="BK59" s="568"/>
      <c r="BL59" s="569">
        <f>'新＿計算の基礎（作業用非公開）'!BL59:BM59</f>
        <v>0</v>
      </c>
      <c r="BM59" s="601"/>
      <c r="BN59" s="331"/>
      <c r="BO59" s="5"/>
      <c r="BP59" s="5"/>
      <c r="BQ59" s="278"/>
    </row>
    <row r="60" spans="1:69" x14ac:dyDescent="0.2">
      <c r="A60" s="594"/>
      <c r="B60" s="568" t="s">
        <v>205</v>
      </c>
      <c r="C60" s="568"/>
      <c r="D60" s="569">
        <f>'新＿計算の基礎（作業用非公開）'!D60:E60</f>
        <v>0</v>
      </c>
      <c r="E60" s="601"/>
      <c r="F60" s="688" t="str">
        <f>'新＿計算の基礎（作業用非公開）'!F60:G60</f>
        <v>調整控除①（障害等）</v>
      </c>
      <c r="G60" s="582"/>
      <c r="H60" s="582" t="b">
        <f>'新＿計算の基礎（作業用非公開）'!H60:I60</f>
        <v>0</v>
      </c>
      <c r="I60" s="583"/>
      <c r="K60" s="594"/>
      <c r="L60" s="568" t="s">
        <v>205</v>
      </c>
      <c r="M60" s="568"/>
      <c r="N60" s="569">
        <f>'新＿計算の基礎（作業用非公開）'!N60:O60</f>
        <v>0</v>
      </c>
      <c r="O60" s="601"/>
      <c r="P60" s="688" t="str">
        <f>'新＿計算の基礎（作業用非公開）'!P60:Q60</f>
        <v>調整控除①（障害等）</v>
      </c>
      <c r="Q60" s="582"/>
      <c r="R60" s="582" t="b">
        <f>'新＿計算の基礎（作業用非公開）'!R60:S60</f>
        <v>0</v>
      </c>
      <c r="S60" s="583"/>
      <c r="U60" s="594"/>
      <c r="V60" s="568" t="s">
        <v>205</v>
      </c>
      <c r="W60" s="568"/>
      <c r="X60" s="569">
        <f>'新＿計算の基礎（作業用非公開）'!X60:Y60</f>
        <v>0</v>
      </c>
      <c r="Y60" s="601"/>
      <c r="Z60" s="688" t="str">
        <f>'新＿計算の基礎（作業用非公開）'!Z60:AA60</f>
        <v>調整控除①（障害等）</v>
      </c>
      <c r="AA60" s="582"/>
      <c r="AB60" s="582" t="b">
        <f>'新＿計算の基礎（作業用非公開）'!AB60:AC60</f>
        <v>0</v>
      </c>
      <c r="AC60" s="583"/>
      <c r="AE60" s="594"/>
      <c r="AF60" s="568" t="s">
        <v>205</v>
      </c>
      <c r="AG60" s="568"/>
      <c r="AH60" s="569">
        <f>'新＿計算の基礎（作業用非公開）'!AH60:AI60</f>
        <v>0</v>
      </c>
      <c r="AI60" s="601"/>
      <c r="AJ60" s="688" t="str">
        <f>'新＿計算の基礎（作業用非公開）'!AJ60:AK60</f>
        <v>調整控除①（障害等）</v>
      </c>
      <c r="AK60" s="582"/>
      <c r="AL60" s="582" t="b">
        <f>'新＿計算の基礎（作業用非公開）'!AL60:AM60</f>
        <v>0</v>
      </c>
      <c r="AM60" s="583"/>
      <c r="AO60" s="594"/>
      <c r="AP60" s="568" t="s">
        <v>205</v>
      </c>
      <c r="AQ60" s="568"/>
      <c r="AR60" s="569">
        <f>'新＿計算の基礎（作業用非公開）'!AR60:AS60</f>
        <v>0</v>
      </c>
      <c r="AS60" s="601"/>
      <c r="AT60" s="688" t="str">
        <f>'新＿計算の基礎（作業用非公開）'!AT60:AU60</f>
        <v>調整控除①（障害等）</v>
      </c>
      <c r="AU60" s="582"/>
      <c r="AV60" s="582" t="b">
        <f>'新＿計算の基礎（作業用非公開）'!AV60:AW60</f>
        <v>0</v>
      </c>
      <c r="AW60" s="583"/>
      <c r="AY60" s="594"/>
      <c r="AZ60" s="568" t="s">
        <v>205</v>
      </c>
      <c r="BA60" s="568"/>
      <c r="BB60" s="569">
        <f>'新＿計算の基礎（作業用非公開）'!BB60:BC60</f>
        <v>0</v>
      </c>
      <c r="BC60" s="601"/>
      <c r="BD60" s="688" t="str">
        <f>'新＿計算の基礎（作業用非公開）'!BD60:BE60</f>
        <v>調整控除①（障害等）</v>
      </c>
      <c r="BE60" s="582"/>
      <c r="BF60" s="582" t="b">
        <f>'新＿計算の基礎（作業用非公開）'!BF60:BG60</f>
        <v>0</v>
      </c>
      <c r="BG60" s="583"/>
      <c r="BI60" s="594"/>
      <c r="BJ60" s="568" t="s">
        <v>205</v>
      </c>
      <c r="BK60" s="568"/>
      <c r="BL60" s="569">
        <f>'新＿計算の基礎（作業用非公開）'!BL60:BM60</f>
        <v>0</v>
      </c>
      <c r="BM60" s="601"/>
      <c r="BN60" s="688" t="str">
        <f>'新＿計算の基礎（作業用非公開）'!BN60:BO60</f>
        <v>調整控除①（障害等）</v>
      </c>
      <c r="BO60" s="582"/>
      <c r="BP60" s="582" t="b">
        <f>'新＿計算の基礎（作業用非公開）'!BP60:BQ60</f>
        <v>0</v>
      </c>
      <c r="BQ60" s="583"/>
    </row>
    <row r="61" spans="1:69" x14ac:dyDescent="0.2">
      <c r="A61" s="594"/>
      <c r="B61" s="568" t="s">
        <v>206</v>
      </c>
      <c r="C61" s="568"/>
      <c r="D61" s="569" t="e">
        <f>'新＿計算の基礎（作業用非公開）'!D61:E61</f>
        <v>#N/A</v>
      </c>
      <c r="E61" s="601"/>
      <c r="F61" s="688" t="str">
        <f>'新＿計算の基礎（作業用非公開）'!F61:G61</f>
        <v>調整控除②（給与年金）</v>
      </c>
      <c r="G61" s="582"/>
      <c r="H61" s="582" t="e">
        <f>'新＿計算の基礎（作業用非公開）'!H61:I61</f>
        <v>#N/A</v>
      </c>
      <c r="I61" s="583"/>
      <c r="K61" s="594"/>
      <c r="L61" s="568" t="s">
        <v>206</v>
      </c>
      <c r="M61" s="568"/>
      <c r="N61" s="569">
        <f>'新＿計算の基礎（作業用非公開）'!N61:O61</f>
        <v>0</v>
      </c>
      <c r="O61" s="601"/>
      <c r="P61" s="688" t="str">
        <f>'新＿計算の基礎（作業用非公開）'!P61:Q61</f>
        <v>調整控除②（給与年金）</v>
      </c>
      <c r="Q61" s="582"/>
      <c r="R61" s="582" t="b">
        <f>'新＿計算の基礎（作業用非公開）'!R61:S61</f>
        <v>0</v>
      </c>
      <c r="S61" s="583"/>
      <c r="U61" s="594"/>
      <c r="V61" s="568" t="s">
        <v>206</v>
      </c>
      <c r="W61" s="568"/>
      <c r="X61" s="569">
        <f>'新＿計算の基礎（作業用非公開）'!X61:Y61</f>
        <v>0</v>
      </c>
      <c r="Y61" s="601"/>
      <c r="Z61" s="688" t="str">
        <f>'新＿計算の基礎（作業用非公開）'!Z61:AA61</f>
        <v>調整控除②（給与年金）</v>
      </c>
      <c r="AA61" s="582"/>
      <c r="AB61" s="582" t="b">
        <f>'新＿計算の基礎（作業用非公開）'!AB61:AC61</f>
        <v>0</v>
      </c>
      <c r="AC61" s="583"/>
      <c r="AE61" s="594"/>
      <c r="AF61" s="568" t="s">
        <v>206</v>
      </c>
      <c r="AG61" s="568"/>
      <c r="AH61" s="569">
        <f>'新＿計算の基礎（作業用非公開）'!AH61:AI61</f>
        <v>0</v>
      </c>
      <c r="AI61" s="601"/>
      <c r="AJ61" s="688" t="str">
        <f>'新＿計算の基礎（作業用非公開）'!AJ61:AK61</f>
        <v>調整控除②（給与年金）</v>
      </c>
      <c r="AK61" s="582"/>
      <c r="AL61" s="582" t="b">
        <f>'新＿計算の基礎（作業用非公開）'!AL61:AM61</f>
        <v>0</v>
      </c>
      <c r="AM61" s="583"/>
      <c r="AO61" s="594"/>
      <c r="AP61" s="568" t="s">
        <v>206</v>
      </c>
      <c r="AQ61" s="568"/>
      <c r="AR61" s="569">
        <f>'新＿計算の基礎（作業用非公開）'!AR61:AS61</f>
        <v>0</v>
      </c>
      <c r="AS61" s="601"/>
      <c r="AT61" s="688" t="str">
        <f>'新＿計算の基礎（作業用非公開）'!AT61:AU61</f>
        <v>調整控除②（給与年金）</v>
      </c>
      <c r="AU61" s="582"/>
      <c r="AV61" s="582" t="b">
        <f>'新＿計算の基礎（作業用非公開）'!AV61:AW61</f>
        <v>0</v>
      </c>
      <c r="AW61" s="583"/>
      <c r="AY61" s="594"/>
      <c r="AZ61" s="568" t="s">
        <v>206</v>
      </c>
      <c r="BA61" s="568"/>
      <c r="BB61" s="569">
        <f>'新＿計算の基礎（作業用非公開）'!BB61:BC61</f>
        <v>0</v>
      </c>
      <c r="BC61" s="601"/>
      <c r="BD61" s="688" t="str">
        <f>'新＿計算の基礎（作業用非公開）'!BD61:BE61</f>
        <v>調整控除②（給与年金）</v>
      </c>
      <c r="BE61" s="582"/>
      <c r="BF61" s="582" t="b">
        <f>'新＿計算の基礎（作業用非公開）'!BF61:BG61</f>
        <v>0</v>
      </c>
      <c r="BG61" s="583"/>
      <c r="BI61" s="594"/>
      <c r="BJ61" s="568" t="s">
        <v>206</v>
      </c>
      <c r="BK61" s="568"/>
      <c r="BL61" s="569">
        <f>'新＿計算の基礎（作業用非公開）'!BL61:BM61</f>
        <v>0</v>
      </c>
      <c r="BM61" s="601"/>
      <c r="BN61" s="688" t="str">
        <f>'新＿計算の基礎（作業用非公開）'!BN61:BO61</f>
        <v>調整控除②（給与年金）</v>
      </c>
      <c r="BO61" s="582"/>
      <c r="BP61" s="582" t="b">
        <f>'新＿計算の基礎（作業用非公開）'!BP61:BQ61</f>
        <v>0</v>
      </c>
      <c r="BQ61" s="583"/>
    </row>
    <row r="62" spans="1:69" x14ac:dyDescent="0.2">
      <c r="A62" s="594"/>
      <c r="B62" s="568" t="s">
        <v>210</v>
      </c>
      <c r="C62" s="568"/>
      <c r="D62" s="569" t="e">
        <f>'新＿計算の基礎（作業用非公開）'!D62:E62</f>
        <v>#N/A</v>
      </c>
      <c r="E62" s="601"/>
      <c r="F62" s="330"/>
      <c r="G62" s="328"/>
      <c r="H62" s="328"/>
      <c r="I62" s="329"/>
      <c r="K62" s="594"/>
      <c r="L62" s="568" t="s">
        <v>210</v>
      </c>
      <c r="M62" s="568"/>
      <c r="N62" s="569">
        <f>'新＿計算の基礎（作業用非公開）'!N62:O62</f>
        <v>0</v>
      </c>
      <c r="O62" s="601"/>
      <c r="P62" s="330"/>
      <c r="Q62" s="328"/>
      <c r="R62" s="328"/>
      <c r="S62" s="329"/>
      <c r="U62" s="594"/>
      <c r="V62" s="568" t="s">
        <v>210</v>
      </c>
      <c r="W62" s="568"/>
      <c r="X62" s="569">
        <f>'新＿計算の基礎（作業用非公開）'!X62:Y62</f>
        <v>0</v>
      </c>
      <c r="Y62" s="601"/>
      <c r="Z62" s="330"/>
      <c r="AA62" s="328"/>
      <c r="AB62" s="328"/>
      <c r="AC62" s="329"/>
      <c r="AE62" s="594"/>
      <c r="AF62" s="568" t="s">
        <v>210</v>
      </c>
      <c r="AG62" s="568"/>
      <c r="AH62" s="569">
        <f>'新＿計算の基礎（作業用非公開）'!AH62:AI62</f>
        <v>0</v>
      </c>
      <c r="AI62" s="601"/>
      <c r="AJ62" s="330"/>
      <c r="AK62" s="328"/>
      <c r="AL62" s="328"/>
      <c r="AM62" s="329"/>
      <c r="AO62" s="594"/>
      <c r="AP62" s="568" t="s">
        <v>210</v>
      </c>
      <c r="AQ62" s="568"/>
      <c r="AR62" s="569">
        <f>'新＿計算の基礎（作業用非公開）'!AR62:AS62</f>
        <v>0</v>
      </c>
      <c r="AS62" s="601"/>
      <c r="AT62" s="330"/>
      <c r="AU62" s="328"/>
      <c r="AV62" s="328"/>
      <c r="AW62" s="329"/>
      <c r="AY62" s="594"/>
      <c r="AZ62" s="568" t="s">
        <v>210</v>
      </c>
      <c r="BA62" s="568"/>
      <c r="BB62" s="569">
        <f>'新＿計算の基礎（作業用非公開）'!BB62:BC62</f>
        <v>0</v>
      </c>
      <c r="BC62" s="601"/>
      <c r="BD62" s="330"/>
      <c r="BE62" s="328"/>
      <c r="BF62" s="328"/>
      <c r="BG62" s="329"/>
      <c r="BI62" s="594"/>
      <c r="BJ62" s="568" t="s">
        <v>210</v>
      </c>
      <c r="BK62" s="568"/>
      <c r="BL62" s="569">
        <f>'新＿計算の基礎（作業用非公開）'!BL62:BM62</f>
        <v>0</v>
      </c>
      <c r="BM62" s="601"/>
      <c r="BN62" s="330"/>
      <c r="BO62" s="328"/>
      <c r="BP62" s="328"/>
      <c r="BQ62" s="329"/>
    </row>
    <row r="63" spans="1:69" x14ac:dyDescent="0.2">
      <c r="A63" s="594"/>
      <c r="B63" s="568" t="s">
        <v>164</v>
      </c>
      <c r="C63" s="568"/>
      <c r="D63" s="569" t="e">
        <f>'新＿計算の基礎（作業用非公開）'!D63:E63</f>
        <v>#N/A</v>
      </c>
      <c r="E63" s="601"/>
      <c r="F63" s="688" t="str">
        <f>'新＿計算の基礎（作業用非公開）'!F63:G63</f>
        <v>非自発該当</v>
      </c>
      <c r="G63" s="582"/>
      <c r="H63" s="582" t="b">
        <f>'新＿計算の基礎（作業用非公開）'!H63:I63</f>
        <v>0</v>
      </c>
      <c r="I63" s="583"/>
      <c r="K63" s="594"/>
      <c r="L63" s="568" t="s">
        <v>164</v>
      </c>
      <c r="M63" s="568"/>
      <c r="N63" s="569">
        <f>'新＿計算の基礎（作業用非公開）'!N63:O63</f>
        <v>0</v>
      </c>
      <c r="O63" s="601"/>
      <c r="P63" s="688" t="str">
        <f>'新＿計算の基礎（作業用非公開）'!P63:Q63</f>
        <v>非自発該当</v>
      </c>
      <c r="Q63" s="582"/>
      <c r="R63" s="582" t="b">
        <f>'新＿計算の基礎（作業用非公開）'!R63:S63</f>
        <v>0</v>
      </c>
      <c r="S63" s="583"/>
      <c r="U63" s="594"/>
      <c r="V63" s="568" t="s">
        <v>164</v>
      </c>
      <c r="W63" s="568"/>
      <c r="X63" s="569">
        <f>'新＿計算の基礎（作業用非公開）'!X63:Y63</f>
        <v>0</v>
      </c>
      <c r="Y63" s="601"/>
      <c r="Z63" s="688" t="str">
        <f>'新＿計算の基礎（作業用非公開）'!Z63:AA63</f>
        <v>非自発該当</v>
      </c>
      <c r="AA63" s="582"/>
      <c r="AB63" s="582" t="b">
        <f>'新＿計算の基礎（作業用非公開）'!AB63:AC63</f>
        <v>0</v>
      </c>
      <c r="AC63" s="583"/>
      <c r="AE63" s="594"/>
      <c r="AF63" s="568" t="s">
        <v>164</v>
      </c>
      <c r="AG63" s="568"/>
      <c r="AH63" s="569">
        <f>'新＿計算の基礎（作業用非公開）'!AH63:AI63</f>
        <v>0</v>
      </c>
      <c r="AI63" s="601"/>
      <c r="AJ63" s="688" t="str">
        <f>'新＿計算の基礎（作業用非公開）'!AJ63:AK63</f>
        <v>非自発該当</v>
      </c>
      <c r="AK63" s="582"/>
      <c r="AL63" s="582" t="b">
        <f>'新＿計算の基礎（作業用非公開）'!AL63:AM63</f>
        <v>0</v>
      </c>
      <c r="AM63" s="583"/>
      <c r="AO63" s="594"/>
      <c r="AP63" s="568" t="s">
        <v>164</v>
      </c>
      <c r="AQ63" s="568"/>
      <c r="AR63" s="569">
        <f>'新＿計算の基礎（作業用非公開）'!AR63:AS63</f>
        <v>0</v>
      </c>
      <c r="AS63" s="601"/>
      <c r="AT63" s="688" t="str">
        <f>'新＿計算の基礎（作業用非公開）'!AT63:AU63</f>
        <v>非自発該当</v>
      </c>
      <c r="AU63" s="582"/>
      <c r="AV63" s="582" t="b">
        <f>'新＿計算の基礎（作業用非公開）'!AV63:AW63</f>
        <v>0</v>
      </c>
      <c r="AW63" s="583"/>
      <c r="AY63" s="594"/>
      <c r="AZ63" s="568" t="s">
        <v>164</v>
      </c>
      <c r="BA63" s="568"/>
      <c r="BB63" s="569">
        <f>'新＿計算の基礎（作業用非公開）'!BB63:BC63</f>
        <v>0</v>
      </c>
      <c r="BC63" s="601"/>
      <c r="BD63" s="688" t="str">
        <f>'新＿計算の基礎（作業用非公開）'!BD63:BE63</f>
        <v>非自発該当</v>
      </c>
      <c r="BE63" s="582"/>
      <c r="BF63" s="582" t="b">
        <f>'新＿計算の基礎（作業用非公開）'!BF63:BG63</f>
        <v>0</v>
      </c>
      <c r="BG63" s="583"/>
      <c r="BI63" s="594"/>
      <c r="BJ63" s="568" t="s">
        <v>164</v>
      </c>
      <c r="BK63" s="568"/>
      <c r="BL63" s="569">
        <f>'新＿計算の基礎（作業用非公開）'!BL63:BM63</f>
        <v>0</v>
      </c>
      <c r="BM63" s="601"/>
      <c r="BN63" s="688" t="str">
        <f>'新＿計算の基礎（作業用非公開）'!BN63:BO63</f>
        <v>非自発該当</v>
      </c>
      <c r="BO63" s="582"/>
      <c r="BP63" s="582" t="b">
        <f>'新＿計算の基礎（作業用非公開）'!BP63:BQ63</f>
        <v>0</v>
      </c>
      <c r="BQ63" s="583"/>
    </row>
    <row r="64" spans="1:69" x14ac:dyDescent="0.2">
      <c r="A64" s="594"/>
      <c r="B64" s="568" t="s">
        <v>3</v>
      </c>
      <c r="C64" s="568"/>
      <c r="D64" s="569">
        <f>'新＿計算の基礎（作業用非公開）'!D64:E64</f>
        <v>0</v>
      </c>
      <c r="E64" s="601"/>
      <c r="F64" s="688" t="str">
        <f>'新＿計算の基礎（作業用非公開）'!F64:G64</f>
        <v>年金所得６５歳判定</v>
      </c>
      <c r="G64" s="582"/>
      <c r="H64" s="582" t="e">
        <f>'新＿計算の基礎（作業用非公開）'!H64:I64</f>
        <v>#N/A</v>
      </c>
      <c r="I64" s="583"/>
      <c r="K64" s="594"/>
      <c r="L64" s="568" t="s">
        <v>3</v>
      </c>
      <c r="M64" s="568"/>
      <c r="N64" s="569">
        <f>'新＿計算の基礎（作業用非公開）'!N64:O64</f>
        <v>0</v>
      </c>
      <c r="O64" s="601"/>
      <c r="P64" s="688" t="str">
        <f>'新＿計算の基礎（作業用非公開）'!P64:Q64</f>
        <v>年金所得６５歳判定</v>
      </c>
      <c r="Q64" s="582"/>
      <c r="R64" s="582" t="b">
        <f>'新＿計算の基礎（作業用非公開）'!R64:S64</f>
        <v>0</v>
      </c>
      <c r="S64" s="583"/>
      <c r="U64" s="594"/>
      <c r="V64" s="568" t="s">
        <v>3</v>
      </c>
      <c r="W64" s="568"/>
      <c r="X64" s="569">
        <f>'新＿計算の基礎（作業用非公開）'!X64:Y64</f>
        <v>0</v>
      </c>
      <c r="Y64" s="601"/>
      <c r="Z64" s="688" t="str">
        <f>'新＿計算の基礎（作業用非公開）'!Z64:AA64</f>
        <v>年金所得６５歳判定</v>
      </c>
      <c r="AA64" s="582"/>
      <c r="AB64" s="582" t="b">
        <f>'新＿計算の基礎（作業用非公開）'!AB64:AC64</f>
        <v>0</v>
      </c>
      <c r="AC64" s="583"/>
      <c r="AE64" s="594"/>
      <c r="AF64" s="568" t="s">
        <v>3</v>
      </c>
      <c r="AG64" s="568"/>
      <c r="AH64" s="569">
        <f>'新＿計算の基礎（作業用非公開）'!AH64:AI64</f>
        <v>0</v>
      </c>
      <c r="AI64" s="601"/>
      <c r="AJ64" s="688" t="str">
        <f>'新＿計算の基礎（作業用非公開）'!AJ64:AK64</f>
        <v>年金所得６５歳判定</v>
      </c>
      <c r="AK64" s="582"/>
      <c r="AL64" s="582" t="b">
        <f>'新＿計算の基礎（作業用非公開）'!AL64:AM64</f>
        <v>0</v>
      </c>
      <c r="AM64" s="583"/>
      <c r="AO64" s="594"/>
      <c r="AP64" s="568" t="s">
        <v>3</v>
      </c>
      <c r="AQ64" s="568"/>
      <c r="AR64" s="569">
        <f>'新＿計算の基礎（作業用非公開）'!AR64:AS64</f>
        <v>0</v>
      </c>
      <c r="AS64" s="601"/>
      <c r="AT64" s="688" t="str">
        <f>'新＿計算の基礎（作業用非公開）'!AT64:AU64</f>
        <v>年金所得６５歳判定</v>
      </c>
      <c r="AU64" s="582"/>
      <c r="AV64" s="582" t="b">
        <f>'新＿計算の基礎（作業用非公開）'!AV64:AW64</f>
        <v>0</v>
      </c>
      <c r="AW64" s="583"/>
      <c r="AY64" s="594"/>
      <c r="AZ64" s="568" t="s">
        <v>3</v>
      </c>
      <c r="BA64" s="568"/>
      <c r="BB64" s="569">
        <f>'新＿計算の基礎（作業用非公開）'!BB64:BC64</f>
        <v>0</v>
      </c>
      <c r="BC64" s="601"/>
      <c r="BD64" s="688" t="str">
        <f>'新＿計算の基礎（作業用非公開）'!BD64:BE64</f>
        <v>年金所得６５歳判定</v>
      </c>
      <c r="BE64" s="582"/>
      <c r="BF64" s="582" t="b">
        <f>'新＿計算の基礎（作業用非公開）'!BF64:BG64</f>
        <v>0</v>
      </c>
      <c r="BG64" s="583"/>
      <c r="BI64" s="594"/>
      <c r="BJ64" s="568" t="s">
        <v>3</v>
      </c>
      <c r="BK64" s="568"/>
      <c r="BL64" s="569">
        <f>'新＿計算の基礎（作業用非公開）'!BL64:BM64</f>
        <v>0</v>
      </c>
      <c r="BM64" s="601"/>
      <c r="BN64" s="688" t="str">
        <f>'新＿計算の基礎（作業用非公開）'!BN64:BO64</f>
        <v>年金所得６５歳判定</v>
      </c>
      <c r="BO64" s="582"/>
      <c r="BP64" s="582" t="b">
        <f>'新＿計算の基礎（作業用非公開）'!BP64:BQ64</f>
        <v>0</v>
      </c>
      <c r="BQ64" s="583"/>
    </row>
    <row r="65" spans="1:69" x14ac:dyDescent="0.2">
      <c r="A65" s="594"/>
      <c r="B65" s="568" t="s">
        <v>67</v>
      </c>
      <c r="C65" s="568"/>
      <c r="D65" s="569" t="e">
        <f>'新＿計算の基礎（作業用非公開）'!D65:E65</f>
        <v>#N/A</v>
      </c>
      <c r="E65" s="601"/>
      <c r="F65" s="332" t="s">
        <v>170</v>
      </c>
      <c r="G65" s="130" t="b">
        <v>1</v>
      </c>
      <c r="H65" s="602">
        <f>'新＿計算の基礎（作業用非公開）'!H65:I65</f>
        <v>0</v>
      </c>
      <c r="I65" s="573"/>
      <c r="K65" s="594"/>
      <c r="L65" s="568" t="s">
        <v>67</v>
      </c>
      <c r="M65" s="568"/>
      <c r="N65" s="569">
        <f>'新＿計算の基礎（作業用非公開）'!N65:O65</f>
        <v>0</v>
      </c>
      <c r="O65" s="601"/>
      <c r="P65" s="332" t="s">
        <v>260</v>
      </c>
      <c r="Q65" s="130" t="b">
        <v>1</v>
      </c>
      <c r="R65" s="602">
        <f>'新＿計算の基礎（作業用非公開）'!R65:S65</f>
        <v>0</v>
      </c>
      <c r="S65" s="573"/>
      <c r="U65" s="594"/>
      <c r="V65" s="568" t="s">
        <v>67</v>
      </c>
      <c r="W65" s="568"/>
      <c r="X65" s="569">
        <f>'新＿計算の基礎（作業用非公開）'!X65:Y65</f>
        <v>0</v>
      </c>
      <c r="Y65" s="601"/>
      <c r="Z65" s="332" t="s">
        <v>260</v>
      </c>
      <c r="AA65" s="130" t="b">
        <v>1</v>
      </c>
      <c r="AB65" s="602">
        <f>'新＿計算の基礎（作業用非公開）'!AB65:AC65</f>
        <v>0</v>
      </c>
      <c r="AC65" s="573"/>
      <c r="AE65" s="594"/>
      <c r="AF65" s="568" t="s">
        <v>67</v>
      </c>
      <c r="AG65" s="568"/>
      <c r="AH65" s="569">
        <f>'新＿計算の基礎（作業用非公開）'!AH65:AI65</f>
        <v>0</v>
      </c>
      <c r="AI65" s="601"/>
      <c r="AJ65" s="332" t="s">
        <v>260</v>
      </c>
      <c r="AK65" s="130" t="b">
        <v>1</v>
      </c>
      <c r="AL65" s="602">
        <f>'新＿計算の基礎（作業用非公開）'!AL65:AM65</f>
        <v>0</v>
      </c>
      <c r="AM65" s="573"/>
      <c r="AO65" s="594"/>
      <c r="AP65" s="568" t="s">
        <v>67</v>
      </c>
      <c r="AQ65" s="568"/>
      <c r="AR65" s="569">
        <f>'新＿計算の基礎（作業用非公開）'!AR65:AS65</f>
        <v>0</v>
      </c>
      <c r="AS65" s="601"/>
      <c r="AT65" s="332" t="s">
        <v>260</v>
      </c>
      <c r="AU65" s="130" t="b">
        <v>1</v>
      </c>
      <c r="AV65" s="602">
        <f>'新＿計算の基礎（作業用非公開）'!AV65:AW65</f>
        <v>0</v>
      </c>
      <c r="AW65" s="573"/>
      <c r="AY65" s="594"/>
      <c r="AZ65" s="568" t="s">
        <v>67</v>
      </c>
      <c r="BA65" s="568"/>
      <c r="BB65" s="569">
        <f>'新＿計算の基礎（作業用非公開）'!BB65:BC65</f>
        <v>0</v>
      </c>
      <c r="BC65" s="601"/>
      <c r="BD65" s="332" t="s">
        <v>260</v>
      </c>
      <c r="BE65" s="130" t="b">
        <v>1</v>
      </c>
      <c r="BF65" s="602">
        <f>'新＿計算の基礎（作業用非公開）'!BF65:BG65</f>
        <v>0</v>
      </c>
      <c r="BG65" s="573"/>
      <c r="BI65" s="594"/>
      <c r="BJ65" s="568" t="s">
        <v>67</v>
      </c>
      <c r="BK65" s="568"/>
      <c r="BL65" s="569">
        <f>'新＿計算の基礎（作業用非公開）'!BL65:BM65</f>
        <v>0</v>
      </c>
      <c r="BM65" s="601"/>
      <c r="BN65" s="332" t="s">
        <v>260</v>
      </c>
      <c r="BO65" s="130" t="b">
        <v>1</v>
      </c>
      <c r="BP65" s="602">
        <f>'新＿計算の基礎（作業用非公開）'!BP65:BQ65</f>
        <v>0</v>
      </c>
      <c r="BQ65" s="573"/>
    </row>
    <row r="66" spans="1:69" x14ac:dyDescent="0.2">
      <c r="A66" s="594"/>
      <c r="B66" s="568" t="s">
        <v>4</v>
      </c>
      <c r="C66" s="568"/>
      <c r="D66" s="569">
        <f>'新＿計算の基礎（作業用非公開）'!D66:E66</f>
        <v>0</v>
      </c>
      <c r="E66" s="601"/>
      <c r="F66" s="332" t="s">
        <v>170</v>
      </c>
      <c r="G66" s="130" t="b">
        <v>0</v>
      </c>
      <c r="H66" s="602">
        <f>'新＿計算の基礎（作業用非公開）'!H66:I66</f>
        <v>0</v>
      </c>
      <c r="I66" s="573"/>
      <c r="K66" s="594"/>
      <c r="L66" s="568" t="s">
        <v>4</v>
      </c>
      <c r="M66" s="568"/>
      <c r="N66" s="569">
        <f>'新＿計算の基礎（作業用非公開）'!N66:O66</f>
        <v>0</v>
      </c>
      <c r="O66" s="601"/>
      <c r="P66" s="332" t="s">
        <v>260</v>
      </c>
      <c r="Q66" s="130" t="b">
        <v>0</v>
      </c>
      <c r="R66" s="602">
        <f>'新＿計算の基礎（作業用非公開）'!R66:S66</f>
        <v>0</v>
      </c>
      <c r="S66" s="573"/>
      <c r="U66" s="594"/>
      <c r="V66" s="568" t="s">
        <v>4</v>
      </c>
      <c r="W66" s="568"/>
      <c r="X66" s="569">
        <f>'新＿計算の基礎（作業用非公開）'!X66:Y66</f>
        <v>0</v>
      </c>
      <c r="Y66" s="601"/>
      <c r="Z66" s="332" t="s">
        <v>260</v>
      </c>
      <c r="AA66" s="130" t="b">
        <v>0</v>
      </c>
      <c r="AB66" s="602">
        <f>'新＿計算の基礎（作業用非公開）'!AB66:AC66</f>
        <v>0</v>
      </c>
      <c r="AC66" s="573"/>
      <c r="AE66" s="594"/>
      <c r="AF66" s="568" t="s">
        <v>4</v>
      </c>
      <c r="AG66" s="568"/>
      <c r="AH66" s="569">
        <f>'新＿計算の基礎（作業用非公開）'!AH66:AI66</f>
        <v>0</v>
      </c>
      <c r="AI66" s="601"/>
      <c r="AJ66" s="332" t="s">
        <v>260</v>
      </c>
      <c r="AK66" s="130" t="b">
        <v>0</v>
      </c>
      <c r="AL66" s="602">
        <f>'新＿計算の基礎（作業用非公開）'!AL66:AM66</f>
        <v>0</v>
      </c>
      <c r="AM66" s="573"/>
      <c r="AO66" s="594"/>
      <c r="AP66" s="568" t="s">
        <v>4</v>
      </c>
      <c r="AQ66" s="568"/>
      <c r="AR66" s="569">
        <f>'新＿計算の基礎（作業用非公開）'!AR66:AS66</f>
        <v>0</v>
      </c>
      <c r="AS66" s="601"/>
      <c r="AT66" s="332" t="s">
        <v>260</v>
      </c>
      <c r="AU66" s="130" t="b">
        <v>0</v>
      </c>
      <c r="AV66" s="602">
        <f>'新＿計算の基礎（作業用非公開）'!AV66:AW66</f>
        <v>0</v>
      </c>
      <c r="AW66" s="573"/>
      <c r="AY66" s="594"/>
      <c r="AZ66" s="568" t="s">
        <v>4</v>
      </c>
      <c r="BA66" s="568"/>
      <c r="BB66" s="569">
        <f>'新＿計算の基礎（作業用非公開）'!BB66:BC66</f>
        <v>0</v>
      </c>
      <c r="BC66" s="601"/>
      <c r="BD66" s="332" t="s">
        <v>260</v>
      </c>
      <c r="BE66" s="130" t="b">
        <v>0</v>
      </c>
      <c r="BF66" s="602">
        <f>'新＿計算の基礎（作業用非公開）'!BF66:BG66</f>
        <v>0</v>
      </c>
      <c r="BG66" s="573"/>
      <c r="BI66" s="594"/>
      <c r="BJ66" s="568" t="s">
        <v>4</v>
      </c>
      <c r="BK66" s="568"/>
      <c r="BL66" s="569">
        <f>'新＿計算の基礎（作業用非公開）'!BL66:BM66</f>
        <v>0</v>
      </c>
      <c r="BM66" s="601"/>
      <c r="BN66" s="332" t="s">
        <v>260</v>
      </c>
      <c r="BO66" s="130" t="b">
        <v>0</v>
      </c>
      <c r="BP66" s="602">
        <f>'新＿計算の基礎（作業用非公開）'!BP66:BQ66</f>
        <v>0</v>
      </c>
      <c r="BQ66" s="573"/>
    </row>
    <row r="67" spans="1:69" x14ac:dyDescent="0.2">
      <c r="A67" s="594"/>
      <c r="B67" s="568" t="s">
        <v>63</v>
      </c>
      <c r="C67" s="568"/>
      <c r="D67" s="569" t="e">
        <f>'新＿計算の基礎（作業用非公開）'!D67:E67</f>
        <v>#N/A</v>
      </c>
      <c r="E67" s="601"/>
      <c r="F67" s="688" t="str">
        <f>'新＿計算の基礎（作業用非公開）'!F67:G67</f>
        <v>年金以外所得</v>
      </c>
      <c r="G67" s="582"/>
      <c r="H67" s="602">
        <f>'新＿計算の基礎（作業用非公開）'!H67:I67</f>
        <v>0</v>
      </c>
      <c r="I67" s="573"/>
      <c r="K67" s="594"/>
      <c r="L67" s="568" t="s">
        <v>63</v>
      </c>
      <c r="M67" s="568"/>
      <c r="N67" s="569">
        <f>'新＿計算の基礎（作業用非公開）'!N67:O67</f>
        <v>0</v>
      </c>
      <c r="O67" s="601"/>
      <c r="P67" s="688" t="str">
        <f>'新＿計算の基礎（作業用非公開）'!P67:Q67</f>
        <v>年金以外所得</v>
      </c>
      <c r="Q67" s="582"/>
      <c r="R67" s="602">
        <f>'新＿計算の基礎（作業用非公開）'!R67:S67</f>
        <v>0</v>
      </c>
      <c r="S67" s="573"/>
      <c r="U67" s="594"/>
      <c r="V67" s="568" t="s">
        <v>63</v>
      </c>
      <c r="W67" s="568"/>
      <c r="X67" s="569">
        <f>'新＿計算の基礎（作業用非公開）'!X67:Y67</f>
        <v>0</v>
      </c>
      <c r="Y67" s="601"/>
      <c r="Z67" s="688" t="str">
        <f>'新＿計算の基礎（作業用非公開）'!Z67:AA67</f>
        <v>年金以外所得</v>
      </c>
      <c r="AA67" s="582"/>
      <c r="AB67" s="602">
        <f>'新＿計算の基礎（作業用非公開）'!AB67:AC67</f>
        <v>0</v>
      </c>
      <c r="AC67" s="573"/>
      <c r="AE67" s="594"/>
      <c r="AF67" s="568" t="s">
        <v>63</v>
      </c>
      <c r="AG67" s="568"/>
      <c r="AH67" s="569">
        <f>'新＿計算の基礎（作業用非公開）'!AH67:AI67</f>
        <v>0</v>
      </c>
      <c r="AI67" s="601"/>
      <c r="AJ67" s="688" t="str">
        <f>'新＿計算の基礎（作業用非公開）'!AJ67:AK67</f>
        <v>年金以外所得</v>
      </c>
      <c r="AK67" s="582"/>
      <c r="AL67" s="602">
        <f>'新＿計算の基礎（作業用非公開）'!AL67:AM67</f>
        <v>0</v>
      </c>
      <c r="AM67" s="573"/>
      <c r="AO67" s="594"/>
      <c r="AP67" s="568" t="s">
        <v>63</v>
      </c>
      <c r="AQ67" s="568"/>
      <c r="AR67" s="569">
        <f>'新＿計算の基礎（作業用非公開）'!AR67:AS67</f>
        <v>0</v>
      </c>
      <c r="AS67" s="601"/>
      <c r="AT67" s="688" t="str">
        <f>'新＿計算の基礎（作業用非公開）'!AT67:AU67</f>
        <v>年金以外所得</v>
      </c>
      <c r="AU67" s="582"/>
      <c r="AV67" s="602">
        <f>'新＿計算の基礎（作業用非公開）'!AV67:AW67</f>
        <v>0</v>
      </c>
      <c r="AW67" s="573"/>
      <c r="AY67" s="594"/>
      <c r="AZ67" s="568" t="s">
        <v>63</v>
      </c>
      <c r="BA67" s="568"/>
      <c r="BB67" s="569">
        <f>'新＿計算の基礎（作業用非公開）'!BB67:BC67</f>
        <v>0</v>
      </c>
      <c r="BC67" s="601"/>
      <c r="BD67" s="688" t="str">
        <f>'新＿計算の基礎（作業用非公開）'!BD67:BE67</f>
        <v>年金以外所得</v>
      </c>
      <c r="BE67" s="582"/>
      <c r="BF67" s="602">
        <f>'新＿計算の基礎（作業用非公開）'!BF67:BG67</f>
        <v>0</v>
      </c>
      <c r="BG67" s="573"/>
      <c r="BI67" s="594"/>
      <c r="BJ67" s="568" t="s">
        <v>63</v>
      </c>
      <c r="BK67" s="568"/>
      <c r="BL67" s="569">
        <f>'新＿計算の基礎（作業用非公開）'!BL67:BM67</f>
        <v>0</v>
      </c>
      <c r="BM67" s="601"/>
      <c r="BN67" s="688" t="str">
        <f>'新＿計算の基礎（作業用非公開）'!BN67:BO67</f>
        <v>年金以外所得</v>
      </c>
      <c r="BO67" s="582"/>
      <c r="BP67" s="602">
        <f>'新＿計算の基礎（作業用非公開）'!BP67:BQ67</f>
        <v>0</v>
      </c>
      <c r="BQ67" s="573"/>
    </row>
    <row r="68" spans="1:69" ht="13.5" thickBot="1" x14ac:dyDescent="0.25">
      <c r="A68" s="588"/>
      <c r="B68" s="589" t="s">
        <v>218</v>
      </c>
      <c r="C68" s="589"/>
      <c r="D68" s="669" t="e">
        <f>'新＿計算の基礎（作業用非公開）'!D68:E68</f>
        <v>#N/A</v>
      </c>
      <c r="E68" s="691"/>
      <c r="F68" s="692"/>
      <c r="G68" s="592"/>
      <c r="H68" s="592"/>
      <c r="I68" s="593"/>
      <c r="K68" s="588"/>
      <c r="L68" s="589" t="s">
        <v>218</v>
      </c>
      <c r="M68" s="589"/>
      <c r="N68" s="669">
        <f>'新＿計算の基礎（作業用非公開）'!N68:O68</f>
        <v>0</v>
      </c>
      <c r="O68" s="691"/>
      <c r="P68" s="692"/>
      <c r="Q68" s="592"/>
      <c r="R68" s="592"/>
      <c r="S68" s="593"/>
      <c r="U68" s="588"/>
      <c r="V68" s="589" t="s">
        <v>218</v>
      </c>
      <c r="W68" s="589"/>
      <c r="X68" s="669">
        <f>'新＿計算の基礎（作業用非公開）'!X68:Y68</f>
        <v>0</v>
      </c>
      <c r="Y68" s="691"/>
      <c r="Z68" s="692"/>
      <c r="AA68" s="592"/>
      <c r="AB68" s="592"/>
      <c r="AC68" s="593"/>
      <c r="AE68" s="588"/>
      <c r="AF68" s="589" t="s">
        <v>218</v>
      </c>
      <c r="AG68" s="589"/>
      <c r="AH68" s="669">
        <f>'新＿計算の基礎（作業用非公開）'!AH68:AI68</f>
        <v>0</v>
      </c>
      <c r="AI68" s="691"/>
      <c r="AJ68" s="692"/>
      <c r="AK68" s="592"/>
      <c r="AL68" s="592"/>
      <c r="AM68" s="593"/>
      <c r="AO68" s="588"/>
      <c r="AP68" s="589" t="s">
        <v>218</v>
      </c>
      <c r="AQ68" s="589"/>
      <c r="AR68" s="669">
        <f>'新＿計算の基礎（作業用非公開）'!AR68:AS68</f>
        <v>0</v>
      </c>
      <c r="AS68" s="691"/>
      <c r="AT68" s="692"/>
      <c r="AU68" s="592"/>
      <c r="AV68" s="592"/>
      <c r="AW68" s="593"/>
      <c r="AY68" s="588"/>
      <c r="AZ68" s="589" t="s">
        <v>218</v>
      </c>
      <c r="BA68" s="589"/>
      <c r="BB68" s="669">
        <f>'新＿計算の基礎（作業用非公開）'!BB68:BC68</f>
        <v>0</v>
      </c>
      <c r="BC68" s="691"/>
      <c r="BD68" s="692"/>
      <c r="BE68" s="592"/>
      <c r="BF68" s="592"/>
      <c r="BG68" s="593"/>
      <c r="BI68" s="588"/>
      <c r="BJ68" s="589" t="s">
        <v>218</v>
      </c>
      <c r="BK68" s="589"/>
      <c r="BL68" s="669">
        <f>'新＿計算の基礎（作業用非公開）'!BL68:BM68</f>
        <v>0</v>
      </c>
      <c r="BM68" s="691"/>
      <c r="BN68" s="692"/>
      <c r="BO68" s="592"/>
      <c r="BP68" s="592"/>
      <c r="BQ68" s="593"/>
    </row>
    <row r="69" spans="1:69" x14ac:dyDescent="0.2">
      <c r="A69" s="584" t="s">
        <v>226</v>
      </c>
      <c r="B69" s="585" t="s">
        <v>68</v>
      </c>
      <c r="C69" s="585"/>
      <c r="D69" s="693">
        <f>H69*$D$21</f>
        <v>0</v>
      </c>
      <c r="E69" s="694"/>
      <c r="F69" s="582" t="s">
        <v>227</v>
      </c>
      <c r="G69" s="582"/>
      <c r="H69" s="582">
        <f>'新＿計算の基礎（作業用非公開）'!H69:I69</f>
        <v>0</v>
      </c>
      <c r="I69" s="583"/>
      <c r="K69" s="584" t="s">
        <v>226</v>
      </c>
      <c r="L69" s="585" t="s">
        <v>68</v>
      </c>
      <c r="M69" s="585"/>
      <c r="N69" s="586">
        <f>R69*$D$21</f>
        <v>0</v>
      </c>
      <c r="O69" s="587"/>
      <c r="P69" s="582" t="s">
        <v>261</v>
      </c>
      <c r="Q69" s="582"/>
      <c r="R69" s="582">
        <f>'新＿計算の基礎（作業用非公開）'!R69:S69</f>
        <v>0</v>
      </c>
      <c r="S69" s="583"/>
      <c r="U69" s="584" t="s">
        <v>226</v>
      </c>
      <c r="V69" s="585" t="s">
        <v>68</v>
      </c>
      <c r="W69" s="585"/>
      <c r="X69" s="586">
        <f>AB69*$D$21</f>
        <v>0</v>
      </c>
      <c r="Y69" s="587"/>
      <c r="Z69" s="582" t="s">
        <v>261</v>
      </c>
      <c r="AA69" s="582"/>
      <c r="AB69" s="582">
        <f>'新＿計算の基礎（作業用非公開）'!AB69:AC69</f>
        <v>0</v>
      </c>
      <c r="AC69" s="583"/>
      <c r="AE69" s="584" t="s">
        <v>226</v>
      </c>
      <c r="AF69" s="585" t="s">
        <v>68</v>
      </c>
      <c r="AG69" s="585"/>
      <c r="AH69" s="586">
        <f>AL69*$D$21</f>
        <v>0</v>
      </c>
      <c r="AI69" s="587"/>
      <c r="AJ69" s="582" t="s">
        <v>261</v>
      </c>
      <c r="AK69" s="582"/>
      <c r="AL69" s="582">
        <f>'新＿計算の基礎（作業用非公開）'!AL69:AM69</f>
        <v>0</v>
      </c>
      <c r="AM69" s="583"/>
      <c r="AO69" s="584" t="s">
        <v>226</v>
      </c>
      <c r="AP69" s="585" t="s">
        <v>68</v>
      </c>
      <c r="AQ69" s="585"/>
      <c r="AR69" s="586">
        <f>AV69*$D$21</f>
        <v>0</v>
      </c>
      <c r="AS69" s="587"/>
      <c r="AT69" s="582" t="s">
        <v>261</v>
      </c>
      <c r="AU69" s="582"/>
      <c r="AV69" s="582">
        <f>'新＿計算の基礎（作業用非公開）'!AV69:AW69</f>
        <v>0</v>
      </c>
      <c r="AW69" s="583"/>
      <c r="AY69" s="584" t="s">
        <v>226</v>
      </c>
      <c r="AZ69" s="585" t="s">
        <v>68</v>
      </c>
      <c r="BA69" s="585"/>
      <c r="BB69" s="586">
        <f>BF69*$D$21</f>
        <v>0</v>
      </c>
      <c r="BC69" s="587"/>
      <c r="BD69" s="582" t="s">
        <v>261</v>
      </c>
      <c r="BE69" s="582"/>
      <c r="BF69" s="582">
        <f>'新＿計算の基礎（作業用非公開）'!BF69:BG69</f>
        <v>0</v>
      </c>
      <c r="BG69" s="583"/>
      <c r="BI69" s="584" t="s">
        <v>226</v>
      </c>
      <c r="BJ69" s="585" t="s">
        <v>68</v>
      </c>
      <c r="BK69" s="585"/>
      <c r="BL69" s="586">
        <f>BP69*$D$21</f>
        <v>0</v>
      </c>
      <c r="BM69" s="587"/>
      <c r="BN69" s="582" t="s">
        <v>261</v>
      </c>
      <c r="BO69" s="582"/>
      <c r="BP69" s="582">
        <f>'新＿計算の基礎（作業用非公開）'!BP69:BQ69</f>
        <v>0</v>
      </c>
      <c r="BQ69" s="583"/>
    </row>
    <row r="70" spans="1:69" x14ac:dyDescent="0.2">
      <c r="A70" s="594"/>
      <c r="B70" s="568" t="s">
        <v>224</v>
      </c>
      <c r="C70" s="568"/>
      <c r="D70" s="569">
        <f>IF(H70=TRUE,$D$23,0)</f>
        <v>0</v>
      </c>
      <c r="E70" s="601"/>
      <c r="F70" s="582" t="s">
        <v>228</v>
      </c>
      <c r="G70" s="582"/>
      <c r="H70" s="582" t="b">
        <f>'新＿計算の基礎（作業用非公開）'!H70:I70</f>
        <v>0</v>
      </c>
      <c r="I70" s="583"/>
      <c r="K70" s="594"/>
      <c r="L70" s="568" t="s">
        <v>224</v>
      </c>
      <c r="M70" s="568"/>
      <c r="N70" s="569">
        <f>IF(R70=TRUE,$D$23,0)</f>
        <v>0</v>
      </c>
      <c r="O70" s="601"/>
      <c r="P70" s="582" t="s">
        <v>262</v>
      </c>
      <c r="Q70" s="582"/>
      <c r="R70" s="582" t="b">
        <f>'新＿計算の基礎（作業用非公開）'!R70:S70</f>
        <v>0</v>
      </c>
      <c r="S70" s="583"/>
      <c r="U70" s="594"/>
      <c r="V70" s="568" t="s">
        <v>224</v>
      </c>
      <c r="W70" s="568"/>
      <c r="X70" s="569">
        <f>IF(AB70=TRUE,$D$23,0)</f>
        <v>0</v>
      </c>
      <c r="Y70" s="601"/>
      <c r="Z70" s="582" t="s">
        <v>262</v>
      </c>
      <c r="AA70" s="582"/>
      <c r="AB70" s="582" t="b">
        <f>'新＿計算の基礎（作業用非公開）'!AB70:AC70</f>
        <v>0</v>
      </c>
      <c r="AC70" s="583"/>
      <c r="AE70" s="594"/>
      <c r="AF70" s="568" t="s">
        <v>224</v>
      </c>
      <c r="AG70" s="568"/>
      <c r="AH70" s="569">
        <f>IF(AL70=TRUE,$D$23,0)</f>
        <v>0</v>
      </c>
      <c r="AI70" s="601"/>
      <c r="AJ70" s="582" t="s">
        <v>262</v>
      </c>
      <c r="AK70" s="582"/>
      <c r="AL70" s="582" t="b">
        <f>'新＿計算の基礎（作業用非公開）'!AL70:AM70</f>
        <v>0</v>
      </c>
      <c r="AM70" s="583"/>
      <c r="AO70" s="594"/>
      <c r="AP70" s="568" t="s">
        <v>224</v>
      </c>
      <c r="AQ70" s="568"/>
      <c r="AR70" s="569">
        <f>IF(AV70=TRUE,$D$23,0)</f>
        <v>0</v>
      </c>
      <c r="AS70" s="601"/>
      <c r="AT70" s="582" t="s">
        <v>262</v>
      </c>
      <c r="AU70" s="582"/>
      <c r="AV70" s="582" t="b">
        <f>'新＿計算の基礎（作業用非公開）'!AV70:AW70</f>
        <v>0</v>
      </c>
      <c r="AW70" s="583"/>
      <c r="AY70" s="594"/>
      <c r="AZ70" s="568" t="s">
        <v>224</v>
      </c>
      <c r="BA70" s="568"/>
      <c r="BB70" s="569">
        <f>IF(BF70=TRUE,$D$23,0)</f>
        <v>0</v>
      </c>
      <c r="BC70" s="601"/>
      <c r="BD70" s="582" t="s">
        <v>262</v>
      </c>
      <c r="BE70" s="582"/>
      <c r="BF70" s="582" t="b">
        <f>'新＿計算の基礎（作業用非公開）'!BF70:BG70</f>
        <v>0</v>
      </c>
      <c r="BG70" s="583"/>
      <c r="BI70" s="594"/>
      <c r="BJ70" s="568" t="s">
        <v>224</v>
      </c>
      <c r="BK70" s="568"/>
      <c r="BL70" s="569">
        <f>IF(BP70=TRUE,$D$23,0)</f>
        <v>0</v>
      </c>
      <c r="BM70" s="601"/>
      <c r="BN70" s="582" t="s">
        <v>262</v>
      </c>
      <c r="BO70" s="582"/>
      <c r="BP70" s="582" t="b">
        <f>'新＿計算の基礎（作業用非公開）'!BP70:BQ70</f>
        <v>0</v>
      </c>
      <c r="BQ70" s="583"/>
    </row>
    <row r="71" spans="1:69" x14ac:dyDescent="0.2">
      <c r="A71" s="594"/>
      <c r="B71" s="568" t="s">
        <v>223</v>
      </c>
      <c r="C71" s="568"/>
      <c r="D71" s="569">
        <f>H71*$D$25</f>
        <v>0</v>
      </c>
      <c r="E71" s="601"/>
      <c r="F71" s="582" t="s">
        <v>227</v>
      </c>
      <c r="G71" s="582"/>
      <c r="H71" s="582">
        <f>'新＿計算の基礎（作業用非公開）'!H7:I71</f>
        <v>0</v>
      </c>
      <c r="I71" s="583"/>
      <c r="K71" s="594"/>
      <c r="L71" s="568" t="s">
        <v>223</v>
      </c>
      <c r="M71" s="568"/>
      <c r="N71" s="569">
        <f>R71*$D$25</f>
        <v>0</v>
      </c>
      <c r="O71" s="601"/>
      <c r="P71" s="582" t="s">
        <v>261</v>
      </c>
      <c r="Q71" s="582"/>
      <c r="R71" s="582">
        <f>'新＿計算の基礎（作業用非公開）'!R7:S71</f>
        <v>0</v>
      </c>
      <c r="S71" s="583"/>
      <c r="U71" s="594"/>
      <c r="V71" s="568" t="s">
        <v>223</v>
      </c>
      <c r="W71" s="568"/>
      <c r="X71" s="569">
        <f>AB71*$D$25</f>
        <v>0</v>
      </c>
      <c r="Y71" s="601"/>
      <c r="Z71" s="582" t="s">
        <v>261</v>
      </c>
      <c r="AA71" s="582"/>
      <c r="AB71" s="582">
        <f>'新＿計算の基礎（作業用非公開）'!AB7:AC71</f>
        <v>0</v>
      </c>
      <c r="AC71" s="583"/>
      <c r="AE71" s="594"/>
      <c r="AF71" s="568" t="s">
        <v>223</v>
      </c>
      <c r="AG71" s="568"/>
      <c r="AH71" s="569">
        <f>AL71*$D$25</f>
        <v>0</v>
      </c>
      <c r="AI71" s="601"/>
      <c r="AJ71" s="582" t="s">
        <v>261</v>
      </c>
      <c r="AK71" s="582"/>
      <c r="AL71" s="582">
        <f>'新＿計算の基礎（作業用非公開）'!AL7:AM71</f>
        <v>0</v>
      </c>
      <c r="AM71" s="583"/>
      <c r="AO71" s="594"/>
      <c r="AP71" s="568" t="s">
        <v>223</v>
      </c>
      <c r="AQ71" s="568"/>
      <c r="AR71" s="569">
        <f>AV71*$D$25</f>
        <v>0</v>
      </c>
      <c r="AS71" s="601"/>
      <c r="AT71" s="582" t="s">
        <v>261</v>
      </c>
      <c r="AU71" s="582"/>
      <c r="AV71" s="582">
        <f>'新＿計算の基礎（作業用非公開）'!AV7:AW71</f>
        <v>0</v>
      </c>
      <c r="AW71" s="583"/>
      <c r="AY71" s="594"/>
      <c r="AZ71" s="568" t="s">
        <v>223</v>
      </c>
      <c r="BA71" s="568"/>
      <c r="BB71" s="569">
        <f>BF71*$D$25</f>
        <v>0</v>
      </c>
      <c r="BC71" s="601"/>
      <c r="BD71" s="582" t="s">
        <v>261</v>
      </c>
      <c r="BE71" s="582"/>
      <c r="BF71" s="582">
        <f>'新＿計算の基礎（作業用非公開）'!BF7:BG71</f>
        <v>0</v>
      </c>
      <c r="BG71" s="583"/>
      <c r="BI71" s="594"/>
      <c r="BJ71" s="568" t="s">
        <v>223</v>
      </c>
      <c r="BK71" s="568"/>
      <c r="BL71" s="569">
        <f>BP71*$D$25</f>
        <v>0</v>
      </c>
      <c r="BM71" s="601"/>
      <c r="BN71" s="582" t="s">
        <v>261</v>
      </c>
      <c r="BO71" s="582"/>
      <c r="BP71" s="582">
        <f>'新＿計算の基礎（作業用非公開）'!BP7:BQ71</f>
        <v>0</v>
      </c>
      <c r="BQ71" s="583"/>
    </row>
    <row r="72" spans="1:69" x14ac:dyDescent="0.2">
      <c r="A72" s="594"/>
      <c r="B72" s="568" t="s">
        <v>222</v>
      </c>
      <c r="C72" s="568"/>
      <c r="D72" s="569">
        <f>H72*$D$27</f>
        <v>0</v>
      </c>
      <c r="E72" s="601"/>
      <c r="F72" s="582" t="s">
        <v>227</v>
      </c>
      <c r="G72" s="582"/>
      <c r="H72" s="582">
        <f>'新＿計算の基礎（作業用非公開）'!H72:I72</f>
        <v>0</v>
      </c>
      <c r="I72" s="583"/>
      <c r="K72" s="594"/>
      <c r="L72" s="568" t="s">
        <v>222</v>
      </c>
      <c r="M72" s="568"/>
      <c r="N72" s="569">
        <f>R72*$D$27</f>
        <v>0</v>
      </c>
      <c r="O72" s="601"/>
      <c r="P72" s="582" t="s">
        <v>261</v>
      </c>
      <c r="Q72" s="582"/>
      <c r="R72" s="582">
        <f>'新＿計算の基礎（作業用非公開）'!R72:S72</f>
        <v>0</v>
      </c>
      <c r="S72" s="583"/>
      <c r="U72" s="594"/>
      <c r="V72" s="568" t="s">
        <v>222</v>
      </c>
      <c r="W72" s="568"/>
      <c r="X72" s="569">
        <f>AB72*$D$27</f>
        <v>0</v>
      </c>
      <c r="Y72" s="601"/>
      <c r="Z72" s="582" t="s">
        <v>261</v>
      </c>
      <c r="AA72" s="582"/>
      <c r="AB72" s="582">
        <f>'新＿計算の基礎（作業用非公開）'!AB72:AC72</f>
        <v>0</v>
      </c>
      <c r="AC72" s="583"/>
      <c r="AE72" s="594"/>
      <c r="AF72" s="568" t="s">
        <v>222</v>
      </c>
      <c r="AG72" s="568"/>
      <c r="AH72" s="569">
        <f>AL72*$D$27</f>
        <v>0</v>
      </c>
      <c r="AI72" s="601"/>
      <c r="AJ72" s="582" t="s">
        <v>261</v>
      </c>
      <c r="AK72" s="582"/>
      <c r="AL72" s="582">
        <f>'新＿計算の基礎（作業用非公開）'!AL72:AM72</f>
        <v>0</v>
      </c>
      <c r="AM72" s="583"/>
      <c r="AO72" s="594"/>
      <c r="AP72" s="568" t="s">
        <v>222</v>
      </c>
      <c r="AQ72" s="568"/>
      <c r="AR72" s="569">
        <f>AV72*$D$27</f>
        <v>0</v>
      </c>
      <c r="AS72" s="601"/>
      <c r="AT72" s="582" t="s">
        <v>261</v>
      </c>
      <c r="AU72" s="582"/>
      <c r="AV72" s="582">
        <f>'新＿計算の基礎（作業用非公開）'!AV72:AW72</f>
        <v>0</v>
      </c>
      <c r="AW72" s="583"/>
      <c r="AY72" s="594"/>
      <c r="AZ72" s="568" t="s">
        <v>222</v>
      </c>
      <c r="BA72" s="568"/>
      <c r="BB72" s="569">
        <f>BF72*$D$27</f>
        <v>0</v>
      </c>
      <c r="BC72" s="601"/>
      <c r="BD72" s="582" t="s">
        <v>261</v>
      </c>
      <c r="BE72" s="582"/>
      <c r="BF72" s="582">
        <f>'新＿計算の基礎（作業用非公開）'!BF72:BG72</f>
        <v>0</v>
      </c>
      <c r="BG72" s="583"/>
      <c r="BI72" s="594"/>
      <c r="BJ72" s="568" t="s">
        <v>222</v>
      </c>
      <c r="BK72" s="568"/>
      <c r="BL72" s="569">
        <f>BP72*$D$27</f>
        <v>0</v>
      </c>
      <c r="BM72" s="601"/>
      <c r="BN72" s="582" t="s">
        <v>261</v>
      </c>
      <c r="BO72" s="582"/>
      <c r="BP72" s="582">
        <f>'新＿計算の基礎（作業用非公開）'!BP72:BQ72</f>
        <v>0</v>
      </c>
      <c r="BQ72" s="583"/>
    </row>
    <row r="73" spans="1:69" x14ac:dyDescent="0.2">
      <c r="A73" s="594"/>
      <c r="B73" s="568" t="s">
        <v>225</v>
      </c>
      <c r="C73" s="568"/>
      <c r="D73" s="569">
        <f>IF(H73=TRUE,$D$29,0)</f>
        <v>0</v>
      </c>
      <c r="E73" s="601"/>
      <c r="F73" s="582" t="s">
        <v>228</v>
      </c>
      <c r="G73" s="582"/>
      <c r="H73" s="582" t="b">
        <f>'新＿計算の基礎（作業用非公開）'!H73:I73</f>
        <v>0</v>
      </c>
      <c r="I73" s="583"/>
      <c r="K73" s="594"/>
      <c r="L73" s="568" t="s">
        <v>225</v>
      </c>
      <c r="M73" s="568"/>
      <c r="N73" s="569">
        <f>IF(R73=TRUE,$D$29,0)</f>
        <v>0</v>
      </c>
      <c r="O73" s="601"/>
      <c r="P73" s="582" t="s">
        <v>262</v>
      </c>
      <c r="Q73" s="582"/>
      <c r="R73" s="582" t="b">
        <f>'新＿計算の基礎（作業用非公開）'!R73:S73</f>
        <v>0</v>
      </c>
      <c r="S73" s="583"/>
      <c r="U73" s="594"/>
      <c r="V73" s="568" t="s">
        <v>225</v>
      </c>
      <c r="W73" s="568"/>
      <c r="X73" s="569">
        <f>IF(AB73=TRUE,$D$29,0)</f>
        <v>0</v>
      </c>
      <c r="Y73" s="601"/>
      <c r="Z73" s="582" t="s">
        <v>262</v>
      </c>
      <c r="AA73" s="582"/>
      <c r="AB73" s="582" t="b">
        <f>'新＿計算の基礎（作業用非公開）'!AB73:AC73</f>
        <v>0</v>
      </c>
      <c r="AC73" s="583"/>
      <c r="AE73" s="594"/>
      <c r="AF73" s="568" t="s">
        <v>225</v>
      </c>
      <c r="AG73" s="568"/>
      <c r="AH73" s="569">
        <f>IF(AL73=TRUE,$D$29,0)</f>
        <v>0</v>
      </c>
      <c r="AI73" s="601"/>
      <c r="AJ73" s="582" t="s">
        <v>262</v>
      </c>
      <c r="AK73" s="582"/>
      <c r="AL73" s="582" t="b">
        <f>'新＿計算の基礎（作業用非公開）'!AL73:AM73</f>
        <v>0</v>
      </c>
      <c r="AM73" s="583"/>
      <c r="AO73" s="594"/>
      <c r="AP73" s="568" t="s">
        <v>225</v>
      </c>
      <c r="AQ73" s="568"/>
      <c r="AR73" s="569">
        <f>IF(AV73=TRUE,$D$29,0)</f>
        <v>0</v>
      </c>
      <c r="AS73" s="601"/>
      <c r="AT73" s="582" t="s">
        <v>262</v>
      </c>
      <c r="AU73" s="582"/>
      <c r="AV73" s="582" t="b">
        <f>'新＿計算の基礎（作業用非公開）'!AV73:AW73</f>
        <v>0</v>
      </c>
      <c r="AW73" s="583"/>
      <c r="AY73" s="594"/>
      <c r="AZ73" s="568" t="s">
        <v>225</v>
      </c>
      <c r="BA73" s="568"/>
      <c r="BB73" s="569">
        <f>IF(BF73=TRUE,$D$29,0)</f>
        <v>0</v>
      </c>
      <c r="BC73" s="601"/>
      <c r="BD73" s="582" t="s">
        <v>262</v>
      </c>
      <c r="BE73" s="582"/>
      <c r="BF73" s="582" t="b">
        <f>'新＿計算の基礎（作業用非公開）'!BF73:BG73</f>
        <v>0</v>
      </c>
      <c r="BG73" s="583"/>
      <c r="BI73" s="594"/>
      <c r="BJ73" s="568" t="s">
        <v>225</v>
      </c>
      <c r="BK73" s="568"/>
      <c r="BL73" s="569">
        <f>IF(BP73=TRUE,$D$29,0)</f>
        <v>0</v>
      </c>
      <c r="BM73" s="601"/>
      <c r="BN73" s="582" t="s">
        <v>262</v>
      </c>
      <c r="BO73" s="582"/>
      <c r="BP73" s="582" t="b">
        <f>'新＿計算の基礎（作業用非公開）'!BP73:BQ73</f>
        <v>0</v>
      </c>
      <c r="BQ73" s="583"/>
    </row>
    <row r="74" spans="1:69" ht="13.5" thickBot="1" x14ac:dyDescent="0.25">
      <c r="A74" s="588"/>
      <c r="B74" s="589" t="s">
        <v>71</v>
      </c>
      <c r="C74" s="589"/>
      <c r="D74" s="590">
        <f>SUM(D69:E73)</f>
        <v>0</v>
      </c>
      <c r="E74" s="591"/>
      <c r="F74" s="582"/>
      <c r="G74" s="582"/>
      <c r="H74" s="582"/>
      <c r="I74" s="583"/>
      <c r="K74" s="588"/>
      <c r="L74" s="589" t="s">
        <v>71</v>
      </c>
      <c r="M74" s="589"/>
      <c r="N74" s="590">
        <f>SUM(N69:O73)</f>
        <v>0</v>
      </c>
      <c r="O74" s="591"/>
      <c r="P74" s="582"/>
      <c r="Q74" s="582"/>
      <c r="R74" s="582"/>
      <c r="S74" s="583"/>
      <c r="U74" s="588"/>
      <c r="V74" s="589" t="s">
        <v>71</v>
      </c>
      <c r="W74" s="589"/>
      <c r="X74" s="590">
        <f>SUM(X69:Y73)</f>
        <v>0</v>
      </c>
      <c r="Y74" s="591"/>
      <c r="Z74" s="582"/>
      <c r="AA74" s="582"/>
      <c r="AB74" s="582"/>
      <c r="AC74" s="583"/>
      <c r="AE74" s="588"/>
      <c r="AF74" s="589" t="s">
        <v>71</v>
      </c>
      <c r="AG74" s="589"/>
      <c r="AH74" s="590">
        <f>SUM(AH69:AI73)</f>
        <v>0</v>
      </c>
      <c r="AI74" s="591"/>
      <c r="AJ74" s="582"/>
      <c r="AK74" s="582"/>
      <c r="AL74" s="582"/>
      <c r="AM74" s="583"/>
      <c r="AO74" s="588"/>
      <c r="AP74" s="589" t="s">
        <v>71</v>
      </c>
      <c r="AQ74" s="589"/>
      <c r="AR74" s="590">
        <f>SUM(AR69:AS73)</f>
        <v>0</v>
      </c>
      <c r="AS74" s="591"/>
      <c r="AT74" s="582"/>
      <c r="AU74" s="582"/>
      <c r="AV74" s="582"/>
      <c r="AW74" s="583"/>
      <c r="AY74" s="588"/>
      <c r="AZ74" s="589" t="s">
        <v>71</v>
      </c>
      <c r="BA74" s="589"/>
      <c r="BB74" s="590">
        <f>SUM(BB69:BC73)</f>
        <v>0</v>
      </c>
      <c r="BC74" s="591"/>
      <c r="BD74" s="582"/>
      <c r="BE74" s="582"/>
      <c r="BF74" s="582"/>
      <c r="BG74" s="583"/>
      <c r="BI74" s="588"/>
      <c r="BJ74" s="589" t="s">
        <v>71</v>
      </c>
      <c r="BK74" s="589"/>
      <c r="BL74" s="590">
        <f>SUM(BL69:BM73)</f>
        <v>0</v>
      </c>
      <c r="BM74" s="591"/>
      <c r="BN74" s="582"/>
      <c r="BO74" s="582"/>
      <c r="BP74" s="582"/>
      <c r="BQ74" s="583"/>
    </row>
    <row r="75" spans="1:69" x14ac:dyDescent="0.2">
      <c r="A75" s="584" t="s">
        <v>230</v>
      </c>
      <c r="B75" s="585"/>
      <c r="C75" s="585"/>
      <c r="D75" s="586" t="e">
        <f>IF(D68-D74&lt;0,0,D68-D74)</f>
        <v>#N/A</v>
      </c>
      <c r="E75" s="587"/>
      <c r="F75" s="582"/>
      <c r="G75" s="582"/>
      <c r="H75" s="582"/>
      <c r="I75" s="583"/>
      <c r="K75" s="584" t="s">
        <v>230</v>
      </c>
      <c r="L75" s="585"/>
      <c r="M75" s="585"/>
      <c r="N75" s="586">
        <f>IF(N68-N74&lt;0,0,N68-N74)</f>
        <v>0</v>
      </c>
      <c r="O75" s="587"/>
      <c r="P75" s="582"/>
      <c r="Q75" s="582"/>
      <c r="R75" s="582"/>
      <c r="S75" s="583"/>
      <c r="U75" s="584" t="s">
        <v>230</v>
      </c>
      <c r="V75" s="585"/>
      <c r="W75" s="585"/>
      <c r="X75" s="586">
        <f>IF(X68-X74&lt;0,0,X68-X74)</f>
        <v>0</v>
      </c>
      <c r="Y75" s="587"/>
      <c r="Z75" s="582"/>
      <c r="AA75" s="582"/>
      <c r="AB75" s="582"/>
      <c r="AC75" s="583"/>
      <c r="AE75" s="584" t="s">
        <v>230</v>
      </c>
      <c r="AF75" s="585"/>
      <c r="AG75" s="585"/>
      <c r="AH75" s="586">
        <f>IF(AH68-AH74&lt;0,0,AH68-AH74)</f>
        <v>0</v>
      </c>
      <c r="AI75" s="587"/>
      <c r="AJ75" s="582"/>
      <c r="AK75" s="582"/>
      <c r="AL75" s="582"/>
      <c r="AM75" s="583"/>
      <c r="AO75" s="584" t="s">
        <v>230</v>
      </c>
      <c r="AP75" s="585"/>
      <c r="AQ75" s="585"/>
      <c r="AR75" s="586">
        <f>IF(AR68-AR74&lt;0,0,AR68-AR74)</f>
        <v>0</v>
      </c>
      <c r="AS75" s="587"/>
      <c r="AT75" s="582"/>
      <c r="AU75" s="582"/>
      <c r="AV75" s="582"/>
      <c r="AW75" s="583"/>
      <c r="AY75" s="584" t="s">
        <v>230</v>
      </c>
      <c r="AZ75" s="585"/>
      <c r="BA75" s="585"/>
      <c r="BB75" s="586">
        <f>IF(BB68-BB74&lt;0,0,BB68-BB74)</f>
        <v>0</v>
      </c>
      <c r="BC75" s="587"/>
      <c r="BD75" s="582"/>
      <c r="BE75" s="582"/>
      <c r="BF75" s="582"/>
      <c r="BG75" s="583"/>
      <c r="BI75" s="584" t="s">
        <v>230</v>
      </c>
      <c r="BJ75" s="585"/>
      <c r="BK75" s="585"/>
      <c r="BL75" s="586">
        <f>IF(BL68-BL74&lt;0,0,BL68-BL74)</f>
        <v>0</v>
      </c>
      <c r="BM75" s="587"/>
      <c r="BN75" s="582"/>
      <c r="BO75" s="582"/>
      <c r="BP75" s="582"/>
      <c r="BQ75" s="583"/>
    </row>
    <row r="76" spans="1:69" ht="13.5" thickBot="1" x14ac:dyDescent="0.25">
      <c r="A76" s="588" t="s">
        <v>232</v>
      </c>
      <c r="B76" s="589"/>
      <c r="C76" s="589"/>
      <c r="D76" s="590" t="e">
        <f>D67</f>
        <v>#N/A</v>
      </c>
      <c r="E76" s="591"/>
      <c r="F76" s="592"/>
      <c r="G76" s="592"/>
      <c r="H76" s="592"/>
      <c r="I76" s="593"/>
      <c r="K76" s="588" t="s">
        <v>232</v>
      </c>
      <c r="L76" s="589"/>
      <c r="M76" s="589"/>
      <c r="N76" s="590">
        <f>N67</f>
        <v>0</v>
      </c>
      <c r="O76" s="591"/>
      <c r="P76" s="592"/>
      <c r="Q76" s="592"/>
      <c r="R76" s="592"/>
      <c r="S76" s="593"/>
      <c r="U76" s="588" t="s">
        <v>232</v>
      </c>
      <c r="V76" s="589"/>
      <c r="W76" s="589"/>
      <c r="X76" s="590">
        <f>X67</f>
        <v>0</v>
      </c>
      <c r="Y76" s="591"/>
      <c r="Z76" s="592"/>
      <c r="AA76" s="592"/>
      <c r="AB76" s="592"/>
      <c r="AC76" s="593"/>
      <c r="AE76" s="588" t="s">
        <v>232</v>
      </c>
      <c r="AF76" s="589"/>
      <c r="AG76" s="589"/>
      <c r="AH76" s="590">
        <f>AH67</f>
        <v>0</v>
      </c>
      <c r="AI76" s="591"/>
      <c r="AJ76" s="592"/>
      <c r="AK76" s="592"/>
      <c r="AL76" s="592"/>
      <c r="AM76" s="593"/>
      <c r="AO76" s="588" t="s">
        <v>232</v>
      </c>
      <c r="AP76" s="589"/>
      <c r="AQ76" s="589"/>
      <c r="AR76" s="590">
        <f>AR67</f>
        <v>0</v>
      </c>
      <c r="AS76" s="591"/>
      <c r="AT76" s="592"/>
      <c r="AU76" s="592"/>
      <c r="AV76" s="592"/>
      <c r="AW76" s="593"/>
      <c r="AY76" s="588" t="s">
        <v>232</v>
      </c>
      <c r="AZ76" s="589"/>
      <c r="BA76" s="589"/>
      <c r="BB76" s="590">
        <f>BB67</f>
        <v>0</v>
      </c>
      <c r="BC76" s="591"/>
      <c r="BD76" s="592"/>
      <c r="BE76" s="592"/>
      <c r="BF76" s="592"/>
      <c r="BG76" s="593"/>
      <c r="BI76" s="588" t="s">
        <v>232</v>
      </c>
      <c r="BJ76" s="589"/>
      <c r="BK76" s="589"/>
      <c r="BL76" s="590">
        <f>BL67</f>
        <v>0</v>
      </c>
      <c r="BM76" s="591"/>
      <c r="BN76" s="592"/>
      <c r="BO76" s="592"/>
      <c r="BP76" s="592"/>
      <c r="BQ76" s="593"/>
    </row>
    <row r="77" spans="1:69" x14ac:dyDescent="0.2">
      <c r="B77" s="283"/>
      <c r="C77" s="283"/>
      <c r="D77" s="283"/>
      <c r="E77" s="283"/>
      <c r="F77" s="283"/>
      <c r="G77" s="283"/>
      <c r="H77" s="283"/>
      <c r="I77" s="283"/>
    </row>
    <row r="78" spans="1:69" ht="13.5" thickBot="1" x14ac:dyDescent="0.25"/>
    <row r="79" spans="1:69" ht="13.5" thickBot="1" x14ac:dyDescent="0.25">
      <c r="B79" s="298"/>
      <c r="C79" s="309" t="s">
        <v>74</v>
      </c>
      <c r="D79" s="295" t="s">
        <v>239</v>
      </c>
      <c r="E79" s="336" t="s">
        <v>271</v>
      </c>
      <c r="F79" s="335" t="s">
        <v>272</v>
      </c>
      <c r="G79" s="571" t="s">
        <v>101</v>
      </c>
      <c r="H79" s="571"/>
      <c r="I79" s="571" t="s">
        <v>63</v>
      </c>
      <c r="J79" s="571"/>
      <c r="K79" s="571" t="s">
        <v>218</v>
      </c>
      <c r="L79" s="571"/>
      <c r="M79" s="571" t="s">
        <v>71</v>
      </c>
      <c r="N79" s="571"/>
      <c r="O79" s="571" t="s">
        <v>70</v>
      </c>
      <c r="P79" s="571"/>
      <c r="Q79" s="571" t="s">
        <v>251</v>
      </c>
      <c r="R79" s="672"/>
      <c r="T79" s="595" t="s">
        <v>80</v>
      </c>
      <c r="U79" s="596"/>
      <c r="V79" s="596"/>
      <c r="W79" s="596"/>
      <c r="X79" s="596"/>
      <c r="Y79" s="597"/>
    </row>
    <row r="80" spans="1:69" x14ac:dyDescent="0.2">
      <c r="B80" s="310" t="str">
        <f>試算条件の入力!B5</f>
        <v>世帯主</v>
      </c>
      <c r="C80" s="286" t="e">
        <f>TEXT(D57,"@")</f>
        <v>#N/A</v>
      </c>
      <c r="D80" s="308" t="b">
        <f>H63</f>
        <v>0</v>
      </c>
      <c r="E80" s="337" t="b">
        <f>IF(D59&gt;0,TRUE,FALSE)</f>
        <v>0</v>
      </c>
      <c r="F80" s="338" t="e">
        <f>IF(D65&gt;0,TRUE,FALSE)</f>
        <v>#N/A</v>
      </c>
      <c r="G80" s="580" t="e">
        <f>$D$63+$D$65+$D$66</f>
        <v>#N/A</v>
      </c>
      <c r="H80" s="579"/>
      <c r="I80" s="580" t="e">
        <f>$D$67</f>
        <v>#N/A</v>
      </c>
      <c r="J80" s="579"/>
      <c r="K80" s="580" t="e">
        <f>D68</f>
        <v>#N/A</v>
      </c>
      <c r="L80" s="579"/>
      <c r="M80" s="580">
        <f>D74</f>
        <v>0</v>
      </c>
      <c r="N80" s="579"/>
      <c r="O80" s="580" t="e">
        <f>IF(OR($C$80=$D$6,$C$80=$D$7),0,D75)</f>
        <v>#N/A</v>
      </c>
      <c r="P80" s="579"/>
      <c r="Q80" s="580" t="e">
        <f>IF($C$80=$D$9,$D$75,0)</f>
        <v>#N/A</v>
      </c>
      <c r="R80" s="680"/>
      <c r="T80" s="598"/>
      <c r="U80" s="599"/>
      <c r="V80" s="599"/>
      <c r="W80" s="599"/>
      <c r="X80" s="599"/>
      <c r="Y80" s="600"/>
    </row>
    <row r="81" spans="2:25" x14ac:dyDescent="0.2">
      <c r="B81" s="311" t="str">
        <f>試算条件の入力!B14</f>
        <v>加入者１</v>
      </c>
      <c r="C81" s="287" t="str">
        <f>TEXT(N57,"@")</f>
        <v>資格なし</v>
      </c>
      <c r="D81" s="131" t="b">
        <f>R63</f>
        <v>0</v>
      </c>
      <c r="E81" s="318" t="b">
        <f>IF(N59&gt;0,TRUE,FALSE)</f>
        <v>0</v>
      </c>
      <c r="F81" s="339" t="b">
        <f>IF(N65&gt;0,TRUE,FALSE)</f>
        <v>0</v>
      </c>
      <c r="G81" s="569">
        <f>$N$63+$N$65+$N$66</f>
        <v>0</v>
      </c>
      <c r="H81" s="568"/>
      <c r="I81" s="569">
        <f t="shared" ref="I81" si="3">$N$67</f>
        <v>0</v>
      </c>
      <c r="J81" s="568"/>
      <c r="K81" s="569">
        <f>$N$68</f>
        <v>0</v>
      </c>
      <c r="L81" s="568"/>
      <c r="M81" s="569">
        <f>$N$74</f>
        <v>0</v>
      </c>
      <c r="N81" s="568"/>
      <c r="O81" s="569">
        <f>$N$75</f>
        <v>0</v>
      </c>
      <c r="P81" s="568"/>
      <c r="Q81" s="569">
        <f>IF($C$81=$I$8,$N$75,0)</f>
        <v>0</v>
      </c>
      <c r="R81" s="607"/>
      <c r="T81" s="682" t="s">
        <v>81</v>
      </c>
      <c r="U81" s="682"/>
      <c r="V81" s="581">
        <f>$C$88</f>
        <v>1</v>
      </c>
      <c r="W81" s="581"/>
      <c r="X81" s="122" t="s">
        <v>243</v>
      </c>
      <c r="Y81" s="124"/>
    </row>
    <row r="82" spans="2:25" x14ac:dyDescent="0.2">
      <c r="B82" s="311" t="str">
        <f>試算条件の入力!B20</f>
        <v>加入者２</v>
      </c>
      <c r="C82" s="287" t="str">
        <f>TEXT(X57,"@")</f>
        <v>資格なし</v>
      </c>
      <c r="D82" s="131" t="b">
        <f>AB63</f>
        <v>0</v>
      </c>
      <c r="E82" s="318" t="b">
        <f>IF(X59&gt;0,TRUE,FALSE)</f>
        <v>0</v>
      </c>
      <c r="F82" s="319" t="b">
        <f>IF(X65&gt;0,TRUE,FALSE)</f>
        <v>0</v>
      </c>
      <c r="G82" s="569">
        <f>$X$63+$X$65+$X$66</f>
        <v>0</v>
      </c>
      <c r="H82" s="568"/>
      <c r="I82" s="569">
        <f t="shared" ref="I82" si="4">$X$67</f>
        <v>0</v>
      </c>
      <c r="J82" s="568"/>
      <c r="K82" s="569">
        <f>$X$68</f>
        <v>0</v>
      </c>
      <c r="L82" s="568"/>
      <c r="M82" s="569">
        <f>$X$74</f>
        <v>0</v>
      </c>
      <c r="N82" s="568"/>
      <c r="O82" s="569">
        <f>$X$75</f>
        <v>0</v>
      </c>
      <c r="P82" s="568"/>
      <c r="Q82" s="569">
        <f>IF($C$82=$D$9,$X$75,0)</f>
        <v>0</v>
      </c>
      <c r="R82" s="607"/>
      <c r="T82" s="568" t="s">
        <v>82</v>
      </c>
      <c r="U82" s="568"/>
      <c r="V82" s="569" t="e">
        <f>I87</f>
        <v>#N/A</v>
      </c>
      <c r="W82" s="569"/>
      <c r="X82" s="125"/>
      <c r="Y82" s="126"/>
    </row>
    <row r="83" spans="2:25" x14ac:dyDescent="0.2">
      <c r="B83" s="311" t="str">
        <f>試算条件の入力!B26</f>
        <v>加入者３</v>
      </c>
      <c r="C83" s="287" t="str">
        <f>TEXT(AH57,"@")</f>
        <v>資格なし</v>
      </c>
      <c r="D83" s="131" t="b">
        <f>AL63</f>
        <v>0</v>
      </c>
      <c r="E83" s="318" t="b">
        <f>IF(AH59&gt;0,TRUE,FALSE)</f>
        <v>0</v>
      </c>
      <c r="F83" s="319" t="b">
        <f>IF(AH65&gt;0,TRUE,FALSE)</f>
        <v>0</v>
      </c>
      <c r="G83" s="569">
        <f>$AH$63+$AH$65+$AH$66</f>
        <v>0</v>
      </c>
      <c r="H83" s="568"/>
      <c r="I83" s="569">
        <f t="shared" ref="I83" si="5">$AH$67</f>
        <v>0</v>
      </c>
      <c r="J83" s="568"/>
      <c r="K83" s="569">
        <f>$AH$68</f>
        <v>0</v>
      </c>
      <c r="L83" s="568"/>
      <c r="M83" s="569">
        <f>$AH$74</f>
        <v>0</v>
      </c>
      <c r="N83" s="568"/>
      <c r="O83" s="569">
        <f>$AH$75</f>
        <v>0</v>
      </c>
      <c r="P83" s="568"/>
      <c r="Q83" s="569">
        <f>IF($C$83=$D$9,$AH$75,0)</f>
        <v>0</v>
      </c>
      <c r="R83" s="607"/>
      <c r="T83" s="673">
        <f>AB8</f>
        <v>0.7</v>
      </c>
      <c r="U83" s="674"/>
      <c r="V83" s="652">
        <f>VLOOKUP($V$81,$AA$9:$AD$15,2,FALSE)</f>
        <v>430000</v>
      </c>
      <c r="W83" s="653"/>
      <c r="X83" s="125" t="e">
        <f>IF($V$82&lt;=V83,TRUE,FALSE)</f>
        <v>#N/A</v>
      </c>
      <c r="Y83" s="126"/>
    </row>
    <row r="84" spans="2:25" x14ac:dyDescent="0.2">
      <c r="B84" s="311" t="str">
        <f>試算条件の入力!B32</f>
        <v>加入者４</v>
      </c>
      <c r="C84" s="287" t="str">
        <f>TEXT(AR57,"@")</f>
        <v>資格なし</v>
      </c>
      <c r="D84" s="131" t="b">
        <f>AV63</f>
        <v>0</v>
      </c>
      <c r="E84" s="318" t="b">
        <f>IF(AR59&gt;0,TRUE,FALSE)</f>
        <v>0</v>
      </c>
      <c r="F84" s="319" t="b">
        <f>IF(AR65&gt;0,TRUE,FALSE)</f>
        <v>0</v>
      </c>
      <c r="G84" s="569">
        <f>$AR$63+$AR$65+$AR$66</f>
        <v>0</v>
      </c>
      <c r="H84" s="568"/>
      <c r="I84" s="569">
        <f>$AR$67</f>
        <v>0</v>
      </c>
      <c r="J84" s="568"/>
      <c r="K84" s="569">
        <f>$AR$68</f>
        <v>0</v>
      </c>
      <c r="L84" s="568"/>
      <c r="M84" s="569">
        <f>$AR$74</f>
        <v>0</v>
      </c>
      <c r="N84" s="568"/>
      <c r="O84" s="569">
        <f>$AR$75</f>
        <v>0</v>
      </c>
      <c r="P84" s="568"/>
      <c r="Q84" s="569">
        <f>IF($C$84=$D$9,$AR$75,0)</f>
        <v>0</v>
      </c>
      <c r="R84" s="607"/>
      <c r="T84" s="675">
        <f>AC8</f>
        <v>0.5</v>
      </c>
      <c r="U84" s="676"/>
      <c r="V84" s="602">
        <f>VLOOKUP($V$81,$AA$9:$AD$15,3,FALSE)</f>
        <v>725000</v>
      </c>
      <c r="W84" s="654"/>
      <c r="X84" s="125" t="e">
        <f>IF($V$82&lt;=V84,TRUE,FALSE)</f>
        <v>#N/A</v>
      </c>
      <c r="Y84" s="126"/>
    </row>
    <row r="85" spans="2:25" x14ac:dyDescent="0.2">
      <c r="B85" s="311" t="str">
        <f>試算条件の入力!B38</f>
        <v>加入者５</v>
      </c>
      <c r="C85" s="287" t="str">
        <f>TEXT(BB57,"@")</f>
        <v>資格なし</v>
      </c>
      <c r="D85" s="131" t="b">
        <f>BF63</f>
        <v>0</v>
      </c>
      <c r="E85" s="318" t="b">
        <f>IF(BB59&gt;0,TRUE,FALSE)</f>
        <v>0</v>
      </c>
      <c r="F85" s="319" t="b">
        <f>IF(BB65&gt;0,TRUE,FALSE)</f>
        <v>0</v>
      </c>
      <c r="G85" s="569">
        <f>$BB$63+$BB$65+$BB$66</f>
        <v>0</v>
      </c>
      <c r="H85" s="568"/>
      <c r="I85" s="569">
        <f t="shared" ref="I85" si="6">$BB$67</f>
        <v>0</v>
      </c>
      <c r="J85" s="568"/>
      <c r="K85" s="569">
        <f>$BB$68</f>
        <v>0</v>
      </c>
      <c r="L85" s="568"/>
      <c r="M85" s="569">
        <f>$BB$74</f>
        <v>0</v>
      </c>
      <c r="N85" s="568"/>
      <c r="O85" s="569">
        <f>$BB$75</f>
        <v>0</v>
      </c>
      <c r="P85" s="568"/>
      <c r="Q85" s="569">
        <f>IF($C$85=$D$9,$BB$75,0)</f>
        <v>0</v>
      </c>
      <c r="R85" s="607"/>
      <c r="T85" s="650">
        <f>AD8</f>
        <v>0.2</v>
      </c>
      <c r="U85" s="651"/>
      <c r="V85" s="655">
        <f>VLOOKUP($V$81,$AA$9:$AD$15,4,FALSE)</f>
        <v>975000</v>
      </c>
      <c r="W85" s="578"/>
      <c r="X85" s="125" t="e">
        <f>IF($V$82&lt;=V85,TRUE,FALSE)</f>
        <v>#N/A</v>
      </c>
      <c r="Y85" s="126"/>
    </row>
    <row r="86" spans="2:25" ht="13.5" thickBot="1" x14ac:dyDescent="0.25">
      <c r="B86" s="312" t="str">
        <f>試算条件の入力!B44</f>
        <v>加入者６</v>
      </c>
      <c r="C86" s="285" t="str">
        <f>TEXT(BL57,"@")</f>
        <v>資格なし</v>
      </c>
      <c r="D86" s="305" t="b">
        <f>BP63</f>
        <v>0</v>
      </c>
      <c r="E86" s="320" t="b">
        <f>IF(BL59&gt;0,TRUE,FALSE)</f>
        <v>0</v>
      </c>
      <c r="F86" s="340" t="b">
        <f>IF(BL65&gt;0,TRUE,FALSE)</f>
        <v>0</v>
      </c>
      <c r="G86" s="656">
        <f>$BL$63+$BL$65+$BL$66</f>
        <v>0</v>
      </c>
      <c r="H86" s="649"/>
      <c r="I86" s="656">
        <f>$BL$67</f>
        <v>0</v>
      </c>
      <c r="J86" s="649"/>
      <c r="K86" s="656">
        <f>$BL$68</f>
        <v>0</v>
      </c>
      <c r="L86" s="649"/>
      <c r="M86" s="656">
        <f>$BL$74</f>
        <v>0</v>
      </c>
      <c r="N86" s="649"/>
      <c r="O86" s="656">
        <f>$BL$75</f>
        <v>0</v>
      </c>
      <c r="P86" s="649"/>
      <c r="Q86" s="656">
        <f>IF($C$86=$D$9,$BL$75,0)</f>
        <v>0</v>
      </c>
      <c r="R86" s="681"/>
      <c r="T86" s="568" t="s">
        <v>242</v>
      </c>
      <c r="U86" s="568"/>
      <c r="V86" s="608" t="e">
        <f>IF(X83=TRUE,T83,IF(X84=TRUE,T84,IF(X85=TRUE,T85,0)))</f>
        <v>#N/A</v>
      </c>
      <c r="W86" s="608"/>
      <c r="X86" s="127"/>
      <c r="Y86" s="129"/>
    </row>
    <row r="87" spans="2:25" ht="13.5" thickBot="1" x14ac:dyDescent="0.25">
      <c r="B87" s="670" t="s">
        <v>79</v>
      </c>
      <c r="C87" s="561"/>
      <c r="D87" s="307"/>
      <c r="E87" s="561"/>
      <c r="F87" s="561"/>
      <c r="G87" s="577" t="e">
        <f>SUM(G80:H86)</f>
        <v>#N/A</v>
      </c>
      <c r="H87" s="571"/>
      <c r="I87" s="577" t="e">
        <f>SUM(I80:J86)</f>
        <v>#N/A</v>
      </c>
      <c r="J87" s="571"/>
      <c r="K87" s="561"/>
      <c r="L87" s="561"/>
      <c r="M87" s="561"/>
      <c r="N87" s="561"/>
      <c r="O87" s="577" t="e">
        <f>SUM(O80:P86)</f>
        <v>#N/A</v>
      </c>
      <c r="P87" s="571"/>
      <c r="Q87" s="577" t="e">
        <f>SUM(Q80:R86)</f>
        <v>#N/A</v>
      </c>
      <c r="R87" s="672"/>
    </row>
    <row r="88" spans="2:25" x14ac:dyDescent="0.2">
      <c r="B88" s="283" t="s">
        <v>100</v>
      </c>
      <c r="C88" s="289">
        <f>'新＿計算の基礎（作業用非公開）'!C88</f>
        <v>1</v>
      </c>
    </row>
    <row r="89" spans="2:25" x14ac:dyDescent="0.2">
      <c r="B89" t="s">
        <v>238</v>
      </c>
      <c r="C89" s="290">
        <f>'新＿計算の基礎（作業用非公開）'!C89</f>
        <v>0</v>
      </c>
    </row>
    <row r="90" spans="2:25" ht="13.5" thickBot="1" x14ac:dyDescent="0.25">
      <c r="B90" t="s">
        <v>240</v>
      </c>
      <c r="C90" t="b">
        <f>'新＿計算の基礎（作業用非公開）'!C90</f>
        <v>0</v>
      </c>
    </row>
    <row r="91" spans="2:25" ht="13.5" thickBot="1" x14ac:dyDescent="0.25">
      <c r="B91" t="s">
        <v>241</v>
      </c>
      <c r="C91">
        <f>'新＿計算の基礎（作業用非公開）'!C91</f>
        <v>0</v>
      </c>
      <c r="H91" s="677" t="s">
        <v>269</v>
      </c>
      <c r="I91" s="679"/>
    </row>
    <row r="92" spans="2:25" x14ac:dyDescent="0.2">
      <c r="B92" s="354" t="s">
        <v>281</v>
      </c>
      <c r="C92" s="355">
        <f>'新＿計算の基礎（作業用非公開）'!C92</f>
        <v>0</v>
      </c>
      <c r="H92" s="366" t="s">
        <v>50</v>
      </c>
      <c r="I92" s="367" t="e">
        <f>$O$9-ROUNDUP($O$9*$V$86,-1)</f>
        <v>#N/A</v>
      </c>
    </row>
    <row r="93" spans="2:25" x14ac:dyDescent="0.2">
      <c r="B93" t="s">
        <v>252</v>
      </c>
      <c r="C93" t="b">
        <f>'新＿計算の基礎（作業用非公開）'!C93</f>
        <v>1</v>
      </c>
      <c r="H93" s="358" t="s">
        <v>245</v>
      </c>
      <c r="I93" s="360" t="e">
        <f>$Q$9-ROUNDUP($Q$9*$V$86,-1)</f>
        <v>#N/A</v>
      </c>
    </row>
    <row r="94" spans="2:25" ht="13.5" thickBot="1" x14ac:dyDescent="0.25">
      <c r="B94" t="s">
        <v>253</v>
      </c>
      <c r="C94" t="b">
        <f>'新＿計算の基礎（作業用非公開）'!C94</f>
        <v>0</v>
      </c>
      <c r="H94" s="361" t="s">
        <v>52</v>
      </c>
      <c r="I94" s="363" t="e">
        <f>$S$9-ROUNDUP($S$9*$V$86,-1)</f>
        <v>#N/A</v>
      </c>
    </row>
    <row r="95" spans="2:25" ht="13.5" thickBot="1" x14ac:dyDescent="0.25"/>
    <row r="96" spans="2:25" ht="13.5" thickBot="1" x14ac:dyDescent="0.25">
      <c r="C96" s="298"/>
      <c r="D96" s="296"/>
      <c r="E96" s="295" t="s">
        <v>123</v>
      </c>
      <c r="F96" s="365" t="s">
        <v>116</v>
      </c>
      <c r="H96" s="677" t="s">
        <v>282</v>
      </c>
      <c r="I96" s="678"/>
      <c r="J96" s="679"/>
    </row>
    <row r="97" spans="3:10" x14ac:dyDescent="0.2">
      <c r="C97" s="660" t="s">
        <v>244</v>
      </c>
      <c r="D97" s="286" t="s">
        <v>247</v>
      </c>
      <c r="E97" s="294" t="e">
        <f>IF($C$93=FALSE,0,ROUNDDOWN($O$87*$O$7,-1))</f>
        <v>#N/A</v>
      </c>
      <c r="F97" s="695" t="e">
        <f>IF(SUM(E97:E99)&gt;$O$13,$O$13,SUM($E$97:$E$99))</f>
        <v>#N/A</v>
      </c>
      <c r="H97" s="356"/>
      <c r="I97" s="357" t="s">
        <v>263</v>
      </c>
      <c r="J97" s="364" t="s">
        <v>264</v>
      </c>
    </row>
    <row r="98" spans="3:10" x14ac:dyDescent="0.2">
      <c r="C98" s="661"/>
      <c r="D98" s="287" t="s">
        <v>248</v>
      </c>
      <c r="E98" s="368" t="e">
        <f>IF(C92&gt;=1,I98-ROUNDUP(I98*V86,-1),(IF($C$93=FALSE,0,$C$88*($O$9-ROUNDUP($O$9*$V$86,-1)))))</f>
        <v>#N/A</v>
      </c>
      <c r="F98" s="695"/>
      <c r="H98" s="358" t="s">
        <v>50</v>
      </c>
      <c r="I98" s="359">
        <f>IF(O9*C88-J98&lt;0,FALSE,O9*C88-J98)</f>
        <v>23330</v>
      </c>
      <c r="J98" s="360">
        <f>ROUNDUP(O9*1/2,-1)*C92</f>
        <v>0</v>
      </c>
    </row>
    <row r="99" spans="3:10" ht="13.5" thickBot="1" x14ac:dyDescent="0.25">
      <c r="C99" s="661"/>
      <c r="D99" s="287" t="s">
        <v>249</v>
      </c>
      <c r="E99" s="292" t="e">
        <f>IF($C$93=FALSE,0,$O$11-ROUNDUP($O$11*$V$86,-1))</f>
        <v>#N/A</v>
      </c>
      <c r="F99" s="695"/>
      <c r="H99" s="361" t="s">
        <v>245</v>
      </c>
      <c r="I99" s="362">
        <f>IF(Q9*C88-J99&lt;0,FALSE,Q9*C88-J99)</f>
        <v>7300</v>
      </c>
      <c r="J99" s="363">
        <f>ROUNDUP(Q9*1/2,-1)*C92</f>
        <v>0</v>
      </c>
    </row>
    <row r="100" spans="3:10" x14ac:dyDescent="0.2">
      <c r="C100" s="661" t="s">
        <v>245</v>
      </c>
      <c r="D100" s="287" t="s">
        <v>247</v>
      </c>
      <c r="E100" s="292" t="e">
        <f>IF($C$93=FALSE,0,ROUNDDOWN($O$87*$Q$7,-1))</f>
        <v>#N/A</v>
      </c>
      <c r="F100" s="695" t="e">
        <f>IF(SUM(E100:E102)&gt;$Q$13,$Q$13,SUM(E100:E102))</f>
        <v>#N/A</v>
      </c>
    </row>
    <row r="101" spans="3:10" x14ac:dyDescent="0.2">
      <c r="C101" s="661"/>
      <c r="D101" s="287" t="s">
        <v>248</v>
      </c>
      <c r="E101" s="368" t="e">
        <f>IF(C92&gt;=1,I99-ROUNDUP(V86*I99,-1),IF($C$93=FALSE,0,$C$88*($Q$9-ROUNDUP($Q$9*$V$86,-1))))</f>
        <v>#N/A</v>
      </c>
      <c r="F101" s="695"/>
    </row>
    <row r="102" spans="3:10" x14ac:dyDescent="0.2">
      <c r="C102" s="661"/>
      <c r="D102" s="287" t="s">
        <v>249</v>
      </c>
      <c r="E102" s="292" t="e">
        <f>IF(C93=FALSE,0,$Q$11-ROUNDUP($Q$11*$V$86,-1))</f>
        <v>#N/A</v>
      </c>
      <c r="F102" s="695"/>
    </row>
    <row r="103" spans="3:10" x14ac:dyDescent="0.2">
      <c r="C103" s="661" t="s">
        <v>246</v>
      </c>
      <c r="D103" s="287" t="s">
        <v>247</v>
      </c>
      <c r="E103" s="292">
        <f>IF($C$94=FALSE,0,ROUNDDOWN($Q$87*$S$7,-1))</f>
        <v>0</v>
      </c>
      <c r="F103" s="695">
        <f>IF(SUM(E103:E105)&gt;$S$13,$S$13,SUM(E103:E105))</f>
        <v>0</v>
      </c>
    </row>
    <row r="104" spans="3:10" x14ac:dyDescent="0.2">
      <c r="C104" s="661"/>
      <c r="D104" s="287" t="s">
        <v>248</v>
      </c>
      <c r="E104" s="292">
        <f>IF($C$94=FALSE,0,$C$89*($S$9-ROUNDUP($S$9*$V$86,-1)))</f>
        <v>0</v>
      </c>
      <c r="F104" s="695"/>
    </row>
    <row r="105" spans="3:10" ht="13.5" thickBot="1" x14ac:dyDescent="0.25">
      <c r="C105" s="662"/>
      <c r="D105" s="297" t="s">
        <v>249</v>
      </c>
      <c r="E105" s="293">
        <f>IF($C$94=FALSE,0,$S$11-ROUNDUP($S$11*$V$86,-1))</f>
        <v>0</v>
      </c>
      <c r="F105" s="696"/>
    </row>
  </sheetData>
  <mergeCells count="700">
    <mergeCell ref="H96:J96"/>
    <mergeCell ref="T86:U86"/>
    <mergeCell ref="E87:F87"/>
    <mergeCell ref="G87:H87"/>
    <mergeCell ref="I87:J87"/>
    <mergeCell ref="K87:L87"/>
    <mergeCell ref="M87:N87"/>
    <mergeCell ref="O87:P87"/>
    <mergeCell ref="Q87:R87"/>
    <mergeCell ref="G86:H86"/>
    <mergeCell ref="I86:J86"/>
    <mergeCell ref="K86:L86"/>
    <mergeCell ref="M86:N86"/>
    <mergeCell ref="O86:P86"/>
    <mergeCell ref="Q86:R86"/>
    <mergeCell ref="H91:I91"/>
    <mergeCell ref="C103:C105"/>
    <mergeCell ref="F103:F105"/>
    <mergeCell ref="C100:C102"/>
    <mergeCell ref="F100:F102"/>
    <mergeCell ref="C97:C99"/>
    <mergeCell ref="F97:F99"/>
    <mergeCell ref="Q84:R84"/>
    <mergeCell ref="T84:U84"/>
    <mergeCell ref="V84:W84"/>
    <mergeCell ref="G85:H85"/>
    <mergeCell ref="I85:J85"/>
    <mergeCell ref="K85:L85"/>
    <mergeCell ref="M85:N85"/>
    <mergeCell ref="O85:P85"/>
    <mergeCell ref="Q85:R85"/>
    <mergeCell ref="G84:H84"/>
    <mergeCell ref="I84:J84"/>
    <mergeCell ref="K84:L84"/>
    <mergeCell ref="M84:N84"/>
    <mergeCell ref="O84:P84"/>
    <mergeCell ref="T85:U85"/>
    <mergeCell ref="V85:W85"/>
    <mergeCell ref="V86:W86"/>
    <mergeCell ref="B87:C87"/>
    <mergeCell ref="G83:H83"/>
    <mergeCell ref="I83:J83"/>
    <mergeCell ref="K83:L83"/>
    <mergeCell ref="M83:N83"/>
    <mergeCell ref="O83:P83"/>
    <mergeCell ref="Q83:R83"/>
    <mergeCell ref="T83:U83"/>
    <mergeCell ref="V83:W83"/>
    <mergeCell ref="T81:U81"/>
    <mergeCell ref="V81:W81"/>
    <mergeCell ref="G82:H82"/>
    <mergeCell ref="I82:J82"/>
    <mergeCell ref="K82:L82"/>
    <mergeCell ref="M82:N82"/>
    <mergeCell ref="O82:P82"/>
    <mergeCell ref="Q82:R82"/>
    <mergeCell ref="T82:U82"/>
    <mergeCell ref="V82:W82"/>
    <mergeCell ref="Q80:R80"/>
    <mergeCell ref="G81:H81"/>
    <mergeCell ref="I81:J81"/>
    <mergeCell ref="K81:L81"/>
    <mergeCell ref="M81:N81"/>
    <mergeCell ref="O81:P81"/>
    <mergeCell ref="Q81:R81"/>
    <mergeCell ref="G80:H80"/>
    <mergeCell ref="I80:J80"/>
    <mergeCell ref="K80:L80"/>
    <mergeCell ref="M80:N80"/>
    <mergeCell ref="O80:P80"/>
    <mergeCell ref="BN76:BO76"/>
    <mergeCell ref="BP76:BQ76"/>
    <mergeCell ref="G79:H79"/>
    <mergeCell ref="I79:J79"/>
    <mergeCell ref="K79:L79"/>
    <mergeCell ref="M79:N79"/>
    <mergeCell ref="O79:P79"/>
    <mergeCell ref="Q79:R79"/>
    <mergeCell ref="T79:Y80"/>
    <mergeCell ref="AY76:BA76"/>
    <mergeCell ref="BB76:BC76"/>
    <mergeCell ref="BD76:BE76"/>
    <mergeCell ref="BF76:BG76"/>
    <mergeCell ref="BI76:BK76"/>
    <mergeCell ref="BL76:BM76"/>
    <mergeCell ref="AJ76:AK76"/>
    <mergeCell ref="AL76:AM76"/>
    <mergeCell ref="AO76:AQ76"/>
    <mergeCell ref="AR76:AS76"/>
    <mergeCell ref="AT76:AU76"/>
    <mergeCell ref="AV76:AW76"/>
    <mergeCell ref="U76:W76"/>
    <mergeCell ref="X76:Y76"/>
    <mergeCell ref="Z76:AA76"/>
    <mergeCell ref="AB76:AC76"/>
    <mergeCell ref="AE76:AG76"/>
    <mergeCell ref="AH76:AI76"/>
    <mergeCell ref="BN75:BO75"/>
    <mergeCell ref="BP75:BQ75"/>
    <mergeCell ref="A76:C76"/>
    <mergeCell ref="D76:E76"/>
    <mergeCell ref="F76:G76"/>
    <mergeCell ref="H76:I76"/>
    <mergeCell ref="K76:M76"/>
    <mergeCell ref="N76:O76"/>
    <mergeCell ref="P76:Q76"/>
    <mergeCell ref="R76:S76"/>
    <mergeCell ref="AY75:BA75"/>
    <mergeCell ref="BB75:BC75"/>
    <mergeCell ref="BD75:BE75"/>
    <mergeCell ref="BF75:BG75"/>
    <mergeCell ref="BI75:BK75"/>
    <mergeCell ref="BL75:BM75"/>
    <mergeCell ref="AJ75:AK75"/>
    <mergeCell ref="AL75:AM75"/>
    <mergeCell ref="AO75:AQ75"/>
    <mergeCell ref="AR75:AS75"/>
    <mergeCell ref="AT75:AU75"/>
    <mergeCell ref="AV75:AW75"/>
    <mergeCell ref="U75:W75"/>
    <mergeCell ref="X75:Y75"/>
    <mergeCell ref="Z75:AA75"/>
    <mergeCell ref="AB75:AC75"/>
    <mergeCell ref="AE75:AG75"/>
    <mergeCell ref="AH75:AI75"/>
    <mergeCell ref="BN74:BO74"/>
    <mergeCell ref="AB74:AC74"/>
    <mergeCell ref="AF74:AG74"/>
    <mergeCell ref="AH74:AI74"/>
    <mergeCell ref="BP74:BQ74"/>
    <mergeCell ref="A75:C75"/>
    <mergeCell ref="D75:E75"/>
    <mergeCell ref="F75:G75"/>
    <mergeCell ref="H75:I75"/>
    <mergeCell ref="K75:M75"/>
    <mergeCell ref="N75:O75"/>
    <mergeCell ref="P75:Q75"/>
    <mergeCell ref="R75:S75"/>
    <mergeCell ref="AZ74:BA74"/>
    <mergeCell ref="BB74:BC74"/>
    <mergeCell ref="BD74:BE74"/>
    <mergeCell ref="BF74:BG74"/>
    <mergeCell ref="BJ74:BK74"/>
    <mergeCell ref="BL74:BM74"/>
    <mergeCell ref="AJ74:AK74"/>
    <mergeCell ref="AL74:AM74"/>
    <mergeCell ref="AP74:AQ74"/>
    <mergeCell ref="AR74:AS74"/>
    <mergeCell ref="AT74:AU74"/>
    <mergeCell ref="AV74:AW74"/>
    <mergeCell ref="V74:W74"/>
    <mergeCell ref="X74:Y74"/>
    <mergeCell ref="Z74:AA74"/>
    <mergeCell ref="BF73:BG73"/>
    <mergeCell ref="BJ73:BK73"/>
    <mergeCell ref="BL73:BM73"/>
    <mergeCell ref="AJ73:AK73"/>
    <mergeCell ref="AL73:AM73"/>
    <mergeCell ref="AP73:AQ73"/>
    <mergeCell ref="AR73:AS73"/>
    <mergeCell ref="AT73:AU73"/>
    <mergeCell ref="AV73:AW73"/>
    <mergeCell ref="B74:C74"/>
    <mergeCell ref="D74:E74"/>
    <mergeCell ref="F74:G74"/>
    <mergeCell ref="H74:I74"/>
    <mergeCell ref="L74:M74"/>
    <mergeCell ref="N74:O74"/>
    <mergeCell ref="P74:Q74"/>
    <mergeCell ref="R74:S74"/>
    <mergeCell ref="AZ73:BA73"/>
    <mergeCell ref="V73:W73"/>
    <mergeCell ref="X73:Y73"/>
    <mergeCell ref="BN72:BO72"/>
    <mergeCell ref="BP72:BQ72"/>
    <mergeCell ref="B73:C73"/>
    <mergeCell ref="D73:E73"/>
    <mergeCell ref="F73:G73"/>
    <mergeCell ref="H73:I73"/>
    <mergeCell ref="L73:M73"/>
    <mergeCell ref="N73:O73"/>
    <mergeCell ref="P73:Q73"/>
    <mergeCell ref="R73:S73"/>
    <mergeCell ref="AZ72:BA72"/>
    <mergeCell ref="BB72:BC72"/>
    <mergeCell ref="BD72:BE72"/>
    <mergeCell ref="BF72:BG72"/>
    <mergeCell ref="BJ72:BK72"/>
    <mergeCell ref="BL72:BM72"/>
    <mergeCell ref="AJ72:AK72"/>
    <mergeCell ref="AL72:AM72"/>
    <mergeCell ref="AP72:AQ72"/>
    <mergeCell ref="AR72:AS72"/>
    <mergeCell ref="BN73:BO73"/>
    <mergeCell ref="BP73:BQ73"/>
    <mergeCell ref="BB73:BC73"/>
    <mergeCell ref="BD73:BE73"/>
    <mergeCell ref="B72:C72"/>
    <mergeCell ref="D72:E72"/>
    <mergeCell ref="F72:G72"/>
    <mergeCell ref="H72:I72"/>
    <mergeCell ref="L72:M72"/>
    <mergeCell ref="N72:O72"/>
    <mergeCell ref="P72:Q72"/>
    <mergeCell ref="R72:S72"/>
    <mergeCell ref="AZ71:BA71"/>
    <mergeCell ref="AF71:AG71"/>
    <mergeCell ref="AH71:AI71"/>
    <mergeCell ref="AJ71:AK71"/>
    <mergeCell ref="AL71:AM71"/>
    <mergeCell ref="AP71:AQ71"/>
    <mergeCell ref="AR71:AS71"/>
    <mergeCell ref="P71:Q71"/>
    <mergeCell ref="R71:S71"/>
    <mergeCell ref="V71:W71"/>
    <mergeCell ref="AT72:AU72"/>
    <mergeCell ref="AV72:AW72"/>
    <mergeCell ref="V72:W72"/>
    <mergeCell ref="X72:Y72"/>
    <mergeCell ref="Z72:AA72"/>
    <mergeCell ref="AB72:AC72"/>
    <mergeCell ref="BJ70:BK70"/>
    <mergeCell ref="BL70:BM70"/>
    <mergeCell ref="BN70:BO70"/>
    <mergeCell ref="BP70:BQ70"/>
    <mergeCell ref="B71:C71"/>
    <mergeCell ref="D71:E71"/>
    <mergeCell ref="F71:G71"/>
    <mergeCell ref="H71:I71"/>
    <mergeCell ref="L71:M71"/>
    <mergeCell ref="N71:O71"/>
    <mergeCell ref="AJ70:AK70"/>
    <mergeCell ref="AL70:AM70"/>
    <mergeCell ref="AP70:AQ70"/>
    <mergeCell ref="AR70:AS70"/>
    <mergeCell ref="AT70:AU70"/>
    <mergeCell ref="AV70:AW70"/>
    <mergeCell ref="BP71:BQ71"/>
    <mergeCell ref="BB71:BC71"/>
    <mergeCell ref="BD71:BE71"/>
    <mergeCell ref="BF71:BG71"/>
    <mergeCell ref="BJ71:BK71"/>
    <mergeCell ref="BL71:BM71"/>
    <mergeCell ref="BN71:BO71"/>
    <mergeCell ref="X71:Y71"/>
    <mergeCell ref="BJ69:BK69"/>
    <mergeCell ref="BL69:BM69"/>
    <mergeCell ref="BN69:BO69"/>
    <mergeCell ref="BP69:BQ69"/>
    <mergeCell ref="B70:C70"/>
    <mergeCell ref="D70:E70"/>
    <mergeCell ref="F70:G70"/>
    <mergeCell ref="H70:I70"/>
    <mergeCell ref="L70:M70"/>
    <mergeCell ref="N70:O70"/>
    <mergeCell ref="AY69:AY74"/>
    <mergeCell ref="AZ69:BA69"/>
    <mergeCell ref="BB69:BC69"/>
    <mergeCell ref="BD69:BE69"/>
    <mergeCell ref="BF69:BG69"/>
    <mergeCell ref="BI69:BI74"/>
    <mergeCell ref="AZ70:BA70"/>
    <mergeCell ref="BB70:BC70"/>
    <mergeCell ref="BD70:BE70"/>
    <mergeCell ref="BF70:BG70"/>
    <mergeCell ref="AL69:AM69"/>
    <mergeCell ref="AO69:AO74"/>
    <mergeCell ref="AP69:AQ69"/>
    <mergeCell ref="AR69:AS69"/>
    <mergeCell ref="AT69:AU69"/>
    <mergeCell ref="AV69:AW69"/>
    <mergeCell ref="AT71:AU71"/>
    <mergeCell ref="AV71:AW71"/>
    <mergeCell ref="Z69:AA69"/>
    <mergeCell ref="AB69:AC69"/>
    <mergeCell ref="AE69:AE74"/>
    <mergeCell ref="AF69:AG69"/>
    <mergeCell ref="AH69:AI69"/>
    <mergeCell ref="AJ69:AK69"/>
    <mergeCell ref="Z70:AA70"/>
    <mergeCell ref="AB70:AC70"/>
    <mergeCell ref="AF70:AG70"/>
    <mergeCell ref="AH70:AI70"/>
    <mergeCell ref="AF72:AG72"/>
    <mergeCell ref="AH72:AI72"/>
    <mergeCell ref="Z71:AA71"/>
    <mergeCell ref="AB71:AC71"/>
    <mergeCell ref="Z73:AA73"/>
    <mergeCell ref="AB73:AC73"/>
    <mergeCell ref="AF73:AG73"/>
    <mergeCell ref="AH73:AI73"/>
    <mergeCell ref="N69:O69"/>
    <mergeCell ref="P69:Q69"/>
    <mergeCell ref="R69:S69"/>
    <mergeCell ref="U69:U74"/>
    <mergeCell ref="V69:W69"/>
    <mergeCell ref="X69:Y69"/>
    <mergeCell ref="P70:Q70"/>
    <mergeCell ref="R70:S70"/>
    <mergeCell ref="V70:W70"/>
    <mergeCell ref="X70:Y70"/>
    <mergeCell ref="BL68:BM68"/>
    <mergeCell ref="BN68:BO68"/>
    <mergeCell ref="BP68:BQ68"/>
    <mergeCell ref="A69:A74"/>
    <mergeCell ref="B69:C69"/>
    <mergeCell ref="D69:E69"/>
    <mergeCell ref="F69:G69"/>
    <mergeCell ref="H69:I69"/>
    <mergeCell ref="K69:K74"/>
    <mergeCell ref="L69:M69"/>
    <mergeCell ref="AV68:AW68"/>
    <mergeCell ref="AZ68:BA68"/>
    <mergeCell ref="BB68:BC68"/>
    <mergeCell ref="BD68:BE68"/>
    <mergeCell ref="BF68:BG68"/>
    <mergeCell ref="BJ68:BK68"/>
    <mergeCell ref="AH68:AI68"/>
    <mergeCell ref="AJ68:AK68"/>
    <mergeCell ref="AL68:AM68"/>
    <mergeCell ref="AP68:AQ68"/>
    <mergeCell ref="AR68:AS68"/>
    <mergeCell ref="AT68:AU68"/>
    <mergeCell ref="R68:S68"/>
    <mergeCell ref="V68:W68"/>
    <mergeCell ref="X68:Y68"/>
    <mergeCell ref="Z68:AA68"/>
    <mergeCell ref="AB68:AC68"/>
    <mergeCell ref="AF68:AG68"/>
    <mergeCell ref="BL67:BM67"/>
    <mergeCell ref="BN67:BO67"/>
    <mergeCell ref="BP67:BQ67"/>
    <mergeCell ref="B68:C68"/>
    <mergeCell ref="D68:E68"/>
    <mergeCell ref="F68:G68"/>
    <mergeCell ref="H68:I68"/>
    <mergeCell ref="L68:M68"/>
    <mergeCell ref="N68:O68"/>
    <mergeCell ref="P68:Q68"/>
    <mergeCell ref="AV67:AW67"/>
    <mergeCell ref="AZ67:BA67"/>
    <mergeCell ref="BB67:BC67"/>
    <mergeCell ref="BD67:BE67"/>
    <mergeCell ref="BF67:BG67"/>
    <mergeCell ref="BJ67:BK67"/>
    <mergeCell ref="AH67:AI67"/>
    <mergeCell ref="AJ67:AK67"/>
    <mergeCell ref="AL67:AM67"/>
    <mergeCell ref="AP67:AQ67"/>
    <mergeCell ref="B67:C67"/>
    <mergeCell ref="D67:E67"/>
    <mergeCell ref="F67:G67"/>
    <mergeCell ref="H67:I67"/>
    <mergeCell ref="L67:M67"/>
    <mergeCell ref="N67:O67"/>
    <mergeCell ref="P67:Q67"/>
    <mergeCell ref="AP66:AQ66"/>
    <mergeCell ref="AR66:AS66"/>
    <mergeCell ref="V66:W66"/>
    <mergeCell ref="X66:Y66"/>
    <mergeCell ref="AB66:AC66"/>
    <mergeCell ref="AF66:AG66"/>
    <mergeCell ref="AH66:AI66"/>
    <mergeCell ref="AL66:AM66"/>
    <mergeCell ref="B66:C66"/>
    <mergeCell ref="D66:E66"/>
    <mergeCell ref="H66:I66"/>
    <mergeCell ref="AR67:AS67"/>
    <mergeCell ref="R67:S67"/>
    <mergeCell ref="V67:W67"/>
    <mergeCell ref="X67:Y67"/>
    <mergeCell ref="Z67:AA67"/>
    <mergeCell ref="AB67:AC67"/>
    <mergeCell ref="L66:M66"/>
    <mergeCell ref="N66:O66"/>
    <mergeCell ref="R66:S66"/>
    <mergeCell ref="AZ65:BA65"/>
    <mergeCell ref="BB65:BC65"/>
    <mergeCell ref="BF65:BG65"/>
    <mergeCell ref="BJ65:BK65"/>
    <mergeCell ref="BL65:BM65"/>
    <mergeCell ref="BP65:BQ65"/>
    <mergeCell ref="AB65:AC65"/>
    <mergeCell ref="AF65:AG65"/>
    <mergeCell ref="AH65:AI65"/>
    <mergeCell ref="AL65:AM65"/>
    <mergeCell ref="AP65:AQ65"/>
    <mergeCell ref="AR65:AS65"/>
    <mergeCell ref="BL66:BM66"/>
    <mergeCell ref="BP66:BQ66"/>
    <mergeCell ref="AV66:AW66"/>
    <mergeCell ref="AZ66:BA66"/>
    <mergeCell ref="BB66:BC66"/>
    <mergeCell ref="BF66:BG66"/>
    <mergeCell ref="BJ66:BK66"/>
    <mergeCell ref="AV65:AW65"/>
    <mergeCell ref="B65:C65"/>
    <mergeCell ref="D65:E65"/>
    <mergeCell ref="H65:I65"/>
    <mergeCell ref="L65:M65"/>
    <mergeCell ref="N65:O65"/>
    <mergeCell ref="R65:S65"/>
    <mergeCell ref="V65:W65"/>
    <mergeCell ref="X65:Y65"/>
    <mergeCell ref="AZ64:BA64"/>
    <mergeCell ref="AJ64:AK64"/>
    <mergeCell ref="AL64:AM64"/>
    <mergeCell ref="AP64:AQ64"/>
    <mergeCell ref="AR64:AS64"/>
    <mergeCell ref="AT64:AU64"/>
    <mergeCell ref="AV64:AW64"/>
    <mergeCell ref="V64:W64"/>
    <mergeCell ref="X64:Y64"/>
    <mergeCell ref="B64:C64"/>
    <mergeCell ref="D64:E64"/>
    <mergeCell ref="F64:G64"/>
    <mergeCell ref="H64:I64"/>
    <mergeCell ref="L64:M64"/>
    <mergeCell ref="N64:O64"/>
    <mergeCell ref="P64:Q64"/>
    <mergeCell ref="R64:S64"/>
    <mergeCell ref="AZ63:BA63"/>
    <mergeCell ref="AF63:AG63"/>
    <mergeCell ref="AH63:AI63"/>
    <mergeCell ref="AJ63:AK63"/>
    <mergeCell ref="AL63:AM63"/>
    <mergeCell ref="BL61:BM61"/>
    <mergeCell ref="AV63:AW63"/>
    <mergeCell ref="AT63:AU63"/>
    <mergeCell ref="Z64:AA64"/>
    <mergeCell ref="AB64:AC64"/>
    <mergeCell ref="AF64:AG64"/>
    <mergeCell ref="AH64:AI64"/>
    <mergeCell ref="BN63:BO63"/>
    <mergeCell ref="BP63:BQ63"/>
    <mergeCell ref="BB63:BC63"/>
    <mergeCell ref="BD63:BE63"/>
    <mergeCell ref="BF63:BG63"/>
    <mergeCell ref="BJ63:BK63"/>
    <mergeCell ref="BL63:BM63"/>
    <mergeCell ref="BN64:BO64"/>
    <mergeCell ref="BP64:BQ64"/>
    <mergeCell ref="BB64:BC64"/>
    <mergeCell ref="BD64:BE64"/>
    <mergeCell ref="BF64:BG64"/>
    <mergeCell ref="BJ64:BK64"/>
    <mergeCell ref="BL64:BM64"/>
    <mergeCell ref="B63:C63"/>
    <mergeCell ref="D63:E63"/>
    <mergeCell ref="F63:G63"/>
    <mergeCell ref="H63:I63"/>
    <mergeCell ref="L63:M63"/>
    <mergeCell ref="N63:O63"/>
    <mergeCell ref="AP63:AQ63"/>
    <mergeCell ref="AR63:AS63"/>
    <mergeCell ref="P63:Q63"/>
    <mergeCell ref="R63:S63"/>
    <mergeCell ref="V63:W63"/>
    <mergeCell ref="X63:Y63"/>
    <mergeCell ref="Z63:AA63"/>
    <mergeCell ref="AB63:AC63"/>
    <mergeCell ref="BN61:BO61"/>
    <mergeCell ref="AL61:AM61"/>
    <mergeCell ref="AP61:AQ61"/>
    <mergeCell ref="AR61:AS61"/>
    <mergeCell ref="AT61:AU61"/>
    <mergeCell ref="AV61:AW61"/>
    <mergeCell ref="AZ61:BA61"/>
    <mergeCell ref="B62:C62"/>
    <mergeCell ref="D62:E62"/>
    <mergeCell ref="L62:M62"/>
    <mergeCell ref="N62:O62"/>
    <mergeCell ref="V62:W62"/>
    <mergeCell ref="X62:Y62"/>
    <mergeCell ref="AF62:AG62"/>
    <mergeCell ref="AH62:AI62"/>
    <mergeCell ref="AP62:AQ62"/>
    <mergeCell ref="AR62:AS62"/>
    <mergeCell ref="X61:Y61"/>
    <mergeCell ref="Z61:AA61"/>
    <mergeCell ref="BB62:BC62"/>
    <mergeCell ref="BJ62:BK62"/>
    <mergeCell ref="BL62:BM62"/>
    <mergeCell ref="AZ62:BA62"/>
    <mergeCell ref="BJ61:BK61"/>
    <mergeCell ref="BP60:BQ60"/>
    <mergeCell ref="B61:C61"/>
    <mergeCell ref="D61:E61"/>
    <mergeCell ref="F61:G61"/>
    <mergeCell ref="H61:I61"/>
    <mergeCell ref="L61:M61"/>
    <mergeCell ref="N61:O61"/>
    <mergeCell ref="P61:Q61"/>
    <mergeCell ref="R61:S61"/>
    <mergeCell ref="V61:W61"/>
    <mergeCell ref="BB60:BC60"/>
    <mergeCell ref="BD60:BE60"/>
    <mergeCell ref="BF60:BG60"/>
    <mergeCell ref="BJ60:BK60"/>
    <mergeCell ref="BL60:BM60"/>
    <mergeCell ref="BN60:BO60"/>
    <mergeCell ref="AL60:AM60"/>
    <mergeCell ref="AP60:AQ60"/>
    <mergeCell ref="AR60:AS60"/>
    <mergeCell ref="AT60:AU60"/>
    <mergeCell ref="BP61:BQ61"/>
    <mergeCell ref="BB61:BC61"/>
    <mergeCell ref="BD61:BE61"/>
    <mergeCell ref="BF61:BG61"/>
    <mergeCell ref="AZ60:BA60"/>
    <mergeCell ref="X60:Y60"/>
    <mergeCell ref="Z60:AA60"/>
    <mergeCell ref="AB60:AC60"/>
    <mergeCell ref="AF60:AG60"/>
    <mergeCell ref="AH60:AI60"/>
    <mergeCell ref="AJ60:AK60"/>
    <mergeCell ref="BL59:BM59"/>
    <mergeCell ref="AH59:AI59"/>
    <mergeCell ref="AP59:AQ59"/>
    <mergeCell ref="AR59:AS59"/>
    <mergeCell ref="AZ59:BA59"/>
    <mergeCell ref="BB59:BC59"/>
    <mergeCell ref="BJ59:BK59"/>
    <mergeCell ref="AV60:AW60"/>
    <mergeCell ref="B60:C60"/>
    <mergeCell ref="D60:E60"/>
    <mergeCell ref="F60:G60"/>
    <mergeCell ref="H60:I60"/>
    <mergeCell ref="L60:M60"/>
    <mergeCell ref="N60:O60"/>
    <mergeCell ref="P60:Q60"/>
    <mergeCell ref="R60:S60"/>
    <mergeCell ref="V60:W60"/>
    <mergeCell ref="BL58:BM58"/>
    <mergeCell ref="BN58:BO58"/>
    <mergeCell ref="BP58:BQ58"/>
    <mergeCell ref="B59:C59"/>
    <mergeCell ref="D59:E59"/>
    <mergeCell ref="L59:M59"/>
    <mergeCell ref="N59:O59"/>
    <mergeCell ref="V59:W59"/>
    <mergeCell ref="X59:Y59"/>
    <mergeCell ref="AF59:AG59"/>
    <mergeCell ref="AL58:AM58"/>
    <mergeCell ref="AP58:AQ58"/>
    <mergeCell ref="AR58:AS58"/>
    <mergeCell ref="AT58:AU58"/>
    <mergeCell ref="AV58:AW58"/>
    <mergeCell ref="AZ58:BA58"/>
    <mergeCell ref="BL57:BM57"/>
    <mergeCell ref="BN57:BO57"/>
    <mergeCell ref="BP57:BQ57"/>
    <mergeCell ref="B58:C58"/>
    <mergeCell ref="D58:E58"/>
    <mergeCell ref="F58:G58"/>
    <mergeCell ref="H58:I58"/>
    <mergeCell ref="L58:M58"/>
    <mergeCell ref="N58:O58"/>
    <mergeCell ref="P58:Q58"/>
    <mergeCell ref="AZ57:BA57"/>
    <mergeCell ref="BB57:BC57"/>
    <mergeCell ref="BD57:BE57"/>
    <mergeCell ref="BF57:BG57"/>
    <mergeCell ref="BI57:BI68"/>
    <mergeCell ref="BJ57:BK57"/>
    <mergeCell ref="BB58:BC58"/>
    <mergeCell ref="BD58:BE58"/>
    <mergeCell ref="BF58:BG58"/>
    <mergeCell ref="BJ58:BK58"/>
    <mergeCell ref="AO57:AO68"/>
    <mergeCell ref="AP57:AQ57"/>
    <mergeCell ref="AR57:AS57"/>
    <mergeCell ref="AT57:AU57"/>
    <mergeCell ref="AB57:AC57"/>
    <mergeCell ref="AE57:AE68"/>
    <mergeCell ref="AF57:AG57"/>
    <mergeCell ref="AH57:AI57"/>
    <mergeCell ref="AJ57:AK57"/>
    <mergeCell ref="AL57:AM57"/>
    <mergeCell ref="AB58:AC58"/>
    <mergeCell ref="AF58:AG58"/>
    <mergeCell ref="AH58:AI58"/>
    <mergeCell ref="AJ58:AK58"/>
    <mergeCell ref="AB61:AC61"/>
    <mergeCell ref="AF61:AG61"/>
    <mergeCell ref="AH61:AI61"/>
    <mergeCell ref="AJ61:AK61"/>
    <mergeCell ref="AT67:AU67"/>
    <mergeCell ref="AF67:AG67"/>
    <mergeCell ref="AY56:BG56"/>
    <mergeCell ref="BI56:BQ56"/>
    <mergeCell ref="A57:A68"/>
    <mergeCell ref="B57:C57"/>
    <mergeCell ref="D57:E57"/>
    <mergeCell ref="F57:G57"/>
    <mergeCell ref="H57:I57"/>
    <mergeCell ref="K57:K68"/>
    <mergeCell ref="L57:M57"/>
    <mergeCell ref="N57:O57"/>
    <mergeCell ref="P57:Q57"/>
    <mergeCell ref="R57:S57"/>
    <mergeCell ref="U57:U68"/>
    <mergeCell ref="V57:W57"/>
    <mergeCell ref="X57:Y57"/>
    <mergeCell ref="Z57:AA57"/>
    <mergeCell ref="R58:S58"/>
    <mergeCell ref="V58:W58"/>
    <mergeCell ref="X58:Y58"/>
    <mergeCell ref="Z58:AA58"/>
    <mergeCell ref="AV57:AW57"/>
    <mergeCell ref="AY57:AY68"/>
    <mergeCell ref="A56:I56"/>
    <mergeCell ref="K56:S56"/>
    <mergeCell ref="U56:AC56"/>
    <mergeCell ref="AE56:AM56"/>
    <mergeCell ref="AO56:AW56"/>
    <mergeCell ref="L47:M47"/>
    <mergeCell ref="U47:V48"/>
    <mergeCell ref="W47:X48"/>
    <mergeCell ref="L48:M48"/>
    <mergeCell ref="U43:V44"/>
    <mergeCell ref="W43:X44"/>
    <mergeCell ref="U45:V46"/>
    <mergeCell ref="W45:X46"/>
    <mergeCell ref="U41:V42"/>
    <mergeCell ref="W41:X42"/>
    <mergeCell ref="Y41:Z42"/>
    <mergeCell ref="Y39:AB40"/>
    <mergeCell ref="A53:C54"/>
    <mergeCell ref="A35:C36"/>
    <mergeCell ref="F35:H36"/>
    <mergeCell ref="K35:M36"/>
    <mergeCell ref="U39:X40"/>
    <mergeCell ref="B29:C30"/>
    <mergeCell ref="D29:G30"/>
    <mergeCell ref="J29:K29"/>
    <mergeCell ref="J30:K30"/>
    <mergeCell ref="B31:C32"/>
    <mergeCell ref="D31:E32"/>
    <mergeCell ref="F31:G32"/>
    <mergeCell ref="J31:K31"/>
    <mergeCell ref="P35:R36"/>
    <mergeCell ref="T35:U36"/>
    <mergeCell ref="J26:K26"/>
    <mergeCell ref="B27:C28"/>
    <mergeCell ref="D27:G28"/>
    <mergeCell ref="J27:K27"/>
    <mergeCell ref="J28:K28"/>
    <mergeCell ref="J24:K24"/>
    <mergeCell ref="B25:C26"/>
    <mergeCell ref="D25:G26"/>
    <mergeCell ref="J25:K25"/>
    <mergeCell ref="J22:K22"/>
    <mergeCell ref="B23:C24"/>
    <mergeCell ref="D23:G24"/>
    <mergeCell ref="J23:K23"/>
    <mergeCell ref="A17:C18"/>
    <mergeCell ref="I17:K18"/>
    <mergeCell ref="B21:C22"/>
    <mergeCell ref="D21:G22"/>
    <mergeCell ref="J21:K21"/>
    <mergeCell ref="S7:T8"/>
    <mergeCell ref="W7:W8"/>
    <mergeCell ref="X7:X8"/>
    <mergeCell ref="M11:N12"/>
    <mergeCell ref="O11:P12"/>
    <mergeCell ref="Q11:R12"/>
    <mergeCell ref="S11:T12"/>
    <mergeCell ref="M13:N14"/>
    <mergeCell ref="O13:P14"/>
    <mergeCell ref="Q13:R14"/>
    <mergeCell ref="S13:T14"/>
    <mergeCell ref="M9:N10"/>
    <mergeCell ref="O9:P10"/>
    <mergeCell ref="Q9:R10"/>
    <mergeCell ref="S9:T10"/>
    <mergeCell ref="AC39:AD40"/>
    <mergeCell ref="AA41:AB42"/>
    <mergeCell ref="Y43:Z44"/>
    <mergeCell ref="AA43:AB44"/>
    <mergeCell ref="Y45:Z46"/>
    <mergeCell ref="AA45:AB46"/>
    <mergeCell ref="Y47:Z48"/>
    <mergeCell ref="AA47:AB48"/>
    <mergeCell ref="A1:C2"/>
    <mergeCell ref="L1:N2"/>
    <mergeCell ref="V1:X2"/>
    <mergeCell ref="D5:E5"/>
    <mergeCell ref="I5:J5"/>
    <mergeCell ref="M5:N6"/>
    <mergeCell ref="O5:P6"/>
    <mergeCell ref="Q5:R6"/>
    <mergeCell ref="S5:T6"/>
    <mergeCell ref="W5:W6"/>
    <mergeCell ref="W9:W10"/>
    <mergeCell ref="X9:X10"/>
    <mergeCell ref="X5:X6"/>
    <mergeCell ref="M7:N8"/>
    <mergeCell ref="O7:P8"/>
    <mergeCell ref="Q7:R8"/>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試算シート表紙</vt:lpstr>
      <vt:lpstr>試算条件の入力</vt:lpstr>
      <vt:lpstr>試算結果(簡易)</vt:lpstr>
      <vt:lpstr>試算結果(詳細)</vt:lpstr>
      <vt:lpstr>新＿計算の基礎（作業用非公開）</vt:lpstr>
      <vt:lpstr>旧＿計算の基礎（作業用非公開）</vt:lpstr>
      <vt:lpstr>試算シート表紙!Print_Area</vt:lpstr>
      <vt:lpstr>'試算結果(簡易)'!Print_Area</vt:lpstr>
      <vt:lpstr>'試算結果(詳細)'!Print_Area</vt:lpstr>
      <vt:lpstr>試算条件の入力!Print_Area</vt:lpstr>
      <vt:lpstr>'旧＿計算の基礎（作業用非公開）'!世帯員年齢区分</vt:lpstr>
      <vt:lpstr>世帯員年齢区分</vt:lpstr>
      <vt:lpstr>'旧＿計算の基礎（作業用非公開）'!世帯主年齢区分</vt:lpstr>
      <vt:lpstr>世帯主年齢区分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2023-05-23T10:25:33Z</cp:lastPrinted>
  <dcterms:created xsi:type="dcterms:W3CDTF">2013-12-11T08:26:12Z</dcterms:created>
  <dcterms:modified xsi:type="dcterms:W3CDTF">2024-05-28T08:23:40Z</dcterms:modified>
  <cp:contentStatus/>
</cp:coreProperties>
</file>